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30" yWindow="4170" windowWidth="20610" windowHeight="5295" tabRatio="575" activeTab="1"/>
  </bookViews>
  <sheets>
    <sheet name="Base Fuentes Comerciales 2012" sheetId="5" r:id="rId1"/>
    <sheet name="Factores de emisión" sheetId="8" r:id="rId2"/>
    <sheet name="F. CONVERSIÓN DE CARBÓN A CARNE" sheetId="7" r:id="rId3"/>
  </sheets>
  <definedNames>
    <definedName name="_xlnm._FilterDatabase" localSheetId="0" hidden="1">'Base Fuentes Comerciales 2012'!$A$2:$BV$825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4" i="5" l="1"/>
  <c r="BH5" i="5"/>
  <c r="BH6" i="5"/>
  <c r="BH7" i="5"/>
  <c r="BH8" i="5"/>
  <c r="BH9" i="5"/>
  <c r="BH10" i="5"/>
  <c r="BH11" i="5"/>
  <c r="BH12" i="5"/>
  <c r="BH13" i="5"/>
  <c r="BH14" i="5"/>
  <c r="BH15" i="5"/>
  <c r="BH16" i="5"/>
  <c r="BH17" i="5"/>
  <c r="BH18" i="5"/>
  <c r="BH19" i="5"/>
  <c r="BH20" i="5"/>
  <c r="BH21" i="5"/>
  <c r="BH22" i="5"/>
  <c r="BH23" i="5"/>
  <c r="BH24" i="5"/>
  <c r="BH25" i="5"/>
  <c r="BH26" i="5"/>
  <c r="BH27" i="5"/>
  <c r="BH28" i="5"/>
  <c r="BH29" i="5"/>
  <c r="BH30" i="5"/>
  <c r="BH31" i="5"/>
  <c r="BH32" i="5"/>
  <c r="BH33" i="5"/>
  <c r="BH34" i="5"/>
  <c r="BH35" i="5"/>
  <c r="BH36" i="5"/>
  <c r="BH37" i="5"/>
  <c r="BH38" i="5"/>
  <c r="BH39" i="5"/>
  <c r="BH40" i="5"/>
  <c r="BH41" i="5"/>
  <c r="BH42" i="5"/>
  <c r="BH43" i="5"/>
  <c r="BH44" i="5"/>
  <c r="BH45" i="5"/>
  <c r="BH46" i="5"/>
  <c r="BH47" i="5"/>
  <c r="BH48" i="5"/>
  <c r="BH49" i="5"/>
  <c r="BH50" i="5"/>
  <c r="BH51" i="5"/>
  <c r="BH52" i="5"/>
  <c r="BH53" i="5"/>
  <c r="BH54" i="5"/>
  <c r="BH55" i="5"/>
  <c r="BH56" i="5"/>
  <c r="BH57" i="5"/>
  <c r="BH58" i="5"/>
  <c r="BH59" i="5"/>
  <c r="BH60" i="5"/>
  <c r="BH61" i="5"/>
  <c r="BH62" i="5"/>
  <c r="BH63" i="5"/>
  <c r="BH64" i="5"/>
  <c r="BH65" i="5"/>
  <c r="BH66" i="5"/>
  <c r="BH67" i="5"/>
  <c r="BH68" i="5"/>
  <c r="BH69" i="5"/>
  <c r="BH70" i="5"/>
  <c r="BH71" i="5"/>
  <c r="BH72" i="5"/>
  <c r="BH73" i="5"/>
  <c r="BH74" i="5"/>
  <c r="BH75" i="5"/>
  <c r="BH76" i="5"/>
  <c r="BH77" i="5"/>
  <c r="BH78" i="5"/>
  <c r="BH79" i="5"/>
  <c r="BH80" i="5"/>
  <c r="BH81" i="5"/>
  <c r="BH82" i="5"/>
  <c r="BH83" i="5"/>
  <c r="BH84" i="5"/>
  <c r="BH85" i="5"/>
  <c r="BH86" i="5"/>
  <c r="BH87" i="5"/>
  <c r="BH88" i="5"/>
  <c r="BH89" i="5"/>
  <c r="BH90" i="5"/>
  <c r="BH91" i="5"/>
  <c r="BH92" i="5"/>
  <c r="BH93" i="5"/>
  <c r="BH94" i="5"/>
  <c r="BH95" i="5"/>
  <c r="BH96" i="5"/>
  <c r="BH97" i="5"/>
  <c r="BH98" i="5"/>
  <c r="BH99" i="5"/>
  <c r="BH100" i="5"/>
  <c r="BH101" i="5"/>
  <c r="BH102" i="5"/>
  <c r="BH103" i="5"/>
  <c r="BH104" i="5"/>
  <c r="BH105" i="5"/>
  <c r="BH106" i="5"/>
  <c r="BH107" i="5"/>
  <c r="BH108" i="5"/>
  <c r="BH109" i="5"/>
  <c r="BH110" i="5"/>
  <c r="BH111" i="5"/>
  <c r="BH112" i="5"/>
  <c r="BH113" i="5"/>
  <c r="BH114" i="5"/>
  <c r="BH115" i="5"/>
  <c r="BH116" i="5"/>
  <c r="BH117" i="5"/>
  <c r="BH118" i="5"/>
  <c r="BH119" i="5"/>
  <c r="BH120" i="5"/>
  <c r="BH121" i="5"/>
  <c r="BH122" i="5"/>
  <c r="BH123" i="5"/>
  <c r="BH124" i="5"/>
  <c r="BH125" i="5"/>
  <c r="BH126" i="5"/>
  <c r="BH127" i="5"/>
  <c r="BH128" i="5"/>
  <c r="BH129" i="5"/>
  <c r="BH130" i="5"/>
  <c r="BH131" i="5"/>
  <c r="BH132" i="5"/>
  <c r="BH133" i="5"/>
  <c r="BH134" i="5"/>
  <c r="BH135" i="5"/>
  <c r="BH136" i="5"/>
  <c r="BH137" i="5"/>
  <c r="BH138" i="5"/>
  <c r="BH139" i="5"/>
  <c r="BH140" i="5"/>
  <c r="BH141" i="5"/>
  <c r="BH142" i="5"/>
  <c r="BH143" i="5"/>
  <c r="BH144" i="5"/>
  <c r="BH145" i="5"/>
  <c r="BH146" i="5"/>
  <c r="BH147" i="5"/>
  <c r="BH148" i="5"/>
  <c r="BH149" i="5"/>
  <c r="BH150" i="5"/>
  <c r="BH151" i="5"/>
  <c r="BH152" i="5"/>
  <c r="BH153" i="5"/>
  <c r="BH154" i="5"/>
  <c r="BH155" i="5"/>
  <c r="BH156" i="5"/>
  <c r="BH157" i="5"/>
  <c r="BH158" i="5"/>
  <c r="BH159" i="5"/>
  <c r="BH160" i="5"/>
  <c r="BH161" i="5"/>
  <c r="BH162" i="5"/>
  <c r="BH163" i="5"/>
  <c r="BH164" i="5"/>
  <c r="BH165" i="5"/>
  <c r="BH166" i="5"/>
  <c r="BH167" i="5"/>
  <c r="BH168" i="5"/>
  <c r="BH169" i="5"/>
  <c r="BH170" i="5"/>
  <c r="BH171" i="5"/>
  <c r="BH172" i="5"/>
  <c r="BH173" i="5"/>
  <c r="BH174" i="5"/>
  <c r="BH175" i="5"/>
  <c r="BH176" i="5"/>
  <c r="BH177" i="5"/>
  <c r="BH178" i="5"/>
  <c r="BH179" i="5"/>
  <c r="BH180" i="5"/>
  <c r="BH181" i="5"/>
  <c r="BH182" i="5"/>
  <c r="BH183" i="5"/>
  <c r="BH184" i="5"/>
  <c r="BH185" i="5"/>
  <c r="BH186" i="5"/>
  <c r="BH187" i="5"/>
  <c r="BH188" i="5"/>
  <c r="BH189" i="5"/>
  <c r="BH190" i="5"/>
  <c r="BH191" i="5"/>
  <c r="BH192" i="5"/>
  <c r="BH193" i="5"/>
  <c r="BH194" i="5"/>
  <c r="BH195" i="5"/>
  <c r="BH196" i="5"/>
  <c r="BH197" i="5"/>
  <c r="BH198" i="5"/>
  <c r="BH199" i="5"/>
  <c r="BH200" i="5"/>
  <c r="BH201" i="5"/>
  <c r="BH202" i="5"/>
  <c r="BH203" i="5"/>
  <c r="BH204" i="5"/>
  <c r="BH205" i="5"/>
  <c r="BH206" i="5"/>
  <c r="BH207" i="5"/>
  <c r="BH208" i="5"/>
  <c r="BH209" i="5"/>
  <c r="BH210" i="5"/>
  <c r="BH211" i="5"/>
  <c r="BH212" i="5"/>
  <c r="BH213" i="5"/>
  <c r="BH214" i="5"/>
  <c r="BH215" i="5"/>
  <c r="BH216" i="5"/>
  <c r="BH217" i="5"/>
  <c r="BH218" i="5"/>
  <c r="BH219" i="5"/>
  <c r="BH220" i="5"/>
  <c r="BH221" i="5"/>
  <c r="BH222" i="5"/>
  <c r="BH223" i="5"/>
  <c r="BH224" i="5"/>
  <c r="BH225" i="5"/>
  <c r="BH226" i="5"/>
  <c r="BH227" i="5"/>
  <c r="BH228" i="5"/>
  <c r="BH229" i="5"/>
  <c r="BH230" i="5"/>
  <c r="BH231" i="5"/>
  <c r="BH232" i="5"/>
  <c r="BH233" i="5"/>
  <c r="BH234" i="5"/>
  <c r="BH235" i="5"/>
  <c r="BH236" i="5"/>
  <c r="BH237" i="5"/>
  <c r="BH238" i="5"/>
  <c r="BH239" i="5"/>
  <c r="BH240" i="5"/>
  <c r="BH241" i="5"/>
  <c r="BH242" i="5"/>
  <c r="BH243" i="5"/>
  <c r="BH244" i="5"/>
  <c r="BH245" i="5"/>
  <c r="BH246" i="5"/>
  <c r="BH247" i="5"/>
  <c r="BH248" i="5"/>
  <c r="BH249" i="5"/>
  <c r="BH250" i="5"/>
  <c r="BH251" i="5"/>
  <c r="BH252" i="5"/>
  <c r="BH253" i="5"/>
  <c r="BH254" i="5"/>
  <c r="BH255" i="5"/>
  <c r="BH256" i="5"/>
  <c r="BH257" i="5"/>
  <c r="BH258" i="5"/>
  <c r="BH259" i="5"/>
  <c r="BH260" i="5"/>
  <c r="BH261" i="5"/>
  <c r="BH262" i="5"/>
  <c r="BI262" i="5" s="1"/>
  <c r="BH263" i="5"/>
  <c r="BH264" i="5"/>
  <c r="BH265" i="5"/>
  <c r="BH266" i="5"/>
  <c r="BH267" i="5"/>
  <c r="BH268" i="5"/>
  <c r="BH269" i="5"/>
  <c r="BH270" i="5"/>
  <c r="BH271" i="5"/>
  <c r="BH272" i="5"/>
  <c r="BH273" i="5"/>
  <c r="BH274" i="5"/>
  <c r="BH275" i="5"/>
  <c r="BH276" i="5"/>
  <c r="BH277" i="5"/>
  <c r="BH278" i="5"/>
  <c r="BH279" i="5"/>
  <c r="BH280" i="5"/>
  <c r="BH281" i="5"/>
  <c r="BH282" i="5"/>
  <c r="BH283" i="5"/>
  <c r="BH284" i="5"/>
  <c r="BH285" i="5"/>
  <c r="BH286" i="5"/>
  <c r="BH287" i="5"/>
  <c r="BH288" i="5"/>
  <c r="BH289" i="5"/>
  <c r="BH290" i="5"/>
  <c r="BH291" i="5"/>
  <c r="BH292" i="5"/>
  <c r="BH293" i="5"/>
  <c r="BH294" i="5"/>
  <c r="BH295" i="5"/>
  <c r="BH296" i="5"/>
  <c r="BH297" i="5"/>
  <c r="BH298" i="5"/>
  <c r="BH299" i="5"/>
  <c r="BH300" i="5"/>
  <c r="BH301" i="5"/>
  <c r="BH302" i="5"/>
  <c r="BH303" i="5"/>
  <c r="BH304" i="5"/>
  <c r="BH305" i="5"/>
  <c r="BH306" i="5"/>
  <c r="BH307" i="5"/>
  <c r="BH308" i="5"/>
  <c r="BH309" i="5"/>
  <c r="BH310" i="5"/>
  <c r="BH311" i="5"/>
  <c r="BH312" i="5"/>
  <c r="BH313" i="5"/>
  <c r="BH314" i="5"/>
  <c r="BH315" i="5"/>
  <c r="BH316" i="5"/>
  <c r="BH317" i="5"/>
  <c r="BH318" i="5"/>
  <c r="BH319" i="5"/>
  <c r="BH320" i="5"/>
  <c r="BH321" i="5"/>
  <c r="BH322" i="5"/>
  <c r="BH323" i="5"/>
  <c r="BH324" i="5"/>
  <c r="BH325" i="5"/>
  <c r="BH326" i="5"/>
  <c r="BH327" i="5"/>
  <c r="BH328" i="5"/>
  <c r="BH329" i="5"/>
  <c r="BH330" i="5"/>
  <c r="BH331" i="5"/>
  <c r="BH332" i="5"/>
  <c r="BH333" i="5"/>
  <c r="BH334" i="5"/>
  <c r="BH335" i="5"/>
  <c r="BH336" i="5"/>
  <c r="BH337" i="5"/>
  <c r="BH338" i="5"/>
  <c r="BH339" i="5"/>
  <c r="BH340" i="5"/>
  <c r="BH341" i="5"/>
  <c r="BH342" i="5"/>
  <c r="BH343" i="5"/>
  <c r="BH344" i="5"/>
  <c r="BH345" i="5"/>
  <c r="BH346" i="5"/>
  <c r="BH347" i="5"/>
  <c r="BH348" i="5"/>
  <c r="BH349" i="5"/>
  <c r="BH350" i="5"/>
  <c r="BH351" i="5"/>
  <c r="BH352" i="5"/>
  <c r="BH353" i="5"/>
  <c r="BH354" i="5"/>
  <c r="BH355" i="5"/>
  <c r="BH356" i="5"/>
  <c r="BH357" i="5"/>
  <c r="BH358" i="5"/>
  <c r="BH359" i="5"/>
  <c r="BH360" i="5"/>
  <c r="BH361" i="5"/>
  <c r="BH362" i="5"/>
  <c r="BH363" i="5"/>
  <c r="BH364" i="5"/>
  <c r="BH365" i="5"/>
  <c r="BH366" i="5"/>
  <c r="BH367" i="5"/>
  <c r="BH368" i="5"/>
  <c r="BH369" i="5"/>
  <c r="BH370" i="5"/>
  <c r="BH371" i="5"/>
  <c r="BH372" i="5"/>
  <c r="BH373" i="5"/>
  <c r="BH374" i="5"/>
  <c r="BH375" i="5"/>
  <c r="BH376" i="5"/>
  <c r="BH377" i="5"/>
  <c r="BH378" i="5"/>
  <c r="BH379" i="5"/>
  <c r="BH380" i="5"/>
  <c r="BH381" i="5"/>
  <c r="BH382" i="5"/>
  <c r="BH383" i="5"/>
  <c r="BH384" i="5"/>
  <c r="BH385" i="5"/>
  <c r="BH386" i="5"/>
  <c r="BH387" i="5"/>
  <c r="BH388" i="5"/>
  <c r="BH389" i="5"/>
  <c r="BH390" i="5"/>
  <c r="BH391" i="5"/>
  <c r="BH392" i="5"/>
  <c r="BH393" i="5"/>
  <c r="BH394" i="5"/>
  <c r="BH395" i="5"/>
  <c r="BH396" i="5"/>
  <c r="BH397" i="5"/>
  <c r="BH398" i="5"/>
  <c r="BH399" i="5"/>
  <c r="BH400" i="5"/>
  <c r="BH401" i="5"/>
  <c r="BH402" i="5"/>
  <c r="BH403" i="5"/>
  <c r="BH404" i="5"/>
  <c r="BH405" i="5"/>
  <c r="BH406" i="5"/>
  <c r="BH407" i="5"/>
  <c r="BH408" i="5"/>
  <c r="BH409" i="5"/>
  <c r="BH410" i="5"/>
  <c r="BH411" i="5"/>
  <c r="BH412" i="5"/>
  <c r="BH413" i="5"/>
  <c r="BH414" i="5"/>
  <c r="BH415" i="5"/>
  <c r="BH416" i="5"/>
  <c r="BH417" i="5"/>
  <c r="BH418" i="5"/>
  <c r="BH419" i="5"/>
  <c r="BH420" i="5"/>
  <c r="BH421" i="5"/>
  <c r="BH422" i="5"/>
  <c r="BH423" i="5"/>
  <c r="BH424" i="5"/>
  <c r="BH425" i="5"/>
  <c r="BH426" i="5"/>
  <c r="BH427" i="5"/>
  <c r="BH428" i="5"/>
  <c r="BH429" i="5"/>
  <c r="BH430" i="5"/>
  <c r="BH431" i="5"/>
  <c r="BH432" i="5"/>
  <c r="BH433" i="5"/>
  <c r="BH434" i="5"/>
  <c r="BH435" i="5"/>
  <c r="BH436" i="5"/>
  <c r="BH437" i="5"/>
  <c r="BH438" i="5"/>
  <c r="BH439" i="5"/>
  <c r="BI439" i="5" s="1"/>
  <c r="BH440" i="5"/>
  <c r="BH441" i="5"/>
  <c r="BH442" i="5"/>
  <c r="BH443" i="5"/>
  <c r="BH444" i="5"/>
  <c r="BH445" i="5"/>
  <c r="BH446" i="5"/>
  <c r="BH447" i="5"/>
  <c r="BH448" i="5"/>
  <c r="BH449" i="5"/>
  <c r="BH450" i="5"/>
  <c r="BH451" i="5"/>
  <c r="BH452" i="5"/>
  <c r="BH453" i="5"/>
  <c r="BH454" i="5"/>
  <c r="BH455" i="5"/>
  <c r="BH456" i="5"/>
  <c r="BH457" i="5"/>
  <c r="BH458" i="5"/>
  <c r="BH459" i="5"/>
  <c r="BH460" i="5"/>
  <c r="BH461" i="5"/>
  <c r="BH462" i="5"/>
  <c r="BH463" i="5"/>
  <c r="BH464" i="5"/>
  <c r="BH465" i="5"/>
  <c r="BH466" i="5"/>
  <c r="BH467" i="5"/>
  <c r="BH468" i="5"/>
  <c r="BH469" i="5"/>
  <c r="BH470" i="5"/>
  <c r="BH471" i="5"/>
  <c r="BH472" i="5"/>
  <c r="BH473" i="5"/>
  <c r="BH474" i="5"/>
  <c r="BH475" i="5"/>
  <c r="BH476" i="5"/>
  <c r="BH477" i="5"/>
  <c r="BH478" i="5"/>
  <c r="BH479" i="5"/>
  <c r="BH480" i="5"/>
  <c r="BH481" i="5"/>
  <c r="BH482" i="5"/>
  <c r="BH483" i="5"/>
  <c r="BH484" i="5"/>
  <c r="BH485" i="5"/>
  <c r="BH486" i="5"/>
  <c r="BH487" i="5"/>
  <c r="BH488" i="5"/>
  <c r="BH489" i="5"/>
  <c r="BH490" i="5"/>
  <c r="BH491" i="5"/>
  <c r="BH492" i="5"/>
  <c r="BH493" i="5"/>
  <c r="BH494" i="5"/>
  <c r="BH495" i="5"/>
  <c r="BH496" i="5"/>
  <c r="BH497" i="5"/>
  <c r="BH498" i="5"/>
  <c r="BH499" i="5"/>
  <c r="BH500" i="5"/>
  <c r="BH501" i="5"/>
  <c r="BH502" i="5"/>
  <c r="BH503" i="5"/>
  <c r="BH504" i="5"/>
  <c r="BH505" i="5"/>
  <c r="BH506" i="5"/>
  <c r="BH507" i="5"/>
  <c r="BH508" i="5"/>
  <c r="BH509" i="5"/>
  <c r="BH510" i="5"/>
  <c r="BH511" i="5"/>
  <c r="BH512" i="5"/>
  <c r="BH513" i="5"/>
  <c r="BH514" i="5"/>
  <c r="BH515" i="5"/>
  <c r="BH516" i="5"/>
  <c r="BH517" i="5"/>
  <c r="BH518" i="5"/>
  <c r="BH519" i="5"/>
  <c r="BH520" i="5"/>
  <c r="BH521" i="5"/>
  <c r="BH522" i="5"/>
  <c r="BH523" i="5"/>
  <c r="BH524" i="5"/>
  <c r="BH525" i="5"/>
  <c r="BH526" i="5"/>
  <c r="BH527" i="5"/>
  <c r="BH528" i="5"/>
  <c r="BH529" i="5"/>
  <c r="BH530" i="5"/>
  <c r="BH531" i="5"/>
  <c r="BH532" i="5"/>
  <c r="BH533" i="5"/>
  <c r="BH534" i="5"/>
  <c r="BH535" i="5"/>
  <c r="BH536" i="5"/>
  <c r="BH537" i="5"/>
  <c r="BH538" i="5"/>
  <c r="BH539" i="5"/>
  <c r="BH540" i="5"/>
  <c r="BH541" i="5"/>
  <c r="BH542" i="5"/>
  <c r="BH543" i="5"/>
  <c r="BH544" i="5"/>
  <c r="BH545" i="5"/>
  <c r="BH546" i="5"/>
  <c r="BH547" i="5"/>
  <c r="BH548" i="5"/>
  <c r="BH549" i="5"/>
  <c r="BH550" i="5"/>
  <c r="BH551" i="5"/>
  <c r="BH552" i="5"/>
  <c r="BH553" i="5"/>
  <c r="BH554" i="5"/>
  <c r="BH555" i="5"/>
  <c r="BH556" i="5"/>
  <c r="BH557" i="5"/>
  <c r="BH558" i="5"/>
  <c r="BH559" i="5"/>
  <c r="BH560" i="5"/>
  <c r="BH561" i="5"/>
  <c r="BH562" i="5"/>
  <c r="BH563" i="5"/>
  <c r="BH564" i="5"/>
  <c r="BH565" i="5"/>
  <c r="BH566" i="5"/>
  <c r="BH567" i="5"/>
  <c r="BH568" i="5"/>
  <c r="BH569" i="5"/>
  <c r="BH570" i="5"/>
  <c r="BH571" i="5"/>
  <c r="BH572" i="5"/>
  <c r="BH573" i="5"/>
  <c r="BH574" i="5"/>
  <c r="BH575" i="5"/>
  <c r="BH576" i="5"/>
  <c r="BH577" i="5"/>
  <c r="BH578" i="5"/>
  <c r="BH579" i="5"/>
  <c r="BH580" i="5"/>
  <c r="BH581" i="5"/>
  <c r="BH582" i="5"/>
  <c r="BH583" i="5"/>
  <c r="BH584" i="5"/>
  <c r="BH585" i="5"/>
  <c r="BH586" i="5"/>
  <c r="BH587" i="5"/>
  <c r="BH588" i="5"/>
  <c r="BH589" i="5"/>
  <c r="BH590" i="5"/>
  <c r="BH591" i="5"/>
  <c r="BH592" i="5"/>
  <c r="BH593" i="5"/>
  <c r="BH594" i="5"/>
  <c r="BH595" i="5"/>
  <c r="BH596" i="5"/>
  <c r="BH597" i="5"/>
  <c r="BH598" i="5"/>
  <c r="BH599" i="5"/>
  <c r="BH600" i="5"/>
  <c r="BH601" i="5"/>
  <c r="BH602" i="5"/>
  <c r="BH603" i="5"/>
  <c r="BH604" i="5"/>
  <c r="BH605" i="5"/>
  <c r="BH606" i="5"/>
  <c r="BH607" i="5"/>
  <c r="BH608" i="5"/>
  <c r="BH609" i="5"/>
  <c r="BH610" i="5"/>
  <c r="BH611" i="5"/>
  <c r="BH612" i="5"/>
  <c r="BH613" i="5"/>
  <c r="BH614" i="5"/>
  <c r="BH615" i="5"/>
  <c r="BH616" i="5"/>
  <c r="BH617" i="5"/>
  <c r="BH618" i="5"/>
  <c r="BH619" i="5"/>
  <c r="BH620" i="5"/>
  <c r="BH621" i="5"/>
  <c r="BH622" i="5"/>
  <c r="BH623" i="5"/>
  <c r="BH624" i="5"/>
  <c r="BH625" i="5"/>
  <c r="BH626" i="5"/>
  <c r="BH627" i="5"/>
  <c r="BH628" i="5"/>
  <c r="BH629" i="5"/>
  <c r="BH630" i="5"/>
  <c r="BH631" i="5"/>
  <c r="BH632" i="5"/>
  <c r="BH633" i="5"/>
  <c r="BH634" i="5"/>
  <c r="BH635" i="5"/>
  <c r="BH636" i="5"/>
  <c r="BH637" i="5"/>
  <c r="BH638" i="5"/>
  <c r="BH639" i="5"/>
  <c r="BH640" i="5"/>
  <c r="BH641" i="5"/>
  <c r="BH642" i="5"/>
  <c r="BH643" i="5"/>
  <c r="BH644" i="5"/>
  <c r="BH645" i="5"/>
  <c r="BH646" i="5"/>
  <c r="BH647" i="5"/>
  <c r="BH648" i="5"/>
  <c r="BH649" i="5"/>
  <c r="BH650" i="5"/>
  <c r="BH651" i="5"/>
  <c r="BH652" i="5"/>
  <c r="BH653" i="5"/>
  <c r="BH654" i="5"/>
  <c r="BH655" i="5"/>
  <c r="BH656" i="5"/>
  <c r="BH657" i="5"/>
  <c r="BH658" i="5"/>
  <c r="BH659" i="5"/>
  <c r="BH660" i="5"/>
  <c r="BH661" i="5"/>
  <c r="BH662" i="5"/>
  <c r="BH663" i="5"/>
  <c r="BH664" i="5"/>
  <c r="BH665" i="5"/>
  <c r="BH666" i="5"/>
  <c r="BH667" i="5"/>
  <c r="BH668" i="5"/>
  <c r="BH669" i="5"/>
  <c r="BH670" i="5"/>
  <c r="BH671" i="5"/>
  <c r="BH672" i="5"/>
  <c r="BH673" i="5"/>
  <c r="BH674" i="5"/>
  <c r="BH675" i="5"/>
  <c r="BH676" i="5"/>
  <c r="BH677" i="5"/>
  <c r="BI677" i="5" s="1"/>
  <c r="BH678" i="5"/>
  <c r="BH679" i="5"/>
  <c r="BH680" i="5"/>
  <c r="BH681" i="5"/>
  <c r="BH682" i="5"/>
  <c r="BH683" i="5"/>
  <c r="BH684" i="5"/>
  <c r="BH685" i="5"/>
  <c r="BH686" i="5"/>
  <c r="BH687" i="5"/>
  <c r="BH688" i="5"/>
  <c r="BH689" i="5"/>
  <c r="BH690" i="5"/>
  <c r="BH691" i="5"/>
  <c r="BH692" i="5"/>
  <c r="BH693" i="5"/>
  <c r="BH694" i="5"/>
  <c r="BH695" i="5"/>
  <c r="BH696" i="5"/>
  <c r="BH697" i="5"/>
  <c r="BH698" i="5"/>
  <c r="BH699" i="5"/>
  <c r="BH700" i="5"/>
  <c r="BH701" i="5"/>
  <c r="BH702" i="5"/>
  <c r="BH703" i="5"/>
  <c r="BH704" i="5"/>
  <c r="BH705" i="5"/>
  <c r="BH706" i="5"/>
  <c r="BH707" i="5"/>
  <c r="BH708" i="5"/>
  <c r="BH709" i="5"/>
  <c r="BH710" i="5"/>
  <c r="BH711" i="5"/>
  <c r="BH712" i="5"/>
  <c r="BH713" i="5"/>
  <c r="BH714" i="5"/>
  <c r="BH715" i="5"/>
  <c r="BH716" i="5"/>
  <c r="BH717" i="5"/>
  <c r="BH718" i="5"/>
  <c r="BH719" i="5"/>
  <c r="BH720" i="5"/>
  <c r="BH721" i="5"/>
  <c r="BH722" i="5"/>
  <c r="BH723" i="5"/>
  <c r="BH724" i="5"/>
  <c r="BH725" i="5"/>
  <c r="BH726" i="5"/>
  <c r="BH727" i="5"/>
  <c r="BH728" i="5"/>
  <c r="BH729" i="5"/>
  <c r="BH730" i="5"/>
  <c r="BH731" i="5"/>
  <c r="BH732" i="5"/>
  <c r="BH733" i="5"/>
  <c r="BH734" i="5"/>
  <c r="BH735" i="5"/>
  <c r="BH736" i="5"/>
  <c r="BH737" i="5"/>
  <c r="BH738" i="5"/>
  <c r="BH739" i="5"/>
  <c r="BH740" i="5"/>
  <c r="BH741" i="5"/>
  <c r="BH742" i="5"/>
  <c r="BH743" i="5"/>
  <c r="BH744" i="5"/>
  <c r="BH745" i="5"/>
  <c r="BH746" i="5"/>
  <c r="BI746" i="5" s="1"/>
  <c r="BH747" i="5"/>
  <c r="BH748" i="5"/>
  <c r="BH749" i="5"/>
  <c r="BH750" i="5"/>
  <c r="BH751" i="5"/>
  <c r="BH752" i="5"/>
  <c r="BH753" i="5"/>
  <c r="BH754" i="5"/>
  <c r="BH755" i="5"/>
  <c r="BH756" i="5"/>
  <c r="BH757" i="5"/>
  <c r="BH758" i="5"/>
  <c r="BH759" i="5"/>
  <c r="BH760" i="5"/>
  <c r="BH761" i="5"/>
  <c r="BH762" i="5"/>
  <c r="BH763" i="5"/>
  <c r="BH764" i="5"/>
  <c r="BH765" i="5"/>
  <c r="BH766" i="5"/>
  <c r="BH767" i="5"/>
  <c r="BH768" i="5"/>
  <c r="BH769" i="5"/>
  <c r="BH770" i="5"/>
  <c r="BH771" i="5"/>
  <c r="BH772" i="5"/>
  <c r="BH773" i="5"/>
  <c r="BH774" i="5"/>
  <c r="BH775" i="5"/>
  <c r="BH776" i="5"/>
  <c r="BH777" i="5"/>
  <c r="BH778" i="5"/>
  <c r="BH779" i="5"/>
  <c r="BH780" i="5"/>
  <c r="BH781" i="5"/>
  <c r="BH782" i="5"/>
  <c r="BH783" i="5"/>
  <c r="BH784" i="5"/>
  <c r="BH785" i="5"/>
  <c r="BH786" i="5"/>
  <c r="BH787" i="5"/>
  <c r="BH788" i="5"/>
  <c r="BH789" i="5"/>
  <c r="BH790" i="5"/>
  <c r="BH791" i="5"/>
  <c r="BH792" i="5"/>
  <c r="BH793" i="5"/>
  <c r="BH794" i="5"/>
  <c r="BH795" i="5"/>
  <c r="BH796" i="5"/>
  <c r="BH797" i="5"/>
  <c r="BH798" i="5"/>
  <c r="BH799" i="5"/>
  <c r="BH800" i="5"/>
  <c r="BH801" i="5"/>
  <c r="BH802" i="5"/>
  <c r="BH803" i="5"/>
  <c r="BH804" i="5"/>
  <c r="BH805" i="5"/>
  <c r="BH806" i="5"/>
  <c r="BH807" i="5"/>
  <c r="BH808" i="5"/>
  <c r="BH809" i="5"/>
  <c r="BH810" i="5"/>
  <c r="BH811" i="5"/>
  <c r="BH812" i="5"/>
  <c r="BH813" i="5"/>
  <c r="BH814" i="5"/>
  <c r="BH815" i="5"/>
  <c r="BH816" i="5"/>
  <c r="BH817" i="5"/>
  <c r="BH818" i="5"/>
  <c r="BH819" i="5"/>
  <c r="BH820" i="5"/>
  <c r="BH821" i="5"/>
  <c r="BH822" i="5"/>
  <c r="BH823" i="5"/>
  <c r="BH824" i="5"/>
  <c r="BH3" i="5"/>
  <c r="BP3" i="5"/>
  <c r="BN3" i="5"/>
  <c r="BL3" i="5"/>
  <c r="BK3" i="5"/>
  <c r="BL4" i="5"/>
  <c r="BN4" i="5"/>
  <c r="BP4" i="5"/>
  <c r="BL5" i="5"/>
  <c r="BN5" i="5"/>
  <c r="BP5" i="5"/>
  <c r="BL6" i="5"/>
  <c r="BN6" i="5"/>
  <c r="BP6" i="5"/>
  <c r="BL7" i="5"/>
  <c r="BN7" i="5"/>
  <c r="BP7" i="5"/>
  <c r="BL8" i="5"/>
  <c r="BN8" i="5"/>
  <c r="BP8" i="5"/>
  <c r="BL9" i="5"/>
  <c r="BN9" i="5"/>
  <c r="BP9" i="5"/>
  <c r="BL10" i="5"/>
  <c r="BN10" i="5"/>
  <c r="BP10" i="5"/>
  <c r="BL11" i="5"/>
  <c r="BN11" i="5"/>
  <c r="BP11" i="5"/>
  <c r="BL12" i="5"/>
  <c r="BN12" i="5"/>
  <c r="BP12" i="5"/>
  <c r="BL13" i="5"/>
  <c r="BN13" i="5"/>
  <c r="BP13" i="5"/>
  <c r="BL14" i="5"/>
  <c r="BN14" i="5"/>
  <c r="BP14" i="5"/>
  <c r="BL15" i="5"/>
  <c r="BN15" i="5"/>
  <c r="BP15" i="5"/>
  <c r="BL16" i="5"/>
  <c r="BN16" i="5"/>
  <c r="BP16" i="5"/>
  <c r="BL17" i="5"/>
  <c r="BN17" i="5"/>
  <c r="BP17" i="5"/>
  <c r="BL18" i="5"/>
  <c r="BN18" i="5"/>
  <c r="BP18" i="5"/>
  <c r="BL19" i="5"/>
  <c r="BM19" i="5"/>
  <c r="BN19" i="5"/>
  <c r="BO19" i="5"/>
  <c r="BP19" i="5"/>
  <c r="BL20" i="5"/>
  <c r="BN20" i="5"/>
  <c r="BP20" i="5"/>
  <c r="BL21" i="5"/>
  <c r="BM21" i="5"/>
  <c r="BN21" i="5"/>
  <c r="BO21" i="5"/>
  <c r="BP21" i="5"/>
  <c r="BL22" i="5"/>
  <c r="BN22" i="5"/>
  <c r="BP22" i="5"/>
  <c r="BL23" i="5"/>
  <c r="BN23" i="5"/>
  <c r="BP23" i="5"/>
  <c r="BL24" i="5"/>
  <c r="BN24" i="5"/>
  <c r="BP24" i="5"/>
  <c r="BL25" i="5"/>
  <c r="BM25" i="5"/>
  <c r="BN25" i="5"/>
  <c r="BO25" i="5"/>
  <c r="BP25" i="5"/>
  <c r="BL26" i="5"/>
  <c r="BM26" i="5"/>
  <c r="BN26" i="5"/>
  <c r="BO26" i="5"/>
  <c r="BP26" i="5"/>
  <c r="BL27" i="5"/>
  <c r="BM27" i="5"/>
  <c r="BN27" i="5"/>
  <c r="BO27" i="5"/>
  <c r="BP27" i="5"/>
  <c r="BL28" i="5"/>
  <c r="BN28" i="5"/>
  <c r="BP28" i="5"/>
  <c r="BL29" i="5"/>
  <c r="BN29" i="5"/>
  <c r="BP29" i="5"/>
  <c r="BL30" i="5"/>
  <c r="BN30" i="5"/>
  <c r="BP30" i="5"/>
  <c r="BL31" i="5"/>
  <c r="BN31" i="5"/>
  <c r="BP31" i="5"/>
  <c r="BL32" i="5"/>
  <c r="BM32" i="5"/>
  <c r="BN32" i="5"/>
  <c r="BO32" i="5"/>
  <c r="BP32" i="5"/>
  <c r="BL33" i="5"/>
  <c r="BN33" i="5"/>
  <c r="BP33" i="5"/>
  <c r="BL34" i="5"/>
  <c r="BM34" i="5"/>
  <c r="BN34" i="5"/>
  <c r="BO34" i="5"/>
  <c r="BP34" i="5"/>
  <c r="BL35" i="5"/>
  <c r="BN35" i="5"/>
  <c r="BP35" i="5"/>
  <c r="BL36" i="5"/>
  <c r="BM36" i="5"/>
  <c r="BN36" i="5"/>
  <c r="BO36" i="5"/>
  <c r="BP36" i="5"/>
  <c r="BL37" i="5"/>
  <c r="BM37" i="5"/>
  <c r="BN37" i="5"/>
  <c r="BO37" i="5"/>
  <c r="BP37" i="5"/>
  <c r="BL38" i="5"/>
  <c r="BN38" i="5"/>
  <c r="BP38" i="5"/>
  <c r="BL39" i="5"/>
  <c r="BN39" i="5"/>
  <c r="BP39" i="5"/>
  <c r="BL40" i="5"/>
  <c r="BN40" i="5"/>
  <c r="BP40" i="5"/>
  <c r="BL41" i="5"/>
  <c r="BN41" i="5"/>
  <c r="BP41" i="5"/>
  <c r="BL42" i="5"/>
  <c r="BN42" i="5"/>
  <c r="BP42" i="5"/>
  <c r="BL43" i="5"/>
  <c r="BN43" i="5"/>
  <c r="BP43" i="5"/>
  <c r="BL44" i="5"/>
  <c r="BN44" i="5"/>
  <c r="BP44" i="5"/>
  <c r="BL45" i="5"/>
  <c r="BN45" i="5"/>
  <c r="BP45" i="5"/>
  <c r="BL46" i="5"/>
  <c r="BM46" i="5"/>
  <c r="BN46" i="5"/>
  <c r="BO46" i="5"/>
  <c r="BP46" i="5"/>
  <c r="BL47" i="5"/>
  <c r="BM47" i="5"/>
  <c r="BN47" i="5"/>
  <c r="BO47" i="5"/>
  <c r="BP47" i="5"/>
  <c r="BL48" i="5"/>
  <c r="BM48" i="5"/>
  <c r="BN48" i="5"/>
  <c r="BO48" i="5"/>
  <c r="BP48" i="5"/>
  <c r="BL49" i="5"/>
  <c r="BM49" i="5"/>
  <c r="BN49" i="5"/>
  <c r="BO49" i="5"/>
  <c r="BP49" i="5"/>
  <c r="BL50" i="5"/>
  <c r="BM50" i="5"/>
  <c r="BN50" i="5"/>
  <c r="BO50" i="5"/>
  <c r="BP50" i="5"/>
  <c r="BL51" i="5"/>
  <c r="BM51" i="5"/>
  <c r="BN51" i="5"/>
  <c r="BO51" i="5"/>
  <c r="BP51" i="5"/>
  <c r="BL52" i="5"/>
  <c r="BM52" i="5"/>
  <c r="BN52" i="5"/>
  <c r="BO52" i="5"/>
  <c r="BP52" i="5"/>
  <c r="BL53" i="5"/>
  <c r="BM53" i="5"/>
  <c r="BN53" i="5"/>
  <c r="BO53" i="5"/>
  <c r="BP53" i="5"/>
  <c r="BL54" i="5"/>
  <c r="BM54" i="5"/>
  <c r="BN54" i="5"/>
  <c r="BO54" i="5"/>
  <c r="BP54" i="5"/>
  <c r="BL55" i="5"/>
  <c r="BM55" i="5"/>
  <c r="BN55" i="5"/>
  <c r="BO55" i="5"/>
  <c r="BP55" i="5"/>
  <c r="BL56" i="5"/>
  <c r="BM56" i="5"/>
  <c r="BN56" i="5"/>
  <c r="BO56" i="5"/>
  <c r="BP56" i="5"/>
  <c r="BL57" i="5"/>
  <c r="BM57" i="5"/>
  <c r="BN57" i="5"/>
  <c r="BO57" i="5"/>
  <c r="BP57" i="5"/>
  <c r="BL58" i="5"/>
  <c r="BM58" i="5"/>
  <c r="BN58" i="5"/>
  <c r="BO58" i="5"/>
  <c r="BP58" i="5"/>
  <c r="BL59" i="5"/>
  <c r="BM59" i="5"/>
  <c r="BN59" i="5"/>
  <c r="BO59" i="5"/>
  <c r="BP59" i="5"/>
  <c r="BL60" i="5"/>
  <c r="BN60" i="5"/>
  <c r="BP60" i="5"/>
  <c r="BL61" i="5"/>
  <c r="BN61" i="5"/>
  <c r="BP61" i="5"/>
  <c r="BL62" i="5"/>
  <c r="BM62" i="5"/>
  <c r="BN62" i="5"/>
  <c r="BO62" i="5"/>
  <c r="BP62" i="5"/>
  <c r="BL63" i="5"/>
  <c r="BN63" i="5"/>
  <c r="BP63" i="5"/>
  <c r="BL64" i="5"/>
  <c r="BM64" i="5"/>
  <c r="BN64" i="5"/>
  <c r="BO64" i="5"/>
  <c r="BP64" i="5"/>
  <c r="BL65" i="5"/>
  <c r="BM65" i="5"/>
  <c r="BN65" i="5"/>
  <c r="BO65" i="5"/>
  <c r="BP65" i="5"/>
  <c r="BL66" i="5"/>
  <c r="BN66" i="5"/>
  <c r="BP66" i="5"/>
  <c r="BL67" i="5"/>
  <c r="BM67" i="5"/>
  <c r="BN67" i="5"/>
  <c r="BO67" i="5"/>
  <c r="BP67" i="5"/>
  <c r="BL68" i="5"/>
  <c r="BN68" i="5"/>
  <c r="BP68" i="5"/>
  <c r="BL69" i="5"/>
  <c r="BM69" i="5"/>
  <c r="BN69" i="5"/>
  <c r="BO69" i="5"/>
  <c r="BP69" i="5"/>
  <c r="BL70" i="5"/>
  <c r="BM70" i="5"/>
  <c r="BN70" i="5"/>
  <c r="BO70" i="5"/>
  <c r="BP70" i="5"/>
  <c r="BL71" i="5"/>
  <c r="BM71" i="5"/>
  <c r="BN71" i="5"/>
  <c r="BO71" i="5"/>
  <c r="BP71" i="5"/>
  <c r="BL72" i="5"/>
  <c r="BN72" i="5"/>
  <c r="BP72" i="5"/>
  <c r="BL73" i="5"/>
  <c r="BM73" i="5"/>
  <c r="BN73" i="5"/>
  <c r="BO73" i="5"/>
  <c r="BP73" i="5"/>
  <c r="BL74" i="5"/>
  <c r="BN74" i="5"/>
  <c r="BP74" i="5"/>
  <c r="BL75" i="5"/>
  <c r="BM75" i="5"/>
  <c r="BN75" i="5"/>
  <c r="BO75" i="5"/>
  <c r="BP75" i="5"/>
  <c r="BL76" i="5"/>
  <c r="BM76" i="5"/>
  <c r="BN76" i="5"/>
  <c r="BO76" i="5"/>
  <c r="BP76" i="5"/>
  <c r="BL77" i="5"/>
  <c r="BN77" i="5"/>
  <c r="BP77" i="5"/>
  <c r="BL78" i="5"/>
  <c r="BN78" i="5"/>
  <c r="BP78" i="5"/>
  <c r="BL79" i="5"/>
  <c r="BM79" i="5"/>
  <c r="BN79" i="5"/>
  <c r="BO79" i="5"/>
  <c r="BP79" i="5"/>
  <c r="BL80" i="5"/>
  <c r="BN80" i="5"/>
  <c r="BP80" i="5"/>
  <c r="BL81" i="5"/>
  <c r="BN81" i="5"/>
  <c r="BP81" i="5"/>
  <c r="BL82" i="5"/>
  <c r="BM82" i="5"/>
  <c r="BN82" i="5"/>
  <c r="BO82" i="5"/>
  <c r="BP82" i="5"/>
  <c r="BL83" i="5"/>
  <c r="BM83" i="5"/>
  <c r="BN83" i="5"/>
  <c r="BO83" i="5"/>
  <c r="BP83" i="5"/>
  <c r="BL84" i="5"/>
  <c r="BN84" i="5"/>
  <c r="BP84" i="5"/>
  <c r="BL85" i="5"/>
  <c r="BM85" i="5"/>
  <c r="BN85" i="5"/>
  <c r="BO85" i="5"/>
  <c r="BP85" i="5"/>
  <c r="BL86" i="5"/>
  <c r="BM86" i="5"/>
  <c r="BN86" i="5"/>
  <c r="BO86" i="5"/>
  <c r="BP86" i="5"/>
  <c r="BL87" i="5"/>
  <c r="BN87" i="5"/>
  <c r="BP87" i="5"/>
  <c r="BL88" i="5"/>
  <c r="BM88" i="5"/>
  <c r="BN88" i="5"/>
  <c r="BO88" i="5"/>
  <c r="BP88" i="5"/>
  <c r="BL89" i="5"/>
  <c r="BM89" i="5"/>
  <c r="BN89" i="5"/>
  <c r="BO89" i="5"/>
  <c r="BP89" i="5"/>
  <c r="BL90" i="5"/>
  <c r="BN90" i="5"/>
  <c r="BP90" i="5"/>
  <c r="BL91" i="5"/>
  <c r="BM91" i="5"/>
  <c r="BN91" i="5"/>
  <c r="BO91" i="5"/>
  <c r="BP91" i="5"/>
  <c r="BL92" i="5"/>
  <c r="BN92" i="5"/>
  <c r="BP92" i="5"/>
  <c r="BL93" i="5"/>
  <c r="BN93" i="5"/>
  <c r="BP93" i="5"/>
  <c r="BL94" i="5"/>
  <c r="BM94" i="5"/>
  <c r="BN94" i="5"/>
  <c r="BO94" i="5"/>
  <c r="BP94" i="5"/>
  <c r="BL95" i="5"/>
  <c r="BM95" i="5"/>
  <c r="BN95" i="5"/>
  <c r="BO95" i="5"/>
  <c r="BP95" i="5"/>
  <c r="BL96" i="5"/>
  <c r="BN96" i="5"/>
  <c r="BP96" i="5"/>
  <c r="BL97" i="5"/>
  <c r="BM97" i="5"/>
  <c r="BN97" i="5"/>
  <c r="BO97" i="5"/>
  <c r="BP97" i="5"/>
  <c r="BL98" i="5"/>
  <c r="BM98" i="5"/>
  <c r="BN98" i="5"/>
  <c r="BO98" i="5"/>
  <c r="BP98" i="5"/>
  <c r="BL99" i="5"/>
  <c r="BM99" i="5"/>
  <c r="BN99" i="5"/>
  <c r="BO99" i="5"/>
  <c r="BP99" i="5"/>
  <c r="BL100" i="5"/>
  <c r="BN100" i="5"/>
  <c r="BP100" i="5"/>
  <c r="BL101" i="5"/>
  <c r="BN101" i="5"/>
  <c r="BP101" i="5"/>
  <c r="BL102" i="5"/>
  <c r="BN102" i="5"/>
  <c r="BP102" i="5"/>
  <c r="BL103" i="5"/>
  <c r="BM103" i="5"/>
  <c r="BN103" i="5"/>
  <c r="BO103" i="5"/>
  <c r="BP103" i="5"/>
  <c r="BL104" i="5"/>
  <c r="BM104" i="5"/>
  <c r="BN104" i="5"/>
  <c r="BO104" i="5"/>
  <c r="BP104" i="5"/>
  <c r="BL105" i="5"/>
  <c r="BM105" i="5"/>
  <c r="BN105" i="5"/>
  <c r="BO105" i="5"/>
  <c r="BP105" i="5"/>
  <c r="BL106" i="5"/>
  <c r="BM106" i="5"/>
  <c r="BN106" i="5"/>
  <c r="BO106" i="5"/>
  <c r="BP106" i="5"/>
  <c r="BL107" i="5"/>
  <c r="BM107" i="5"/>
  <c r="BN107" i="5"/>
  <c r="BO107" i="5"/>
  <c r="BP107" i="5"/>
  <c r="BL108" i="5"/>
  <c r="BM108" i="5"/>
  <c r="BN108" i="5"/>
  <c r="BO108" i="5"/>
  <c r="BP108" i="5"/>
  <c r="BL109" i="5"/>
  <c r="BM109" i="5"/>
  <c r="BN109" i="5"/>
  <c r="BO109" i="5"/>
  <c r="BP109" i="5"/>
  <c r="BL110" i="5"/>
  <c r="BM110" i="5"/>
  <c r="BN110" i="5"/>
  <c r="BO110" i="5"/>
  <c r="BP110" i="5"/>
  <c r="BL111" i="5"/>
  <c r="BN111" i="5"/>
  <c r="BP111" i="5"/>
  <c r="BL112" i="5"/>
  <c r="BM112" i="5"/>
  <c r="BN112" i="5"/>
  <c r="BO112" i="5"/>
  <c r="BP112" i="5"/>
  <c r="BL113" i="5"/>
  <c r="BM113" i="5"/>
  <c r="BN113" i="5"/>
  <c r="BO113" i="5"/>
  <c r="BP113" i="5"/>
  <c r="BL114" i="5"/>
  <c r="BM114" i="5"/>
  <c r="BN114" i="5"/>
  <c r="BO114" i="5"/>
  <c r="BP114" i="5"/>
  <c r="BL115" i="5"/>
  <c r="BN115" i="5"/>
  <c r="BP115" i="5"/>
  <c r="BL116" i="5"/>
  <c r="BN116" i="5"/>
  <c r="BP116" i="5"/>
  <c r="BL117" i="5"/>
  <c r="BM117" i="5"/>
  <c r="BN117" i="5"/>
  <c r="BO117" i="5"/>
  <c r="BP117" i="5"/>
  <c r="BL118" i="5"/>
  <c r="BM118" i="5"/>
  <c r="BN118" i="5"/>
  <c r="BO118" i="5"/>
  <c r="BP118" i="5"/>
  <c r="BL119" i="5"/>
  <c r="BN119" i="5"/>
  <c r="BP119" i="5"/>
  <c r="BL120" i="5"/>
  <c r="BM120" i="5"/>
  <c r="BN120" i="5"/>
  <c r="BO120" i="5"/>
  <c r="BP120" i="5"/>
  <c r="BL121" i="5"/>
  <c r="BM121" i="5"/>
  <c r="BN121" i="5"/>
  <c r="BO121" i="5"/>
  <c r="BP121" i="5"/>
  <c r="BL122" i="5"/>
  <c r="BM122" i="5"/>
  <c r="BN122" i="5"/>
  <c r="BO122" i="5"/>
  <c r="BP122" i="5"/>
  <c r="BL123" i="5"/>
  <c r="BN123" i="5"/>
  <c r="BP123" i="5"/>
  <c r="BL124" i="5"/>
  <c r="BM124" i="5"/>
  <c r="BN124" i="5"/>
  <c r="BO124" i="5"/>
  <c r="BP124" i="5"/>
  <c r="BL125" i="5"/>
  <c r="BM125" i="5"/>
  <c r="BN125" i="5"/>
  <c r="BO125" i="5"/>
  <c r="BP125" i="5"/>
  <c r="BL126" i="5"/>
  <c r="BM126" i="5"/>
  <c r="BN126" i="5"/>
  <c r="BO126" i="5"/>
  <c r="BP126" i="5"/>
  <c r="BL127" i="5"/>
  <c r="BM127" i="5"/>
  <c r="BN127" i="5"/>
  <c r="BO127" i="5"/>
  <c r="BP127" i="5"/>
  <c r="BL128" i="5"/>
  <c r="BM128" i="5"/>
  <c r="BN128" i="5"/>
  <c r="BO128" i="5"/>
  <c r="BP128" i="5"/>
  <c r="BL129" i="5"/>
  <c r="BN129" i="5"/>
  <c r="BP129" i="5"/>
  <c r="BL130" i="5"/>
  <c r="BM130" i="5"/>
  <c r="BN130" i="5"/>
  <c r="BO130" i="5"/>
  <c r="BP130" i="5"/>
  <c r="BL131" i="5"/>
  <c r="BN131" i="5"/>
  <c r="BP131" i="5"/>
  <c r="BL132" i="5"/>
  <c r="BM132" i="5"/>
  <c r="BN132" i="5"/>
  <c r="BO132" i="5"/>
  <c r="BP132" i="5"/>
  <c r="BL133" i="5"/>
  <c r="BN133" i="5"/>
  <c r="BP133" i="5"/>
  <c r="BL134" i="5"/>
  <c r="BM134" i="5"/>
  <c r="BN134" i="5"/>
  <c r="BO134" i="5"/>
  <c r="BP134" i="5"/>
  <c r="BL135" i="5"/>
  <c r="BM135" i="5"/>
  <c r="BN135" i="5"/>
  <c r="BO135" i="5"/>
  <c r="BP135" i="5"/>
  <c r="BL136" i="5"/>
  <c r="BM136" i="5"/>
  <c r="BN136" i="5"/>
  <c r="BO136" i="5"/>
  <c r="BP136" i="5"/>
  <c r="BL137" i="5"/>
  <c r="BN137" i="5"/>
  <c r="BP137" i="5"/>
  <c r="BL138" i="5"/>
  <c r="BM138" i="5"/>
  <c r="BN138" i="5"/>
  <c r="BO138" i="5"/>
  <c r="BP138" i="5"/>
  <c r="BL139" i="5"/>
  <c r="BM139" i="5"/>
  <c r="BN139" i="5"/>
  <c r="BO139" i="5"/>
  <c r="BP139" i="5"/>
  <c r="BL140" i="5"/>
  <c r="BM140" i="5"/>
  <c r="BN140" i="5"/>
  <c r="BO140" i="5"/>
  <c r="BP140" i="5"/>
  <c r="BL141" i="5"/>
  <c r="BN141" i="5"/>
  <c r="BP141" i="5"/>
  <c r="BL142" i="5"/>
  <c r="BM142" i="5"/>
  <c r="BN142" i="5"/>
  <c r="BO142" i="5"/>
  <c r="BP142" i="5"/>
  <c r="BL143" i="5"/>
  <c r="BN143" i="5"/>
  <c r="BP143" i="5"/>
  <c r="BL144" i="5"/>
  <c r="BM144" i="5"/>
  <c r="BN144" i="5"/>
  <c r="BO144" i="5"/>
  <c r="BP144" i="5"/>
  <c r="BL145" i="5"/>
  <c r="BN145" i="5"/>
  <c r="BP145" i="5"/>
  <c r="BL146" i="5"/>
  <c r="BN146" i="5"/>
  <c r="BP146" i="5"/>
  <c r="BL147" i="5"/>
  <c r="BM147" i="5"/>
  <c r="BN147" i="5"/>
  <c r="BO147" i="5"/>
  <c r="BP147" i="5"/>
  <c r="BL148" i="5"/>
  <c r="BM148" i="5"/>
  <c r="BN148" i="5"/>
  <c r="BO148" i="5"/>
  <c r="BP148" i="5"/>
  <c r="BL149" i="5"/>
  <c r="BN149" i="5"/>
  <c r="BP149" i="5"/>
  <c r="BL150" i="5"/>
  <c r="BM150" i="5"/>
  <c r="BN150" i="5"/>
  <c r="BO150" i="5"/>
  <c r="BP150" i="5"/>
  <c r="BL151" i="5"/>
  <c r="BN151" i="5"/>
  <c r="BP151" i="5"/>
  <c r="BL152" i="5"/>
  <c r="BM152" i="5"/>
  <c r="BN152" i="5"/>
  <c r="BO152" i="5"/>
  <c r="BP152" i="5"/>
  <c r="BL153" i="5"/>
  <c r="BN153" i="5"/>
  <c r="BP153" i="5"/>
  <c r="BL154" i="5"/>
  <c r="BM154" i="5"/>
  <c r="BN154" i="5"/>
  <c r="BO154" i="5"/>
  <c r="BP154" i="5"/>
  <c r="BL155" i="5"/>
  <c r="BM155" i="5"/>
  <c r="BN155" i="5"/>
  <c r="BO155" i="5"/>
  <c r="BP155" i="5"/>
  <c r="BL156" i="5"/>
  <c r="BM156" i="5"/>
  <c r="BN156" i="5"/>
  <c r="BO156" i="5"/>
  <c r="BP156" i="5"/>
  <c r="BL157" i="5"/>
  <c r="BM157" i="5"/>
  <c r="BN157" i="5"/>
  <c r="BO157" i="5"/>
  <c r="BP157" i="5"/>
  <c r="BL158" i="5"/>
  <c r="BN158" i="5"/>
  <c r="BP158" i="5"/>
  <c r="BL159" i="5"/>
  <c r="BM159" i="5"/>
  <c r="BN159" i="5"/>
  <c r="BO159" i="5"/>
  <c r="BP159" i="5"/>
  <c r="BL160" i="5"/>
  <c r="BN160" i="5"/>
  <c r="BP160" i="5"/>
  <c r="BL161" i="5"/>
  <c r="BM161" i="5"/>
  <c r="BN161" i="5"/>
  <c r="BO161" i="5"/>
  <c r="BP161" i="5"/>
  <c r="BL162" i="5"/>
  <c r="BM162" i="5"/>
  <c r="BN162" i="5"/>
  <c r="BO162" i="5"/>
  <c r="BP162" i="5"/>
  <c r="BL163" i="5"/>
  <c r="BM163" i="5"/>
  <c r="BN163" i="5"/>
  <c r="BO163" i="5"/>
  <c r="BP163" i="5"/>
  <c r="BL164" i="5"/>
  <c r="BM164" i="5"/>
  <c r="BN164" i="5"/>
  <c r="BO164" i="5"/>
  <c r="BP164" i="5"/>
  <c r="BL165" i="5"/>
  <c r="BN165" i="5"/>
  <c r="BP165" i="5"/>
  <c r="BL166" i="5"/>
  <c r="BN166" i="5"/>
  <c r="BP166" i="5"/>
  <c r="BL167" i="5"/>
  <c r="BN167" i="5"/>
  <c r="BP167" i="5"/>
  <c r="BL168" i="5"/>
  <c r="BM168" i="5"/>
  <c r="BN168" i="5"/>
  <c r="BO168" i="5"/>
  <c r="BP168" i="5"/>
  <c r="BL169" i="5"/>
  <c r="BN169" i="5"/>
  <c r="BP169" i="5"/>
  <c r="BL170" i="5"/>
  <c r="BN170" i="5"/>
  <c r="BP170" i="5"/>
  <c r="BL171" i="5"/>
  <c r="BM171" i="5"/>
  <c r="BN171" i="5"/>
  <c r="BO171" i="5"/>
  <c r="BP171" i="5"/>
  <c r="BL172" i="5"/>
  <c r="BN172" i="5"/>
  <c r="BP172" i="5"/>
  <c r="BL173" i="5"/>
  <c r="BN173" i="5"/>
  <c r="BP173" i="5"/>
  <c r="BL174" i="5"/>
  <c r="BM174" i="5"/>
  <c r="BN174" i="5"/>
  <c r="BO174" i="5"/>
  <c r="BP174" i="5"/>
  <c r="BL175" i="5"/>
  <c r="BN175" i="5"/>
  <c r="BP175" i="5"/>
  <c r="BL176" i="5"/>
  <c r="BM176" i="5"/>
  <c r="BN176" i="5"/>
  <c r="BO176" i="5"/>
  <c r="BP176" i="5"/>
  <c r="BL177" i="5"/>
  <c r="BN177" i="5"/>
  <c r="BP177" i="5"/>
  <c r="BL178" i="5"/>
  <c r="BN178" i="5"/>
  <c r="BP178" i="5"/>
  <c r="BL179" i="5"/>
  <c r="BN179" i="5"/>
  <c r="BP179" i="5"/>
  <c r="BL180" i="5"/>
  <c r="BM180" i="5"/>
  <c r="BN180" i="5"/>
  <c r="BO180" i="5"/>
  <c r="BP180" i="5"/>
  <c r="BL181" i="5"/>
  <c r="BN181" i="5"/>
  <c r="BP181" i="5"/>
  <c r="BL182" i="5"/>
  <c r="BN182" i="5"/>
  <c r="BP182" i="5"/>
  <c r="BL183" i="5"/>
  <c r="BM183" i="5"/>
  <c r="BN183" i="5"/>
  <c r="BO183" i="5"/>
  <c r="BP183" i="5"/>
  <c r="BL184" i="5"/>
  <c r="BN184" i="5"/>
  <c r="BP184" i="5"/>
  <c r="BL185" i="5"/>
  <c r="BN185" i="5"/>
  <c r="BP185" i="5"/>
  <c r="BL186" i="5"/>
  <c r="BM186" i="5"/>
  <c r="BN186" i="5"/>
  <c r="BO186" i="5"/>
  <c r="BP186" i="5"/>
  <c r="BL187" i="5"/>
  <c r="BN187" i="5"/>
  <c r="BP187" i="5"/>
  <c r="BL188" i="5"/>
  <c r="BM188" i="5"/>
  <c r="BN188" i="5"/>
  <c r="BO188" i="5"/>
  <c r="BP188" i="5"/>
  <c r="BL189" i="5"/>
  <c r="BN189" i="5"/>
  <c r="BP189" i="5"/>
  <c r="BL190" i="5"/>
  <c r="BN190" i="5"/>
  <c r="BP190" i="5"/>
  <c r="BL191" i="5"/>
  <c r="BN191" i="5"/>
  <c r="BP191" i="5"/>
  <c r="BL192" i="5"/>
  <c r="BN192" i="5"/>
  <c r="BP192" i="5"/>
  <c r="BL193" i="5"/>
  <c r="BM193" i="5"/>
  <c r="BN193" i="5"/>
  <c r="BO193" i="5"/>
  <c r="BP193" i="5"/>
  <c r="BL194" i="5"/>
  <c r="BM194" i="5"/>
  <c r="BN194" i="5"/>
  <c r="BO194" i="5"/>
  <c r="BP194" i="5"/>
  <c r="BL195" i="5"/>
  <c r="BM195" i="5"/>
  <c r="BN195" i="5"/>
  <c r="BO195" i="5"/>
  <c r="BP195" i="5"/>
  <c r="BL196" i="5"/>
  <c r="BN196" i="5"/>
  <c r="BP196" i="5"/>
  <c r="BL197" i="5"/>
  <c r="BN197" i="5"/>
  <c r="BP197" i="5"/>
  <c r="BL198" i="5"/>
  <c r="BN198" i="5"/>
  <c r="BP198" i="5"/>
  <c r="BL199" i="5"/>
  <c r="BM199" i="5"/>
  <c r="BN199" i="5"/>
  <c r="BO199" i="5"/>
  <c r="BP199" i="5"/>
  <c r="BL200" i="5"/>
  <c r="BM200" i="5"/>
  <c r="BN200" i="5"/>
  <c r="BO200" i="5"/>
  <c r="BP200" i="5"/>
  <c r="BL201" i="5"/>
  <c r="BN201" i="5"/>
  <c r="BP201" i="5"/>
  <c r="BL202" i="5"/>
  <c r="BM202" i="5"/>
  <c r="BN202" i="5"/>
  <c r="BO202" i="5"/>
  <c r="BP202" i="5"/>
  <c r="BL203" i="5"/>
  <c r="BN203" i="5"/>
  <c r="BP203" i="5"/>
  <c r="BL204" i="5"/>
  <c r="BM204" i="5"/>
  <c r="BN204" i="5"/>
  <c r="BO204" i="5"/>
  <c r="BP204" i="5"/>
  <c r="BL205" i="5"/>
  <c r="BN205" i="5"/>
  <c r="BP205" i="5"/>
  <c r="BL206" i="5"/>
  <c r="BM206" i="5"/>
  <c r="BN206" i="5"/>
  <c r="BO206" i="5"/>
  <c r="BP206" i="5"/>
  <c r="BL207" i="5"/>
  <c r="BN207" i="5"/>
  <c r="BP207" i="5"/>
  <c r="BL208" i="5"/>
  <c r="BN208" i="5"/>
  <c r="BP208" i="5"/>
  <c r="BL209" i="5"/>
  <c r="BM209" i="5"/>
  <c r="BN209" i="5"/>
  <c r="BO209" i="5"/>
  <c r="BP209" i="5"/>
  <c r="BL210" i="5"/>
  <c r="BN210" i="5"/>
  <c r="BP210" i="5"/>
  <c r="BL211" i="5"/>
  <c r="BM211" i="5"/>
  <c r="BN211" i="5"/>
  <c r="BO211" i="5"/>
  <c r="BP211" i="5"/>
  <c r="BL212" i="5"/>
  <c r="BM212" i="5"/>
  <c r="BN212" i="5"/>
  <c r="BO212" i="5"/>
  <c r="BP212" i="5"/>
  <c r="BL213" i="5"/>
  <c r="BM213" i="5"/>
  <c r="BN213" i="5"/>
  <c r="BO213" i="5"/>
  <c r="BP213" i="5"/>
  <c r="BL214" i="5"/>
  <c r="BN214" i="5"/>
  <c r="BP214" i="5"/>
  <c r="BL215" i="5"/>
  <c r="BM215" i="5"/>
  <c r="BN215" i="5"/>
  <c r="BO215" i="5"/>
  <c r="BP215" i="5"/>
  <c r="BL216" i="5"/>
  <c r="BM216" i="5"/>
  <c r="BN216" i="5"/>
  <c r="BO216" i="5"/>
  <c r="BP216" i="5"/>
  <c r="BL217" i="5"/>
  <c r="BM217" i="5"/>
  <c r="BN217" i="5"/>
  <c r="BO217" i="5"/>
  <c r="BP217" i="5"/>
  <c r="BL218" i="5"/>
  <c r="BM218" i="5"/>
  <c r="BN218" i="5"/>
  <c r="BO218" i="5"/>
  <c r="BP218" i="5"/>
  <c r="BL219" i="5"/>
  <c r="BM219" i="5"/>
  <c r="BN219" i="5"/>
  <c r="BO219" i="5"/>
  <c r="BP219" i="5"/>
  <c r="BL220" i="5"/>
  <c r="BM220" i="5"/>
  <c r="BN220" i="5"/>
  <c r="BO220" i="5"/>
  <c r="BP220" i="5"/>
  <c r="BL221" i="5"/>
  <c r="BM221" i="5"/>
  <c r="BN221" i="5"/>
  <c r="BO221" i="5"/>
  <c r="BP221" i="5"/>
  <c r="BL222" i="5"/>
  <c r="BN222" i="5"/>
  <c r="BP222" i="5"/>
  <c r="BL223" i="5"/>
  <c r="BM223" i="5"/>
  <c r="BN223" i="5"/>
  <c r="BO223" i="5"/>
  <c r="BP223" i="5"/>
  <c r="BL224" i="5"/>
  <c r="BM224" i="5"/>
  <c r="BN224" i="5"/>
  <c r="BO224" i="5"/>
  <c r="BP224" i="5"/>
  <c r="BL225" i="5"/>
  <c r="BN225" i="5"/>
  <c r="BP225" i="5"/>
  <c r="BL226" i="5"/>
  <c r="BM226" i="5"/>
  <c r="BN226" i="5"/>
  <c r="BO226" i="5"/>
  <c r="BP226" i="5"/>
  <c r="BL227" i="5"/>
  <c r="BN227" i="5"/>
  <c r="BP227" i="5"/>
  <c r="BL228" i="5"/>
  <c r="BM228" i="5"/>
  <c r="BN228" i="5"/>
  <c r="BO228" i="5"/>
  <c r="BP228" i="5"/>
  <c r="BL229" i="5"/>
  <c r="BM229" i="5"/>
  <c r="BN229" i="5"/>
  <c r="BO229" i="5"/>
  <c r="BP229" i="5"/>
  <c r="BL230" i="5"/>
  <c r="BM230" i="5"/>
  <c r="BN230" i="5"/>
  <c r="BO230" i="5"/>
  <c r="BP230" i="5"/>
  <c r="BL231" i="5"/>
  <c r="BM231" i="5"/>
  <c r="BN231" i="5"/>
  <c r="BO231" i="5"/>
  <c r="BP231" i="5"/>
  <c r="BL232" i="5"/>
  <c r="BN232" i="5"/>
  <c r="BP232" i="5"/>
  <c r="BL233" i="5"/>
  <c r="BM233" i="5"/>
  <c r="BN233" i="5"/>
  <c r="BO233" i="5"/>
  <c r="BP233" i="5"/>
  <c r="BL234" i="5"/>
  <c r="BM234" i="5"/>
  <c r="BN234" i="5"/>
  <c r="BO234" i="5"/>
  <c r="BP234" i="5"/>
  <c r="BL235" i="5"/>
  <c r="BM235" i="5"/>
  <c r="BN235" i="5"/>
  <c r="BO235" i="5"/>
  <c r="BP235" i="5"/>
  <c r="BL236" i="5"/>
  <c r="BM236" i="5"/>
  <c r="BN236" i="5"/>
  <c r="BO236" i="5"/>
  <c r="BP236" i="5"/>
  <c r="BL237" i="5"/>
  <c r="BM237" i="5"/>
  <c r="BN237" i="5"/>
  <c r="BO237" i="5"/>
  <c r="BP237" i="5"/>
  <c r="BL238" i="5"/>
  <c r="BN238" i="5"/>
  <c r="BP238" i="5"/>
  <c r="BL239" i="5"/>
  <c r="BN239" i="5"/>
  <c r="BP239" i="5"/>
  <c r="BL240" i="5"/>
  <c r="BN240" i="5"/>
  <c r="BP240" i="5"/>
  <c r="BL241" i="5"/>
  <c r="BM241" i="5"/>
  <c r="BN241" i="5"/>
  <c r="BO241" i="5"/>
  <c r="BP241" i="5"/>
  <c r="BL242" i="5"/>
  <c r="BM242" i="5"/>
  <c r="BN242" i="5"/>
  <c r="BO242" i="5"/>
  <c r="BP242" i="5"/>
  <c r="BL243" i="5"/>
  <c r="BM243" i="5"/>
  <c r="BN243" i="5"/>
  <c r="BO243" i="5"/>
  <c r="BP243" i="5"/>
  <c r="BL244" i="5"/>
  <c r="BM244" i="5"/>
  <c r="BN244" i="5"/>
  <c r="BO244" i="5"/>
  <c r="BP244" i="5"/>
  <c r="BL245" i="5"/>
  <c r="BN245" i="5"/>
  <c r="BP245" i="5"/>
  <c r="BL246" i="5"/>
  <c r="BM246" i="5"/>
  <c r="BN246" i="5"/>
  <c r="BO246" i="5"/>
  <c r="BP246" i="5"/>
  <c r="BL247" i="5"/>
  <c r="BN247" i="5"/>
  <c r="BP247" i="5"/>
  <c r="BL248" i="5"/>
  <c r="BM248" i="5"/>
  <c r="BN248" i="5"/>
  <c r="BO248" i="5"/>
  <c r="BP248" i="5"/>
  <c r="BL249" i="5"/>
  <c r="BM249" i="5"/>
  <c r="BN249" i="5"/>
  <c r="BO249" i="5"/>
  <c r="BP249" i="5"/>
  <c r="BL250" i="5"/>
  <c r="BN250" i="5"/>
  <c r="BP250" i="5"/>
  <c r="BL251" i="5"/>
  <c r="BM251" i="5"/>
  <c r="BN251" i="5"/>
  <c r="BO251" i="5"/>
  <c r="BP251" i="5"/>
  <c r="BL252" i="5"/>
  <c r="BM252" i="5"/>
  <c r="BN252" i="5"/>
  <c r="BO252" i="5"/>
  <c r="BP252" i="5"/>
  <c r="BL253" i="5"/>
  <c r="BM253" i="5"/>
  <c r="BN253" i="5"/>
  <c r="BO253" i="5"/>
  <c r="BP253" i="5"/>
  <c r="BL254" i="5"/>
  <c r="BM254" i="5"/>
  <c r="BN254" i="5"/>
  <c r="BO254" i="5"/>
  <c r="BP254" i="5"/>
  <c r="BL255" i="5"/>
  <c r="BN255" i="5"/>
  <c r="BP255" i="5"/>
  <c r="BL256" i="5"/>
  <c r="BM256" i="5"/>
  <c r="BN256" i="5"/>
  <c r="BO256" i="5"/>
  <c r="BP256" i="5"/>
  <c r="BL257" i="5"/>
  <c r="BM257" i="5"/>
  <c r="BN257" i="5"/>
  <c r="BO257" i="5"/>
  <c r="BP257" i="5"/>
  <c r="BL258" i="5"/>
  <c r="BN258" i="5"/>
  <c r="BP258" i="5"/>
  <c r="BL259" i="5"/>
  <c r="BN259" i="5"/>
  <c r="BP259" i="5"/>
  <c r="BL260" i="5"/>
  <c r="BM260" i="5"/>
  <c r="BN260" i="5"/>
  <c r="BO260" i="5"/>
  <c r="BP260" i="5"/>
  <c r="BL261" i="5"/>
  <c r="BM261" i="5"/>
  <c r="BN261" i="5"/>
  <c r="BO261" i="5"/>
  <c r="BP261" i="5"/>
  <c r="BL262" i="5"/>
  <c r="BN262" i="5"/>
  <c r="BP262" i="5"/>
  <c r="BL263" i="5"/>
  <c r="BM263" i="5"/>
  <c r="BN263" i="5"/>
  <c r="BO263" i="5"/>
  <c r="BP263" i="5"/>
  <c r="BL264" i="5"/>
  <c r="BM264" i="5"/>
  <c r="BN264" i="5"/>
  <c r="BO264" i="5"/>
  <c r="BP264" i="5"/>
  <c r="BL265" i="5"/>
  <c r="BN265" i="5"/>
  <c r="BP265" i="5"/>
  <c r="BL266" i="5"/>
  <c r="BM266" i="5"/>
  <c r="BN266" i="5"/>
  <c r="BO266" i="5"/>
  <c r="BP266" i="5"/>
  <c r="BL267" i="5"/>
  <c r="BN267" i="5"/>
  <c r="BP267" i="5"/>
  <c r="BL268" i="5"/>
  <c r="BM268" i="5"/>
  <c r="BN268" i="5"/>
  <c r="BO268" i="5"/>
  <c r="BP268" i="5"/>
  <c r="BL269" i="5"/>
  <c r="BM269" i="5"/>
  <c r="BN269" i="5"/>
  <c r="BO269" i="5"/>
  <c r="BP269" i="5"/>
  <c r="BL270" i="5"/>
  <c r="BN270" i="5"/>
  <c r="BP270" i="5"/>
  <c r="BL271" i="5"/>
  <c r="BN271" i="5"/>
  <c r="BP271" i="5"/>
  <c r="BL272" i="5"/>
  <c r="BM272" i="5"/>
  <c r="BN272" i="5"/>
  <c r="BO272" i="5"/>
  <c r="BP272" i="5"/>
  <c r="BL273" i="5"/>
  <c r="BM273" i="5"/>
  <c r="BN273" i="5"/>
  <c r="BO273" i="5"/>
  <c r="BP273" i="5"/>
  <c r="BL274" i="5"/>
  <c r="BM274" i="5"/>
  <c r="BN274" i="5"/>
  <c r="BO274" i="5"/>
  <c r="BP274" i="5"/>
  <c r="BL275" i="5"/>
  <c r="BM275" i="5"/>
  <c r="BN275" i="5"/>
  <c r="BO275" i="5"/>
  <c r="BP275" i="5"/>
  <c r="BL276" i="5"/>
  <c r="BM276" i="5"/>
  <c r="BN276" i="5"/>
  <c r="BO276" i="5"/>
  <c r="BP276" i="5"/>
  <c r="BL277" i="5"/>
  <c r="BN277" i="5"/>
  <c r="BP277" i="5"/>
  <c r="BL278" i="5"/>
  <c r="BM278" i="5"/>
  <c r="BN278" i="5"/>
  <c r="BO278" i="5"/>
  <c r="BP278" i="5"/>
  <c r="BL279" i="5"/>
  <c r="BM279" i="5"/>
  <c r="BN279" i="5"/>
  <c r="BO279" i="5"/>
  <c r="BP279" i="5"/>
  <c r="BL280" i="5"/>
  <c r="BM280" i="5"/>
  <c r="BN280" i="5"/>
  <c r="BO280" i="5"/>
  <c r="BP280" i="5"/>
  <c r="BL281" i="5"/>
  <c r="BM281" i="5"/>
  <c r="BN281" i="5"/>
  <c r="BO281" i="5"/>
  <c r="BP281" i="5"/>
  <c r="BL282" i="5"/>
  <c r="BM282" i="5"/>
  <c r="BN282" i="5"/>
  <c r="BO282" i="5"/>
  <c r="BP282" i="5"/>
  <c r="BL283" i="5"/>
  <c r="BM283" i="5"/>
  <c r="BN283" i="5"/>
  <c r="BO283" i="5"/>
  <c r="BP283" i="5"/>
  <c r="BL284" i="5"/>
  <c r="BM284" i="5"/>
  <c r="BN284" i="5"/>
  <c r="BO284" i="5"/>
  <c r="BP284" i="5"/>
  <c r="BL285" i="5"/>
  <c r="BM285" i="5"/>
  <c r="BN285" i="5"/>
  <c r="BO285" i="5"/>
  <c r="BP285" i="5"/>
  <c r="BL286" i="5"/>
  <c r="BM286" i="5"/>
  <c r="BN286" i="5"/>
  <c r="BO286" i="5"/>
  <c r="BP286" i="5"/>
  <c r="BL287" i="5"/>
  <c r="BM287" i="5"/>
  <c r="BN287" i="5"/>
  <c r="BO287" i="5"/>
  <c r="BP287" i="5"/>
  <c r="BL288" i="5"/>
  <c r="BM288" i="5"/>
  <c r="BN288" i="5"/>
  <c r="BO288" i="5"/>
  <c r="BP288" i="5"/>
  <c r="BL289" i="5"/>
  <c r="BM289" i="5"/>
  <c r="BN289" i="5"/>
  <c r="BO289" i="5"/>
  <c r="BP289" i="5"/>
  <c r="BL290" i="5"/>
  <c r="BM290" i="5"/>
  <c r="BN290" i="5"/>
  <c r="BO290" i="5"/>
  <c r="BP290" i="5"/>
  <c r="BL291" i="5"/>
  <c r="BM291" i="5"/>
  <c r="BN291" i="5"/>
  <c r="BO291" i="5"/>
  <c r="BP291" i="5"/>
  <c r="BL292" i="5"/>
  <c r="BM292" i="5"/>
  <c r="BN292" i="5"/>
  <c r="BO292" i="5"/>
  <c r="BP292" i="5"/>
  <c r="BL293" i="5"/>
  <c r="BM293" i="5"/>
  <c r="BN293" i="5"/>
  <c r="BO293" i="5"/>
  <c r="BP293" i="5"/>
  <c r="BL294" i="5"/>
  <c r="BM294" i="5"/>
  <c r="BN294" i="5"/>
  <c r="BO294" i="5"/>
  <c r="BP294" i="5"/>
  <c r="BL295" i="5"/>
  <c r="BN295" i="5"/>
  <c r="BP295" i="5"/>
  <c r="BL296" i="5"/>
  <c r="BN296" i="5"/>
  <c r="BP296" i="5"/>
  <c r="BL297" i="5"/>
  <c r="BN297" i="5"/>
  <c r="BP297" i="5"/>
  <c r="BL298" i="5"/>
  <c r="BM298" i="5"/>
  <c r="BN298" i="5"/>
  <c r="BO298" i="5"/>
  <c r="BP298" i="5"/>
  <c r="BL299" i="5"/>
  <c r="BM299" i="5"/>
  <c r="BN299" i="5"/>
  <c r="BO299" i="5"/>
  <c r="BP299" i="5"/>
  <c r="BL300" i="5"/>
  <c r="BM300" i="5"/>
  <c r="BN300" i="5"/>
  <c r="BO300" i="5"/>
  <c r="BP300" i="5"/>
  <c r="BL301" i="5"/>
  <c r="BM301" i="5"/>
  <c r="BN301" i="5"/>
  <c r="BO301" i="5"/>
  <c r="BP301" i="5"/>
  <c r="BL302" i="5"/>
  <c r="BN302" i="5"/>
  <c r="BP302" i="5"/>
  <c r="BL303" i="5"/>
  <c r="BM303" i="5"/>
  <c r="BN303" i="5"/>
  <c r="BO303" i="5"/>
  <c r="BP303" i="5"/>
  <c r="BL304" i="5"/>
  <c r="BM304" i="5"/>
  <c r="BN304" i="5"/>
  <c r="BO304" i="5"/>
  <c r="BP304" i="5"/>
  <c r="BL305" i="5"/>
  <c r="BM305" i="5"/>
  <c r="BN305" i="5"/>
  <c r="BO305" i="5"/>
  <c r="BP305" i="5"/>
  <c r="BL306" i="5"/>
  <c r="BM306" i="5"/>
  <c r="BN306" i="5"/>
  <c r="BO306" i="5"/>
  <c r="BP306" i="5"/>
  <c r="BL307" i="5"/>
  <c r="BM307" i="5"/>
  <c r="BN307" i="5"/>
  <c r="BO307" i="5"/>
  <c r="BP307" i="5"/>
  <c r="BL308" i="5"/>
  <c r="BM308" i="5"/>
  <c r="BN308" i="5"/>
  <c r="BO308" i="5"/>
  <c r="BP308" i="5"/>
  <c r="BL309" i="5"/>
  <c r="BN309" i="5"/>
  <c r="BP309" i="5"/>
  <c r="BL310" i="5"/>
  <c r="BM310" i="5"/>
  <c r="BN310" i="5"/>
  <c r="BO310" i="5"/>
  <c r="BP310" i="5"/>
  <c r="BL311" i="5"/>
  <c r="BM311" i="5"/>
  <c r="BN311" i="5"/>
  <c r="BO311" i="5"/>
  <c r="BP311" i="5"/>
  <c r="BL312" i="5"/>
  <c r="BN312" i="5"/>
  <c r="BP312" i="5"/>
  <c r="BL313" i="5"/>
  <c r="BM313" i="5"/>
  <c r="BN313" i="5"/>
  <c r="BO313" i="5"/>
  <c r="BP313" i="5"/>
  <c r="BL314" i="5"/>
  <c r="BM314" i="5"/>
  <c r="BN314" i="5"/>
  <c r="BO314" i="5"/>
  <c r="BP314" i="5"/>
  <c r="BL315" i="5"/>
  <c r="BM315" i="5"/>
  <c r="BN315" i="5"/>
  <c r="BO315" i="5"/>
  <c r="BP315" i="5"/>
  <c r="BL316" i="5"/>
  <c r="BM316" i="5"/>
  <c r="BN316" i="5"/>
  <c r="BO316" i="5"/>
  <c r="BP316" i="5"/>
  <c r="BL317" i="5"/>
  <c r="BN317" i="5"/>
  <c r="BP317" i="5"/>
  <c r="BL318" i="5"/>
  <c r="BN318" i="5"/>
  <c r="BP318" i="5"/>
  <c r="BL319" i="5"/>
  <c r="BM319" i="5"/>
  <c r="BN319" i="5"/>
  <c r="BO319" i="5"/>
  <c r="BP319" i="5"/>
  <c r="BL320" i="5"/>
  <c r="BM320" i="5"/>
  <c r="BN320" i="5"/>
  <c r="BO320" i="5"/>
  <c r="BP320" i="5"/>
  <c r="BL321" i="5"/>
  <c r="BM321" i="5"/>
  <c r="BN321" i="5"/>
  <c r="BO321" i="5"/>
  <c r="BP321" i="5"/>
  <c r="BL322" i="5"/>
  <c r="BN322" i="5"/>
  <c r="BP322" i="5"/>
  <c r="BL323" i="5"/>
  <c r="BN323" i="5"/>
  <c r="BP323" i="5"/>
  <c r="BL324" i="5"/>
  <c r="BN324" i="5"/>
  <c r="BP324" i="5"/>
  <c r="BL325" i="5"/>
  <c r="BN325" i="5"/>
  <c r="BP325" i="5"/>
  <c r="BL326" i="5"/>
  <c r="BN326" i="5"/>
  <c r="BP326" i="5"/>
  <c r="BL327" i="5"/>
  <c r="BN327" i="5"/>
  <c r="BP327" i="5"/>
  <c r="BL328" i="5"/>
  <c r="BM328" i="5"/>
  <c r="BN328" i="5"/>
  <c r="BO328" i="5"/>
  <c r="BP328" i="5"/>
  <c r="BL329" i="5"/>
  <c r="BN329" i="5"/>
  <c r="BP329" i="5"/>
  <c r="BL330" i="5"/>
  <c r="BM330" i="5"/>
  <c r="BN330" i="5"/>
  <c r="BO330" i="5"/>
  <c r="BP330" i="5"/>
  <c r="BL331" i="5"/>
  <c r="BN331" i="5"/>
  <c r="BP331" i="5"/>
  <c r="BL332" i="5"/>
  <c r="BN332" i="5"/>
  <c r="BP332" i="5"/>
  <c r="BL333" i="5"/>
  <c r="BN333" i="5"/>
  <c r="BP333" i="5"/>
  <c r="BL334" i="5"/>
  <c r="BM334" i="5"/>
  <c r="BN334" i="5"/>
  <c r="BO334" i="5"/>
  <c r="BP334" i="5"/>
  <c r="BL335" i="5"/>
  <c r="BM335" i="5"/>
  <c r="BN335" i="5"/>
  <c r="BO335" i="5"/>
  <c r="BP335" i="5"/>
  <c r="BL336" i="5"/>
  <c r="BM336" i="5"/>
  <c r="BN336" i="5"/>
  <c r="BO336" i="5"/>
  <c r="BP336" i="5"/>
  <c r="BL337" i="5"/>
  <c r="BN337" i="5"/>
  <c r="BP337" i="5"/>
  <c r="BL338" i="5"/>
  <c r="BN338" i="5"/>
  <c r="BP338" i="5"/>
  <c r="BL339" i="5"/>
  <c r="BN339" i="5"/>
  <c r="BP339" i="5"/>
  <c r="BL340" i="5"/>
  <c r="BN340" i="5"/>
  <c r="BP340" i="5"/>
  <c r="BL341" i="5"/>
  <c r="BM341" i="5"/>
  <c r="BN341" i="5"/>
  <c r="BO341" i="5"/>
  <c r="BP341" i="5"/>
  <c r="BL342" i="5"/>
  <c r="BN342" i="5"/>
  <c r="BP342" i="5"/>
  <c r="BL343" i="5"/>
  <c r="BM343" i="5"/>
  <c r="BN343" i="5"/>
  <c r="BO343" i="5"/>
  <c r="BP343" i="5"/>
  <c r="BL344" i="5"/>
  <c r="BM344" i="5"/>
  <c r="BN344" i="5"/>
  <c r="BO344" i="5"/>
  <c r="BP344" i="5"/>
  <c r="BL345" i="5"/>
  <c r="BN345" i="5"/>
  <c r="BP345" i="5"/>
  <c r="BL346" i="5"/>
  <c r="BN346" i="5"/>
  <c r="BP346" i="5"/>
  <c r="BL347" i="5"/>
  <c r="BM347" i="5"/>
  <c r="BN347" i="5"/>
  <c r="BO347" i="5"/>
  <c r="BP347" i="5"/>
  <c r="BL348" i="5"/>
  <c r="BM348" i="5"/>
  <c r="BN348" i="5"/>
  <c r="BO348" i="5"/>
  <c r="BP348" i="5"/>
  <c r="BL349" i="5"/>
  <c r="BM349" i="5"/>
  <c r="BN349" i="5"/>
  <c r="BO349" i="5"/>
  <c r="BP349" i="5"/>
  <c r="BL350" i="5"/>
  <c r="BN350" i="5"/>
  <c r="BP350" i="5"/>
  <c r="BL351" i="5"/>
  <c r="BM351" i="5"/>
  <c r="BN351" i="5"/>
  <c r="BO351" i="5"/>
  <c r="BP351" i="5"/>
  <c r="BL352" i="5"/>
  <c r="BM352" i="5"/>
  <c r="BN352" i="5"/>
  <c r="BO352" i="5"/>
  <c r="BP352" i="5"/>
  <c r="BL353" i="5"/>
  <c r="BN353" i="5"/>
  <c r="BP353" i="5"/>
  <c r="BL354" i="5"/>
  <c r="BM354" i="5"/>
  <c r="BN354" i="5"/>
  <c r="BO354" i="5"/>
  <c r="BP354" i="5"/>
  <c r="BL355" i="5"/>
  <c r="BM355" i="5"/>
  <c r="BN355" i="5"/>
  <c r="BO355" i="5"/>
  <c r="BP355" i="5"/>
  <c r="BL356" i="5"/>
  <c r="BM356" i="5"/>
  <c r="BN356" i="5"/>
  <c r="BO356" i="5"/>
  <c r="BP356" i="5"/>
  <c r="BL357" i="5"/>
  <c r="BN357" i="5"/>
  <c r="BP357" i="5"/>
  <c r="BL358" i="5"/>
  <c r="BM358" i="5"/>
  <c r="BN358" i="5"/>
  <c r="BO358" i="5"/>
  <c r="BP358" i="5"/>
  <c r="BL359" i="5"/>
  <c r="BN359" i="5"/>
  <c r="BP359" i="5"/>
  <c r="BL360" i="5"/>
  <c r="BM360" i="5"/>
  <c r="BN360" i="5"/>
  <c r="BO360" i="5"/>
  <c r="BP360" i="5"/>
  <c r="BL361" i="5"/>
  <c r="BM361" i="5"/>
  <c r="BN361" i="5"/>
  <c r="BO361" i="5"/>
  <c r="BP361" i="5"/>
  <c r="BL362" i="5"/>
  <c r="BM362" i="5"/>
  <c r="BN362" i="5"/>
  <c r="BO362" i="5"/>
  <c r="BP362" i="5"/>
  <c r="BL363" i="5"/>
  <c r="BM363" i="5"/>
  <c r="BN363" i="5"/>
  <c r="BO363" i="5"/>
  <c r="BP363" i="5"/>
  <c r="BL364" i="5"/>
  <c r="BM364" i="5"/>
  <c r="BN364" i="5"/>
  <c r="BO364" i="5"/>
  <c r="BP364" i="5"/>
  <c r="BL365" i="5"/>
  <c r="BM365" i="5"/>
  <c r="BN365" i="5"/>
  <c r="BO365" i="5"/>
  <c r="BP365" i="5"/>
  <c r="BL366" i="5"/>
  <c r="BM366" i="5"/>
  <c r="BN366" i="5"/>
  <c r="BO366" i="5"/>
  <c r="BP366" i="5"/>
  <c r="BL367" i="5"/>
  <c r="BN367" i="5"/>
  <c r="BP367" i="5"/>
  <c r="BL368" i="5"/>
  <c r="BM368" i="5"/>
  <c r="BN368" i="5"/>
  <c r="BO368" i="5"/>
  <c r="BP368" i="5"/>
  <c r="BL369" i="5"/>
  <c r="BM369" i="5"/>
  <c r="BN369" i="5"/>
  <c r="BO369" i="5"/>
  <c r="BP369" i="5"/>
  <c r="BL370" i="5"/>
  <c r="BM370" i="5"/>
  <c r="BN370" i="5"/>
  <c r="BO370" i="5"/>
  <c r="BP370" i="5"/>
  <c r="BL371" i="5"/>
  <c r="BM371" i="5"/>
  <c r="BN371" i="5"/>
  <c r="BO371" i="5"/>
  <c r="BP371" i="5"/>
  <c r="BL372" i="5"/>
  <c r="BN372" i="5"/>
  <c r="BP372" i="5"/>
  <c r="BL373" i="5"/>
  <c r="BM373" i="5"/>
  <c r="BN373" i="5"/>
  <c r="BO373" i="5"/>
  <c r="BP373" i="5"/>
  <c r="BL374" i="5"/>
  <c r="BM374" i="5"/>
  <c r="BN374" i="5"/>
  <c r="BO374" i="5"/>
  <c r="BP374" i="5"/>
  <c r="BL375" i="5"/>
  <c r="BM375" i="5"/>
  <c r="BN375" i="5"/>
  <c r="BO375" i="5"/>
  <c r="BP375" i="5"/>
  <c r="BL376" i="5"/>
  <c r="BN376" i="5"/>
  <c r="BP376" i="5"/>
  <c r="BL377" i="5"/>
  <c r="BM377" i="5"/>
  <c r="BN377" i="5"/>
  <c r="BO377" i="5"/>
  <c r="BP377" i="5"/>
  <c r="BL378" i="5"/>
  <c r="BN378" i="5"/>
  <c r="BP378" i="5"/>
  <c r="BL379" i="5"/>
  <c r="BN379" i="5"/>
  <c r="BP379" i="5"/>
  <c r="BL380" i="5"/>
  <c r="BM380" i="5"/>
  <c r="BN380" i="5"/>
  <c r="BO380" i="5"/>
  <c r="BP380" i="5"/>
  <c r="BL381" i="5"/>
  <c r="BM381" i="5"/>
  <c r="BN381" i="5"/>
  <c r="BO381" i="5"/>
  <c r="BP381" i="5"/>
  <c r="BL382" i="5"/>
  <c r="BM382" i="5"/>
  <c r="BN382" i="5"/>
  <c r="BO382" i="5"/>
  <c r="BP382" i="5"/>
  <c r="BL383" i="5"/>
  <c r="BM383" i="5"/>
  <c r="BN383" i="5"/>
  <c r="BO383" i="5"/>
  <c r="BP383" i="5"/>
  <c r="BL384" i="5"/>
  <c r="BM384" i="5"/>
  <c r="BN384" i="5"/>
  <c r="BO384" i="5"/>
  <c r="BP384" i="5"/>
  <c r="BL385" i="5"/>
  <c r="BM385" i="5"/>
  <c r="BN385" i="5"/>
  <c r="BO385" i="5"/>
  <c r="BP385" i="5"/>
  <c r="BL386" i="5"/>
  <c r="BM386" i="5"/>
  <c r="BN386" i="5"/>
  <c r="BO386" i="5"/>
  <c r="BP386" i="5"/>
  <c r="BL387" i="5"/>
  <c r="BM387" i="5"/>
  <c r="BN387" i="5"/>
  <c r="BO387" i="5"/>
  <c r="BP387" i="5"/>
  <c r="BL388" i="5"/>
  <c r="BM388" i="5"/>
  <c r="BN388" i="5"/>
  <c r="BO388" i="5"/>
  <c r="BP388" i="5"/>
  <c r="BL389" i="5"/>
  <c r="BN389" i="5"/>
  <c r="BP389" i="5"/>
  <c r="BL390" i="5"/>
  <c r="BN390" i="5"/>
  <c r="BP390" i="5"/>
  <c r="BL391" i="5"/>
  <c r="BN391" i="5"/>
  <c r="BP391" i="5"/>
  <c r="BL392" i="5"/>
  <c r="BN392" i="5"/>
  <c r="BP392" i="5"/>
  <c r="BL393" i="5"/>
  <c r="BM393" i="5"/>
  <c r="BN393" i="5"/>
  <c r="BO393" i="5"/>
  <c r="BP393" i="5"/>
  <c r="BL394" i="5"/>
  <c r="BM394" i="5"/>
  <c r="BN394" i="5"/>
  <c r="BO394" i="5"/>
  <c r="BP394" i="5"/>
  <c r="BL395" i="5"/>
  <c r="BN395" i="5"/>
  <c r="BP395" i="5"/>
  <c r="BL396" i="5"/>
  <c r="BM396" i="5"/>
  <c r="BN396" i="5"/>
  <c r="BO396" i="5"/>
  <c r="BP396" i="5"/>
  <c r="BL397" i="5"/>
  <c r="BM397" i="5"/>
  <c r="BN397" i="5"/>
  <c r="BO397" i="5"/>
  <c r="BP397" i="5"/>
  <c r="BL398" i="5"/>
  <c r="BM398" i="5"/>
  <c r="BN398" i="5"/>
  <c r="BO398" i="5"/>
  <c r="BP398" i="5"/>
  <c r="BL399" i="5"/>
  <c r="BN399" i="5"/>
  <c r="BP399" i="5"/>
  <c r="BL400" i="5"/>
  <c r="BM400" i="5"/>
  <c r="BN400" i="5"/>
  <c r="BO400" i="5"/>
  <c r="BP400" i="5"/>
  <c r="BL401" i="5"/>
  <c r="BM401" i="5"/>
  <c r="BN401" i="5"/>
  <c r="BO401" i="5"/>
  <c r="BP401" i="5"/>
  <c r="BL402" i="5"/>
  <c r="BN402" i="5"/>
  <c r="BP402" i="5"/>
  <c r="BL403" i="5"/>
  <c r="BM403" i="5"/>
  <c r="BN403" i="5"/>
  <c r="BO403" i="5"/>
  <c r="BP403" i="5"/>
  <c r="BL404" i="5"/>
  <c r="BN404" i="5"/>
  <c r="BP404" i="5"/>
  <c r="BL405" i="5"/>
  <c r="BN405" i="5"/>
  <c r="BP405" i="5"/>
  <c r="BL406" i="5"/>
  <c r="BM406" i="5"/>
  <c r="BN406" i="5"/>
  <c r="BO406" i="5"/>
  <c r="BP406" i="5"/>
  <c r="BL407" i="5"/>
  <c r="BM407" i="5"/>
  <c r="BN407" i="5"/>
  <c r="BO407" i="5"/>
  <c r="BP407" i="5"/>
  <c r="BL408" i="5"/>
  <c r="BM408" i="5"/>
  <c r="BN408" i="5"/>
  <c r="BO408" i="5"/>
  <c r="BP408" i="5"/>
  <c r="BL409" i="5"/>
  <c r="BM409" i="5"/>
  <c r="BN409" i="5"/>
  <c r="BO409" i="5"/>
  <c r="BP409" i="5"/>
  <c r="BL410" i="5"/>
  <c r="BM410" i="5"/>
  <c r="BN410" i="5"/>
  <c r="BO410" i="5"/>
  <c r="BP410" i="5"/>
  <c r="BL411" i="5"/>
  <c r="BM411" i="5"/>
  <c r="BN411" i="5"/>
  <c r="BO411" i="5"/>
  <c r="BP411" i="5"/>
  <c r="BL412" i="5"/>
  <c r="BN412" i="5"/>
  <c r="BP412" i="5"/>
  <c r="BL413" i="5"/>
  <c r="BN413" i="5"/>
  <c r="BP413" i="5"/>
  <c r="BL414" i="5"/>
  <c r="BN414" i="5"/>
  <c r="BP414" i="5"/>
  <c r="BL415" i="5"/>
  <c r="BN415" i="5"/>
  <c r="BP415" i="5"/>
  <c r="BL416" i="5"/>
  <c r="BN416" i="5"/>
  <c r="BP416" i="5"/>
  <c r="BL417" i="5"/>
  <c r="BN417" i="5"/>
  <c r="BP417" i="5"/>
  <c r="BL418" i="5"/>
  <c r="BN418" i="5"/>
  <c r="BP418" i="5"/>
  <c r="BL419" i="5"/>
  <c r="BM419" i="5"/>
  <c r="BN419" i="5"/>
  <c r="BO419" i="5"/>
  <c r="BP419" i="5"/>
  <c r="BL420" i="5"/>
  <c r="BN420" i="5"/>
  <c r="BP420" i="5"/>
  <c r="BL421" i="5"/>
  <c r="BM421" i="5"/>
  <c r="BN421" i="5"/>
  <c r="BO421" i="5"/>
  <c r="BP421" i="5"/>
  <c r="BL422" i="5"/>
  <c r="BN422" i="5"/>
  <c r="BP422" i="5"/>
  <c r="BL423" i="5"/>
  <c r="BN423" i="5"/>
  <c r="BP423" i="5"/>
  <c r="BL424" i="5"/>
  <c r="BN424" i="5"/>
  <c r="BP424" i="5"/>
  <c r="BL425" i="5"/>
  <c r="BM425" i="5"/>
  <c r="BN425" i="5"/>
  <c r="BO425" i="5"/>
  <c r="BP425" i="5"/>
  <c r="BL426" i="5"/>
  <c r="BN426" i="5"/>
  <c r="BP426" i="5"/>
  <c r="BL427" i="5"/>
  <c r="BN427" i="5"/>
  <c r="BP427" i="5"/>
  <c r="BL428" i="5"/>
  <c r="BN428" i="5"/>
  <c r="BP428" i="5"/>
  <c r="BL429" i="5"/>
  <c r="BN429" i="5"/>
  <c r="BP429" i="5"/>
  <c r="BL430" i="5"/>
  <c r="BM430" i="5"/>
  <c r="BN430" i="5"/>
  <c r="BO430" i="5"/>
  <c r="BP430" i="5"/>
  <c r="BL431" i="5"/>
  <c r="BM431" i="5"/>
  <c r="BN431" i="5"/>
  <c r="BO431" i="5"/>
  <c r="BP431" i="5"/>
  <c r="BL432" i="5"/>
  <c r="BM432" i="5"/>
  <c r="BN432" i="5"/>
  <c r="BO432" i="5"/>
  <c r="BP432" i="5"/>
  <c r="BL433" i="5"/>
  <c r="BM433" i="5"/>
  <c r="BN433" i="5"/>
  <c r="BO433" i="5"/>
  <c r="BP433" i="5"/>
  <c r="BL434" i="5"/>
  <c r="BM434" i="5"/>
  <c r="BN434" i="5"/>
  <c r="BO434" i="5"/>
  <c r="BP434" i="5"/>
  <c r="BL435" i="5"/>
  <c r="BM435" i="5"/>
  <c r="BN435" i="5"/>
  <c r="BO435" i="5"/>
  <c r="BP435" i="5"/>
  <c r="BL436" i="5"/>
  <c r="BN436" i="5"/>
  <c r="BP436" i="5"/>
  <c r="BL437" i="5"/>
  <c r="BM437" i="5"/>
  <c r="BN437" i="5"/>
  <c r="BO437" i="5"/>
  <c r="BP437" i="5"/>
  <c r="BL438" i="5"/>
  <c r="BM438" i="5"/>
  <c r="BN438" i="5"/>
  <c r="BO438" i="5"/>
  <c r="BP438" i="5"/>
  <c r="BL439" i="5"/>
  <c r="BM439" i="5"/>
  <c r="BN439" i="5"/>
  <c r="BO439" i="5"/>
  <c r="BP439" i="5"/>
  <c r="BL440" i="5"/>
  <c r="BN440" i="5"/>
  <c r="BP440" i="5"/>
  <c r="BL441" i="5"/>
  <c r="BN441" i="5"/>
  <c r="BP441" i="5"/>
  <c r="BL442" i="5"/>
  <c r="BM442" i="5"/>
  <c r="BN442" i="5"/>
  <c r="BO442" i="5"/>
  <c r="BP442" i="5"/>
  <c r="BL443" i="5"/>
  <c r="BN443" i="5"/>
  <c r="BP443" i="5"/>
  <c r="BL444" i="5"/>
  <c r="BN444" i="5"/>
  <c r="BP444" i="5"/>
  <c r="BL445" i="5"/>
  <c r="BM445" i="5"/>
  <c r="BN445" i="5"/>
  <c r="BO445" i="5"/>
  <c r="BP445" i="5"/>
  <c r="BL446" i="5"/>
  <c r="BN446" i="5"/>
  <c r="BP446" i="5"/>
  <c r="BL447" i="5"/>
  <c r="BN447" i="5"/>
  <c r="BP447" i="5"/>
  <c r="BL448" i="5"/>
  <c r="BN448" i="5"/>
  <c r="BP448" i="5"/>
  <c r="BL449" i="5"/>
  <c r="BN449" i="5"/>
  <c r="BP449" i="5"/>
  <c r="BL450" i="5"/>
  <c r="BN450" i="5"/>
  <c r="BP450" i="5"/>
  <c r="BL451" i="5"/>
  <c r="BM451" i="5"/>
  <c r="BN451" i="5"/>
  <c r="BO451" i="5"/>
  <c r="BP451" i="5"/>
  <c r="BL452" i="5"/>
  <c r="BN452" i="5"/>
  <c r="BP452" i="5"/>
  <c r="BL453" i="5"/>
  <c r="BM453" i="5"/>
  <c r="BN453" i="5"/>
  <c r="BO453" i="5"/>
  <c r="BP453" i="5"/>
  <c r="BL454" i="5"/>
  <c r="BM454" i="5"/>
  <c r="BN454" i="5"/>
  <c r="BO454" i="5"/>
  <c r="BP454" i="5"/>
  <c r="BL455" i="5"/>
  <c r="BM455" i="5"/>
  <c r="BN455" i="5"/>
  <c r="BO455" i="5"/>
  <c r="BP455" i="5"/>
  <c r="BL456" i="5"/>
  <c r="BN456" i="5"/>
  <c r="BP456" i="5"/>
  <c r="BL457" i="5"/>
  <c r="BM457" i="5"/>
  <c r="BN457" i="5"/>
  <c r="BO457" i="5"/>
  <c r="BP457" i="5"/>
  <c r="BL458" i="5"/>
  <c r="BM458" i="5"/>
  <c r="BN458" i="5"/>
  <c r="BO458" i="5"/>
  <c r="BP458" i="5"/>
  <c r="BL459" i="5"/>
  <c r="BN459" i="5"/>
  <c r="BP459" i="5"/>
  <c r="BL460" i="5"/>
  <c r="BN460" i="5"/>
  <c r="BP460" i="5"/>
  <c r="BL461" i="5"/>
  <c r="BM461" i="5"/>
  <c r="BN461" i="5"/>
  <c r="BO461" i="5"/>
  <c r="BP461" i="5"/>
  <c r="BL462" i="5"/>
  <c r="BM462" i="5"/>
  <c r="BN462" i="5"/>
  <c r="BO462" i="5"/>
  <c r="BP462" i="5"/>
  <c r="BL463" i="5"/>
  <c r="BM463" i="5"/>
  <c r="BN463" i="5"/>
  <c r="BO463" i="5"/>
  <c r="BP463" i="5"/>
  <c r="BL464" i="5"/>
  <c r="BM464" i="5"/>
  <c r="BN464" i="5"/>
  <c r="BO464" i="5"/>
  <c r="BP464" i="5"/>
  <c r="BL465" i="5"/>
  <c r="BN465" i="5"/>
  <c r="BP465" i="5"/>
  <c r="BL466" i="5"/>
  <c r="BM466" i="5"/>
  <c r="BN466" i="5"/>
  <c r="BO466" i="5"/>
  <c r="BP466" i="5"/>
  <c r="BL467" i="5"/>
  <c r="BM467" i="5"/>
  <c r="BN467" i="5"/>
  <c r="BO467" i="5"/>
  <c r="BP467" i="5"/>
  <c r="BL468" i="5"/>
  <c r="BN468" i="5"/>
  <c r="BP468" i="5"/>
  <c r="BL469" i="5"/>
  <c r="BM469" i="5"/>
  <c r="BN469" i="5"/>
  <c r="BO469" i="5"/>
  <c r="BP469" i="5"/>
  <c r="BL470" i="5"/>
  <c r="BN470" i="5"/>
  <c r="BP470" i="5"/>
  <c r="BL471" i="5"/>
  <c r="BM471" i="5"/>
  <c r="BN471" i="5"/>
  <c r="BO471" i="5"/>
  <c r="BP471" i="5"/>
  <c r="BL472" i="5"/>
  <c r="BN472" i="5"/>
  <c r="BP472" i="5"/>
  <c r="BL473" i="5"/>
  <c r="BM473" i="5"/>
  <c r="BN473" i="5"/>
  <c r="BO473" i="5"/>
  <c r="BP473" i="5"/>
  <c r="BL474" i="5"/>
  <c r="BM474" i="5"/>
  <c r="BN474" i="5"/>
  <c r="BO474" i="5"/>
  <c r="BP474" i="5"/>
  <c r="BL475" i="5"/>
  <c r="BN475" i="5"/>
  <c r="BP475" i="5"/>
  <c r="BL476" i="5"/>
  <c r="BN476" i="5"/>
  <c r="BP476" i="5"/>
  <c r="BL477" i="5"/>
  <c r="BM477" i="5"/>
  <c r="BN477" i="5"/>
  <c r="BO477" i="5"/>
  <c r="BP477" i="5"/>
  <c r="BL478" i="5"/>
  <c r="BM478" i="5"/>
  <c r="BN478" i="5"/>
  <c r="BO478" i="5"/>
  <c r="BP478" i="5"/>
  <c r="BL479" i="5"/>
  <c r="BM479" i="5"/>
  <c r="BN479" i="5"/>
  <c r="BO479" i="5"/>
  <c r="BP479" i="5"/>
  <c r="BL480" i="5"/>
  <c r="BN480" i="5"/>
  <c r="BP480" i="5"/>
  <c r="BL481" i="5"/>
  <c r="BN481" i="5"/>
  <c r="BP481" i="5"/>
  <c r="BL482" i="5"/>
  <c r="BM482" i="5"/>
  <c r="BN482" i="5"/>
  <c r="BO482" i="5"/>
  <c r="BP482" i="5"/>
  <c r="BL483" i="5"/>
  <c r="BM483" i="5"/>
  <c r="BN483" i="5"/>
  <c r="BO483" i="5"/>
  <c r="BP483" i="5"/>
  <c r="BL484" i="5"/>
  <c r="BM484" i="5"/>
  <c r="BN484" i="5"/>
  <c r="BO484" i="5"/>
  <c r="BP484" i="5"/>
  <c r="BL485" i="5"/>
  <c r="BN485" i="5"/>
  <c r="BP485" i="5"/>
  <c r="BL486" i="5"/>
  <c r="BM486" i="5"/>
  <c r="BN486" i="5"/>
  <c r="BO486" i="5"/>
  <c r="BP486" i="5"/>
  <c r="BL487" i="5"/>
  <c r="BM487" i="5"/>
  <c r="BN487" i="5"/>
  <c r="BO487" i="5"/>
  <c r="BP487" i="5"/>
  <c r="BL488" i="5"/>
  <c r="BN488" i="5"/>
  <c r="BP488" i="5"/>
  <c r="BL489" i="5"/>
  <c r="BN489" i="5"/>
  <c r="BP489" i="5"/>
  <c r="BL490" i="5"/>
  <c r="BN490" i="5"/>
  <c r="BP490" i="5"/>
  <c r="BL491" i="5"/>
  <c r="BN491" i="5"/>
  <c r="BP491" i="5"/>
  <c r="BL492" i="5"/>
  <c r="BN492" i="5"/>
  <c r="BP492" i="5"/>
  <c r="BL493" i="5"/>
  <c r="BM493" i="5"/>
  <c r="BN493" i="5"/>
  <c r="BO493" i="5"/>
  <c r="BP493" i="5"/>
  <c r="BL494" i="5"/>
  <c r="BM494" i="5"/>
  <c r="BN494" i="5"/>
  <c r="BO494" i="5"/>
  <c r="BP494" i="5"/>
  <c r="BL495" i="5"/>
  <c r="BM495" i="5"/>
  <c r="BN495" i="5"/>
  <c r="BO495" i="5"/>
  <c r="BP495" i="5"/>
  <c r="BL496" i="5"/>
  <c r="BM496" i="5"/>
  <c r="BN496" i="5"/>
  <c r="BO496" i="5"/>
  <c r="BP496" i="5"/>
  <c r="BL497" i="5"/>
  <c r="BM497" i="5"/>
  <c r="BN497" i="5"/>
  <c r="BO497" i="5"/>
  <c r="BP497" i="5"/>
  <c r="BL498" i="5"/>
  <c r="BN498" i="5"/>
  <c r="BP498" i="5"/>
  <c r="BL499" i="5"/>
  <c r="BM499" i="5"/>
  <c r="BN499" i="5"/>
  <c r="BO499" i="5"/>
  <c r="BP499" i="5"/>
  <c r="BL500" i="5"/>
  <c r="BM500" i="5"/>
  <c r="BN500" i="5"/>
  <c r="BO500" i="5"/>
  <c r="BP500" i="5"/>
  <c r="BL501" i="5"/>
  <c r="BN501" i="5"/>
  <c r="BP501" i="5"/>
  <c r="BL502" i="5"/>
  <c r="BN502" i="5"/>
  <c r="BP502" i="5"/>
  <c r="BL503" i="5"/>
  <c r="BM503" i="5"/>
  <c r="BN503" i="5"/>
  <c r="BO503" i="5"/>
  <c r="BP503" i="5"/>
  <c r="BL504" i="5"/>
  <c r="BM504" i="5"/>
  <c r="BN504" i="5"/>
  <c r="BO504" i="5"/>
  <c r="BP504" i="5"/>
  <c r="BL505" i="5"/>
  <c r="BM505" i="5"/>
  <c r="BN505" i="5"/>
  <c r="BO505" i="5"/>
  <c r="BP505" i="5"/>
  <c r="BL506" i="5"/>
  <c r="BM506" i="5"/>
  <c r="BN506" i="5"/>
  <c r="BO506" i="5"/>
  <c r="BP506" i="5"/>
  <c r="BL507" i="5"/>
  <c r="BN507" i="5"/>
  <c r="BP507" i="5"/>
  <c r="BL508" i="5"/>
  <c r="BM508" i="5"/>
  <c r="BN508" i="5"/>
  <c r="BO508" i="5"/>
  <c r="BP508" i="5"/>
  <c r="BL509" i="5"/>
  <c r="BM509" i="5"/>
  <c r="BN509" i="5"/>
  <c r="BO509" i="5"/>
  <c r="BP509" i="5"/>
  <c r="BL510" i="5"/>
  <c r="BM510" i="5"/>
  <c r="BN510" i="5"/>
  <c r="BO510" i="5"/>
  <c r="BP510" i="5"/>
  <c r="BL511" i="5"/>
  <c r="BN511" i="5"/>
  <c r="BP511" i="5"/>
  <c r="BL512" i="5"/>
  <c r="BM512" i="5"/>
  <c r="BN512" i="5"/>
  <c r="BO512" i="5"/>
  <c r="BP512" i="5"/>
  <c r="BL513" i="5"/>
  <c r="BN513" i="5"/>
  <c r="BP513" i="5"/>
  <c r="BL514" i="5"/>
  <c r="BM514" i="5"/>
  <c r="BN514" i="5"/>
  <c r="BO514" i="5"/>
  <c r="BP514" i="5"/>
  <c r="BL515" i="5"/>
  <c r="BM515" i="5"/>
  <c r="BN515" i="5"/>
  <c r="BO515" i="5"/>
  <c r="BP515" i="5"/>
  <c r="BL516" i="5"/>
  <c r="BM516" i="5"/>
  <c r="BN516" i="5"/>
  <c r="BO516" i="5"/>
  <c r="BP516" i="5"/>
  <c r="BL517" i="5"/>
  <c r="BN517" i="5"/>
  <c r="BP517" i="5"/>
  <c r="BL518" i="5"/>
  <c r="BM518" i="5"/>
  <c r="BN518" i="5"/>
  <c r="BO518" i="5"/>
  <c r="BP518" i="5"/>
  <c r="BL519" i="5"/>
  <c r="BM519" i="5"/>
  <c r="BN519" i="5"/>
  <c r="BO519" i="5"/>
  <c r="BP519" i="5"/>
  <c r="BL520" i="5"/>
  <c r="BM520" i="5"/>
  <c r="BN520" i="5"/>
  <c r="BO520" i="5"/>
  <c r="BP520" i="5"/>
  <c r="BL521" i="5"/>
  <c r="BN521" i="5"/>
  <c r="BP521" i="5"/>
  <c r="BL522" i="5"/>
  <c r="BN522" i="5"/>
  <c r="BP522" i="5"/>
  <c r="BL523" i="5"/>
  <c r="BM523" i="5"/>
  <c r="BN523" i="5"/>
  <c r="BO523" i="5"/>
  <c r="BP523" i="5"/>
  <c r="BL524" i="5"/>
  <c r="BM524" i="5"/>
  <c r="BN524" i="5"/>
  <c r="BO524" i="5"/>
  <c r="BP524" i="5"/>
  <c r="BL525" i="5"/>
  <c r="BN525" i="5"/>
  <c r="BP525" i="5"/>
  <c r="BL526" i="5"/>
  <c r="BM526" i="5"/>
  <c r="BN526" i="5"/>
  <c r="BO526" i="5"/>
  <c r="BP526" i="5"/>
  <c r="BL527" i="5"/>
  <c r="BM527" i="5"/>
  <c r="BN527" i="5"/>
  <c r="BO527" i="5"/>
  <c r="BP527" i="5"/>
  <c r="BL528" i="5"/>
  <c r="BN528" i="5"/>
  <c r="BP528" i="5"/>
  <c r="BL529" i="5"/>
  <c r="BN529" i="5"/>
  <c r="BP529" i="5"/>
  <c r="BL530" i="5"/>
  <c r="BN530" i="5"/>
  <c r="BP530" i="5"/>
  <c r="BL531" i="5"/>
  <c r="BN531" i="5"/>
  <c r="BP531" i="5"/>
  <c r="BL532" i="5"/>
  <c r="BN532" i="5"/>
  <c r="BP532" i="5"/>
  <c r="BL533" i="5"/>
  <c r="BM533" i="5"/>
  <c r="BN533" i="5"/>
  <c r="BO533" i="5"/>
  <c r="BP533" i="5"/>
  <c r="BL534" i="5"/>
  <c r="BM534" i="5"/>
  <c r="BN534" i="5"/>
  <c r="BO534" i="5"/>
  <c r="BP534" i="5"/>
  <c r="BL535" i="5"/>
  <c r="BN535" i="5"/>
  <c r="BP535" i="5"/>
  <c r="BL536" i="5"/>
  <c r="BN536" i="5"/>
  <c r="BP536" i="5"/>
  <c r="BL537" i="5"/>
  <c r="BM537" i="5"/>
  <c r="BN537" i="5"/>
  <c r="BO537" i="5"/>
  <c r="BP537" i="5"/>
  <c r="BL538" i="5"/>
  <c r="BN538" i="5"/>
  <c r="BP538" i="5"/>
  <c r="BL539" i="5"/>
  <c r="BN539" i="5"/>
  <c r="BP539" i="5"/>
  <c r="BL540" i="5"/>
  <c r="BM540" i="5"/>
  <c r="BN540" i="5"/>
  <c r="BO540" i="5"/>
  <c r="BP540" i="5"/>
  <c r="BL541" i="5"/>
  <c r="BM541" i="5"/>
  <c r="BN541" i="5"/>
  <c r="BO541" i="5"/>
  <c r="BP541" i="5"/>
  <c r="BL542" i="5"/>
  <c r="BN542" i="5"/>
  <c r="BP542" i="5"/>
  <c r="BL543" i="5"/>
  <c r="BM543" i="5"/>
  <c r="BN543" i="5"/>
  <c r="BO543" i="5"/>
  <c r="BP543" i="5"/>
  <c r="BL544" i="5"/>
  <c r="BN544" i="5"/>
  <c r="BP544" i="5"/>
  <c r="BL545" i="5"/>
  <c r="BM545" i="5"/>
  <c r="BN545" i="5"/>
  <c r="BO545" i="5"/>
  <c r="BP545" i="5"/>
  <c r="BL546" i="5"/>
  <c r="BN546" i="5"/>
  <c r="BP546" i="5"/>
  <c r="BL547" i="5"/>
  <c r="BM547" i="5"/>
  <c r="BN547" i="5"/>
  <c r="BO547" i="5"/>
  <c r="BP547" i="5"/>
  <c r="BL548" i="5"/>
  <c r="BM548" i="5"/>
  <c r="BN548" i="5"/>
  <c r="BO548" i="5"/>
  <c r="BP548" i="5"/>
  <c r="BL549" i="5"/>
  <c r="BN549" i="5"/>
  <c r="BP549" i="5"/>
  <c r="BL550" i="5"/>
  <c r="BM550" i="5"/>
  <c r="BN550" i="5"/>
  <c r="BO550" i="5"/>
  <c r="BP550" i="5"/>
  <c r="BL551" i="5"/>
  <c r="BM551" i="5"/>
  <c r="BN551" i="5"/>
  <c r="BO551" i="5"/>
  <c r="BP551" i="5"/>
  <c r="BL552" i="5"/>
  <c r="BM552" i="5"/>
  <c r="BN552" i="5"/>
  <c r="BO552" i="5"/>
  <c r="BP552" i="5"/>
  <c r="BL553" i="5"/>
  <c r="BM553" i="5"/>
  <c r="BN553" i="5"/>
  <c r="BO553" i="5"/>
  <c r="BP553" i="5"/>
  <c r="BL554" i="5"/>
  <c r="BN554" i="5"/>
  <c r="BP554" i="5"/>
  <c r="BL555" i="5"/>
  <c r="BM555" i="5"/>
  <c r="BN555" i="5"/>
  <c r="BO555" i="5"/>
  <c r="BP555" i="5"/>
  <c r="BL556" i="5"/>
  <c r="BN556" i="5"/>
  <c r="BP556" i="5"/>
  <c r="BL557" i="5"/>
  <c r="BN557" i="5"/>
  <c r="BP557" i="5"/>
  <c r="BL558" i="5"/>
  <c r="BN558" i="5"/>
  <c r="BP558" i="5"/>
  <c r="BL559" i="5"/>
  <c r="BN559" i="5"/>
  <c r="BP559" i="5"/>
  <c r="BL560" i="5"/>
  <c r="BN560" i="5"/>
  <c r="BP560" i="5"/>
  <c r="BL561" i="5"/>
  <c r="BN561" i="5"/>
  <c r="BP561" i="5"/>
  <c r="BL562" i="5"/>
  <c r="BM562" i="5"/>
  <c r="BN562" i="5"/>
  <c r="BO562" i="5"/>
  <c r="BP562" i="5"/>
  <c r="BL563" i="5"/>
  <c r="BM563" i="5"/>
  <c r="BN563" i="5"/>
  <c r="BO563" i="5"/>
  <c r="BP563" i="5"/>
  <c r="BL564" i="5"/>
  <c r="BM564" i="5"/>
  <c r="BN564" i="5"/>
  <c r="BO564" i="5"/>
  <c r="BP564" i="5"/>
  <c r="BL565" i="5"/>
  <c r="BN565" i="5"/>
  <c r="BP565" i="5"/>
  <c r="BL566" i="5"/>
  <c r="BN566" i="5"/>
  <c r="BP566" i="5"/>
  <c r="BL567" i="5"/>
  <c r="BM567" i="5"/>
  <c r="BN567" i="5"/>
  <c r="BO567" i="5"/>
  <c r="BP567" i="5"/>
  <c r="BL568" i="5"/>
  <c r="BN568" i="5"/>
  <c r="BP568" i="5"/>
  <c r="BL569" i="5"/>
  <c r="BM569" i="5"/>
  <c r="BN569" i="5"/>
  <c r="BO569" i="5"/>
  <c r="BP569" i="5"/>
  <c r="BL570" i="5"/>
  <c r="BM570" i="5"/>
  <c r="BN570" i="5"/>
  <c r="BO570" i="5"/>
  <c r="BP570" i="5"/>
  <c r="BL571" i="5"/>
  <c r="BN571" i="5"/>
  <c r="BP571" i="5"/>
  <c r="BL572" i="5"/>
  <c r="BM572" i="5"/>
  <c r="BN572" i="5"/>
  <c r="BO572" i="5"/>
  <c r="BP572" i="5"/>
  <c r="BL573" i="5"/>
  <c r="BN573" i="5"/>
  <c r="BP573" i="5"/>
  <c r="BL574" i="5"/>
  <c r="BM574" i="5"/>
  <c r="BN574" i="5"/>
  <c r="BO574" i="5"/>
  <c r="BP574" i="5"/>
  <c r="BL575" i="5"/>
  <c r="BM575" i="5"/>
  <c r="BN575" i="5"/>
  <c r="BO575" i="5"/>
  <c r="BP575" i="5"/>
  <c r="BL576" i="5"/>
  <c r="BM576" i="5"/>
  <c r="BN576" i="5"/>
  <c r="BO576" i="5"/>
  <c r="BP576" i="5"/>
  <c r="BL577" i="5"/>
  <c r="BN577" i="5"/>
  <c r="BP577" i="5"/>
  <c r="BL578" i="5"/>
  <c r="BM578" i="5"/>
  <c r="BN578" i="5"/>
  <c r="BO578" i="5"/>
  <c r="BP578" i="5"/>
  <c r="BL579" i="5"/>
  <c r="BN579" i="5"/>
  <c r="BP579" i="5"/>
  <c r="BL580" i="5"/>
  <c r="BN580" i="5"/>
  <c r="BP580" i="5"/>
  <c r="BL581" i="5"/>
  <c r="BN581" i="5"/>
  <c r="BP581" i="5"/>
  <c r="BL582" i="5"/>
  <c r="BN582" i="5"/>
  <c r="BP582" i="5"/>
  <c r="BL583" i="5"/>
  <c r="BM583" i="5"/>
  <c r="BN583" i="5"/>
  <c r="BO583" i="5"/>
  <c r="BP583" i="5"/>
  <c r="BL584" i="5"/>
  <c r="BM584" i="5"/>
  <c r="BN584" i="5"/>
  <c r="BO584" i="5"/>
  <c r="BP584" i="5"/>
  <c r="BL585" i="5"/>
  <c r="BM585" i="5"/>
  <c r="BN585" i="5"/>
  <c r="BO585" i="5"/>
  <c r="BP585" i="5"/>
  <c r="BL586" i="5"/>
  <c r="BN586" i="5"/>
  <c r="BP586" i="5"/>
  <c r="BL587" i="5"/>
  <c r="BN587" i="5"/>
  <c r="BP587" i="5"/>
  <c r="BL588" i="5"/>
  <c r="BM588" i="5"/>
  <c r="BN588" i="5"/>
  <c r="BO588" i="5"/>
  <c r="BP588" i="5"/>
  <c r="BL589" i="5"/>
  <c r="BM589" i="5"/>
  <c r="BN589" i="5"/>
  <c r="BO589" i="5"/>
  <c r="BP589" i="5"/>
  <c r="BL590" i="5"/>
  <c r="BN590" i="5"/>
  <c r="BP590" i="5"/>
  <c r="BL591" i="5"/>
  <c r="BM591" i="5"/>
  <c r="BN591" i="5"/>
  <c r="BO591" i="5"/>
  <c r="BP591" i="5"/>
  <c r="BL592" i="5"/>
  <c r="BM592" i="5"/>
  <c r="BN592" i="5"/>
  <c r="BO592" i="5"/>
  <c r="BP592" i="5"/>
  <c r="BL593" i="5"/>
  <c r="BM593" i="5"/>
  <c r="BN593" i="5"/>
  <c r="BO593" i="5"/>
  <c r="BP593" i="5"/>
  <c r="BL594" i="5"/>
  <c r="BN594" i="5"/>
  <c r="BP594" i="5"/>
  <c r="BL595" i="5"/>
  <c r="BN595" i="5"/>
  <c r="BP595" i="5"/>
  <c r="BL596" i="5"/>
  <c r="BN596" i="5"/>
  <c r="BP596" i="5"/>
  <c r="BL597" i="5"/>
  <c r="BN597" i="5"/>
  <c r="BP597" i="5"/>
  <c r="BL598" i="5"/>
  <c r="BN598" i="5"/>
  <c r="BP598" i="5"/>
  <c r="BL599" i="5"/>
  <c r="BN599" i="5"/>
  <c r="BP599" i="5"/>
  <c r="BL600" i="5"/>
  <c r="BM600" i="5"/>
  <c r="BN600" i="5"/>
  <c r="BO600" i="5"/>
  <c r="BP600" i="5"/>
  <c r="BL601" i="5"/>
  <c r="BM601" i="5"/>
  <c r="BN601" i="5"/>
  <c r="BO601" i="5"/>
  <c r="BP601" i="5"/>
  <c r="BL602" i="5"/>
  <c r="BN602" i="5"/>
  <c r="BP602" i="5"/>
  <c r="BL603" i="5"/>
  <c r="BM603" i="5"/>
  <c r="BN603" i="5"/>
  <c r="BO603" i="5"/>
  <c r="BP603" i="5"/>
  <c r="BL604" i="5"/>
  <c r="BN604" i="5"/>
  <c r="BP604" i="5"/>
  <c r="BL605" i="5"/>
  <c r="BM605" i="5"/>
  <c r="BN605" i="5"/>
  <c r="BO605" i="5"/>
  <c r="BP605" i="5"/>
  <c r="BL606" i="5"/>
  <c r="BM606" i="5"/>
  <c r="BN606" i="5"/>
  <c r="BO606" i="5"/>
  <c r="BP606" i="5"/>
  <c r="BL607" i="5"/>
  <c r="BN607" i="5"/>
  <c r="BP607" i="5"/>
  <c r="BL608" i="5"/>
  <c r="BM608" i="5"/>
  <c r="BN608" i="5"/>
  <c r="BO608" i="5"/>
  <c r="BP608" i="5"/>
  <c r="BL609" i="5"/>
  <c r="BN609" i="5"/>
  <c r="BP609" i="5"/>
  <c r="BL610" i="5"/>
  <c r="BM610" i="5"/>
  <c r="BN610" i="5"/>
  <c r="BO610" i="5"/>
  <c r="BP610" i="5"/>
  <c r="BL611" i="5"/>
  <c r="BM611" i="5"/>
  <c r="BN611" i="5"/>
  <c r="BO611" i="5"/>
  <c r="BP611" i="5"/>
  <c r="BL612" i="5"/>
  <c r="BN612" i="5"/>
  <c r="BP612" i="5"/>
  <c r="BL613" i="5"/>
  <c r="BN613" i="5"/>
  <c r="BP613" i="5"/>
  <c r="BL614" i="5"/>
  <c r="BM614" i="5"/>
  <c r="BN614" i="5"/>
  <c r="BO614" i="5"/>
  <c r="BP614" i="5"/>
  <c r="BL615" i="5"/>
  <c r="BN615" i="5"/>
  <c r="BP615" i="5"/>
  <c r="BL616" i="5"/>
  <c r="BN616" i="5"/>
  <c r="BP616" i="5"/>
  <c r="BL617" i="5"/>
  <c r="BN617" i="5"/>
  <c r="BP617" i="5"/>
  <c r="BL618" i="5"/>
  <c r="BN618" i="5"/>
  <c r="BP618" i="5"/>
  <c r="BL619" i="5"/>
  <c r="BN619" i="5"/>
  <c r="BP619" i="5"/>
  <c r="BL620" i="5"/>
  <c r="BN620" i="5"/>
  <c r="BP620" i="5"/>
  <c r="BL621" i="5"/>
  <c r="BN621" i="5"/>
  <c r="BP621" i="5"/>
  <c r="BL622" i="5"/>
  <c r="BM622" i="5"/>
  <c r="BN622" i="5"/>
  <c r="BO622" i="5"/>
  <c r="BP622" i="5"/>
  <c r="BL623" i="5"/>
  <c r="BN623" i="5"/>
  <c r="BP623" i="5"/>
  <c r="BL624" i="5"/>
  <c r="BN624" i="5"/>
  <c r="BP624" i="5"/>
  <c r="BL625" i="5"/>
  <c r="BM625" i="5"/>
  <c r="BN625" i="5"/>
  <c r="BO625" i="5"/>
  <c r="BP625" i="5"/>
  <c r="BL626" i="5"/>
  <c r="BN626" i="5"/>
  <c r="BP626" i="5"/>
  <c r="BL627" i="5"/>
  <c r="BM627" i="5"/>
  <c r="BN627" i="5"/>
  <c r="BO627" i="5"/>
  <c r="BP627" i="5"/>
  <c r="BL628" i="5"/>
  <c r="BM628" i="5"/>
  <c r="BN628" i="5"/>
  <c r="BO628" i="5"/>
  <c r="BP628" i="5"/>
  <c r="BL629" i="5"/>
  <c r="BN629" i="5"/>
  <c r="BP629" i="5"/>
  <c r="BL630" i="5"/>
  <c r="BM630" i="5"/>
  <c r="BN630" i="5"/>
  <c r="BO630" i="5"/>
  <c r="BP630" i="5"/>
  <c r="BL631" i="5"/>
  <c r="BN631" i="5"/>
  <c r="BP631" i="5"/>
  <c r="BL632" i="5"/>
  <c r="BN632" i="5"/>
  <c r="BP632" i="5"/>
  <c r="BL633" i="5"/>
  <c r="BN633" i="5"/>
  <c r="BP633" i="5"/>
  <c r="BL634" i="5"/>
  <c r="BN634" i="5"/>
  <c r="BP634" i="5"/>
  <c r="BL635" i="5"/>
  <c r="BN635" i="5"/>
  <c r="BP635" i="5"/>
  <c r="BL636" i="5"/>
  <c r="BN636" i="5"/>
  <c r="BP636" i="5"/>
  <c r="BL637" i="5"/>
  <c r="BM637" i="5"/>
  <c r="BN637" i="5"/>
  <c r="BO637" i="5"/>
  <c r="BP637" i="5"/>
  <c r="BL638" i="5"/>
  <c r="BM638" i="5"/>
  <c r="BN638" i="5"/>
  <c r="BO638" i="5"/>
  <c r="BP638" i="5"/>
  <c r="BL639" i="5"/>
  <c r="BN639" i="5"/>
  <c r="BP639" i="5"/>
  <c r="BL640" i="5"/>
  <c r="BM640" i="5"/>
  <c r="BN640" i="5"/>
  <c r="BO640" i="5"/>
  <c r="BP640" i="5"/>
  <c r="BL641" i="5"/>
  <c r="BM641" i="5"/>
  <c r="BN641" i="5"/>
  <c r="BO641" i="5"/>
  <c r="BP641" i="5"/>
  <c r="BL642" i="5"/>
  <c r="BN642" i="5"/>
  <c r="BP642" i="5"/>
  <c r="BL643" i="5"/>
  <c r="BN643" i="5"/>
  <c r="BP643" i="5"/>
  <c r="BL644" i="5"/>
  <c r="BN644" i="5"/>
  <c r="BP644" i="5"/>
  <c r="BL645" i="5"/>
  <c r="BM645" i="5"/>
  <c r="BN645" i="5"/>
  <c r="BO645" i="5"/>
  <c r="BP645" i="5"/>
  <c r="BL646" i="5"/>
  <c r="BN646" i="5"/>
  <c r="BP646" i="5"/>
  <c r="BL647" i="5"/>
  <c r="BN647" i="5"/>
  <c r="BP647" i="5"/>
  <c r="BL648" i="5"/>
  <c r="BN648" i="5"/>
  <c r="BP648" i="5"/>
  <c r="BL649" i="5"/>
  <c r="BM649" i="5"/>
  <c r="BN649" i="5"/>
  <c r="BO649" i="5"/>
  <c r="BP649" i="5"/>
  <c r="BL650" i="5"/>
  <c r="BN650" i="5"/>
  <c r="BP650" i="5"/>
  <c r="BL651" i="5"/>
  <c r="BN651" i="5"/>
  <c r="BP651" i="5"/>
  <c r="BL652" i="5"/>
  <c r="BN652" i="5"/>
  <c r="BP652" i="5"/>
  <c r="BL653" i="5"/>
  <c r="BN653" i="5"/>
  <c r="BP653" i="5"/>
  <c r="BL654" i="5"/>
  <c r="BN654" i="5"/>
  <c r="BP654" i="5"/>
  <c r="BL655" i="5"/>
  <c r="BM655" i="5"/>
  <c r="BN655" i="5"/>
  <c r="BO655" i="5"/>
  <c r="BP655" i="5"/>
  <c r="BL656" i="5"/>
  <c r="BM656" i="5"/>
  <c r="BN656" i="5"/>
  <c r="BO656" i="5"/>
  <c r="BP656" i="5"/>
  <c r="BL657" i="5"/>
  <c r="BM657" i="5"/>
  <c r="BN657" i="5"/>
  <c r="BO657" i="5"/>
  <c r="BP657" i="5"/>
  <c r="BL658" i="5"/>
  <c r="BM658" i="5"/>
  <c r="BN658" i="5"/>
  <c r="BO658" i="5"/>
  <c r="BP658" i="5"/>
  <c r="BL659" i="5"/>
  <c r="BM659" i="5"/>
  <c r="BN659" i="5"/>
  <c r="BO659" i="5"/>
  <c r="BP659" i="5"/>
  <c r="BL660" i="5"/>
  <c r="BN660" i="5"/>
  <c r="BP660" i="5"/>
  <c r="BL661" i="5"/>
  <c r="BN661" i="5"/>
  <c r="BP661" i="5"/>
  <c r="BL662" i="5"/>
  <c r="BM662" i="5"/>
  <c r="BN662" i="5"/>
  <c r="BO662" i="5"/>
  <c r="BP662" i="5"/>
  <c r="BL663" i="5"/>
  <c r="BM663" i="5"/>
  <c r="BN663" i="5"/>
  <c r="BO663" i="5"/>
  <c r="BP663" i="5"/>
  <c r="BL664" i="5"/>
  <c r="BM664" i="5"/>
  <c r="BN664" i="5"/>
  <c r="BO664" i="5"/>
  <c r="BP664" i="5"/>
  <c r="BL665" i="5"/>
  <c r="BM665" i="5"/>
  <c r="BN665" i="5"/>
  <c r="BO665" i="5"/>
  <c r="BP665" i="5"/>
  <c r="BL666" i="5"/>
  <c r="BM666" i="5"/>
  <c r="BN666" i="5"/>
  <c r="BO666" i="5"/>
  <c r="BP666" i="5"/>
  <c r="BL667" i="5"/>
  <c r="BN667" i="5"/>
  <c r="BP667" i="5"/>
  <c r="BL668" i="5"/>
  <c r="BM668" i="5"/>
  <c r="BN668" i="5"/>
  <c r="BO668" i="5"/>
  <c r="BP668" i="5"/>
  <c r="BL669" i="5"/>
  <c r="BM669" i="5"/>
  <c r="BN669" i="5"/>
  <c r="BO669" i="5"/>
  <c r="BP669" i="5"/>
  <c r="BL670" i="5"/>
  <c r="BM670" i="5"/>
  <c r="BN670" i="5"/>
  <c r="BO670" i="5"/>
  <c r="BP670" i="5"/>
  <c r="BL671" i="5"/>
  <c r="BM671" i="5"/>
  <c r="BN671" i="5"/>
  <c r="BO671" i="5"/>
  <c r="BP671" i="5"/>
  <c r="BL672" i="5"/>
  <c r="BN672" i="5"/>
  <c r="BP672" i="5"/>
  <c r="BL673" i="5"/>
  <c r="BM673" i="5"/>
  <c r="BN673" i="5"/>
  <c r="BO673" i="5"/>
  <c r="BP673" i="5"/>
  <c r="BL674" i="5"/>
  <c r="BM674" i="5"/>
  <c r="BN674" i="5"/>
  <c r="BO674" i="5"/>
  <c r="BP674" i="5"/>
  <c r="BL675" i="5"/>
  <c r="BN675" i="5"/>
  <c r="BP675" i="5"/>
  <c r="BL676" i="5"/>
  <c r="BM676" i="5"/>
  <c r="BN676" i="5"/>
  <c r="BO676" i="5"/>
  <c r="BP676" i="5"/>
  <c r="BL677" i="5"/>
  <c r="BN677" i="5"/>
  <c r="BP677" i="5"/>
  <c r="BL678" i="5"/>
  <c r="BN678" i="5"/>
  <c r="BP678" i="5"/>
  <c r="BL679" i="5"/>
  <c r="BM679" i="5"/>
  <c r="BN679" i="5"/>
  <c r="BO679" i="5"/>
  <c r="BP679" i="5"/>
  <c r="BL680" i="5"/>
  <c r="BM680" i="5"/>
  <c r="BN680" i="5"/>
  <c r="BO680" i="5"/>
  <c r="BP680" i="5"/>
  <c r="BL681" i="5"/>
  <c r="BN681" i="5"/>
  <c r="BP681" i="5"/>
  <c r="BL682" i="5"/>
  <c r="BM682" i="5"/>
  <c r="BN682" i="5"/>
  <c r="BO682" i="5"/>
  <c r="BP682" i="5"/>
  <c r="BL683" i="5"/>
  <c r="BM683" i="5"/>
  <c r="BN683" i="5"/>
  <c r="BO683" i="5"/>
  <c r="BP683" i="5"/>
  <c r="BL684" i="5"/>
  <c r="BM684" i="5"/>
  <c r="BN684" i="5"/>
  <c r="BO684" i="5"/>
  <c r="BP684" i="5"/>
  <c r="BL685" i="5"/>
  <c r="BM685" i="5"/>
  <c r="BN685" i="5"/>
  <c r="BO685" i="5"/>
  <c r="BP685" i="5"/>
  <c r="BL686" i="5"/>
  <c r="BN686" i="5"/>
  <c r="BP686" i="5"/>
  <c r="BL687" i="5"/>
  <c r="BN687" i="5"/>
  <c r="BP687" i="5"/>
  <c r="BL688" i="5"/>
  <c r="BM688" i="5"/>
  <c r="BN688" i="5"/>
  <c r="BO688" i="5"/>
  <c r="BP688" i="5"/>
  <c r="BL689" i="5"/>
  <c r="BN689" i="5"/>
  <c r="BP689" i="5"/>
  <c r="BL690" i="5"/>
  <c r="BM690" i="5"/>
  <c r="BN690" i="5"/>
  <c r="BO690" i="5"/>
  <c r="BP690" i="5"/>
  <c r="BL691" i="5"/>
  <c r="BN691" i="5"/>
  <c r="BP691" i="5"/>
  <c r="BL692" i="5"/>
  <c r="BM692" i="5"/>
  <c r="BN692" i="5"/>
  <c r="BO692" i="5"/>
  <c r="BP692" i="5"/>
  <c r="BL693" i="5"/>
  <c r="BN693" i="5"/>
  <c r="BP693" i="5"/>
  <c r="BL694" i="5"/>
  <c r="BM694" i="5"/>
  <c r="BN694" i="5"/>
  <c r="BO694" i="5"/>
  <c r="BP694" i="5"/>
  <c r="BL695" i="5"/>
  <c r="BN695" i="5"/>
  <c r="BP695" i="5"/>
  <c r="BL696" i="5"/>
  <c r="BM696" i="5"/>
  <c r="BN696" i="5"/>
  <c r="BO696" i="5"/>
  <c r="BP696" i="5"/>
  <c r="BL697" i="5"/>
  <c r="BM697" i="5"/>
  <c r="BN697" i="5"/>
  <c r="BO697" i="5"/>
  <c r="BP697" i="5"/>
  <c r="BL698" i="5"/>
  <c r="BM698" i="5"/>
  <c r="BN698" i="5"/>
  <c r="BO698" i="5"/>
  <c r="BP698" i="5"/>
  <c r="BL699" i="5"/>
  <c r="BM699" i="5"/>
  <c r="BN699" i="5"/>
  <c r="BO699" i="5"/>
  <c r="BP699" i="5"/>
  <c r="BL700" i="5"/>
  <c r="BM700" i="5"/>
  <c r="BN700" i="5"/>
  <c r="BO700" i="5"/>
  <c r="BP700" i="5"/>
  <c r="BL701" i="5"/>
  <c r="BM701" i="5"/>
  <c r="BN701" i="5"/>
  <c r="BO701" i="5"/>
  <c r="BP701" i="5"/>
  <c r="BL702" i="5"/>
  <c r="BM702" i="5"/>
  <c r="BN702" i="5"/>
  <c r="BO702" i="5"/>
  <c r="BP702" i="5"/>
  <c r="BL703" i="5"/>
  <c r="BN703" i="5"/>
  <c r="BP703" i="5"/>
  <c r="BL704" i="5"/>
  <c r="BM704" i="5"/>
  <c r="BN704" i="5"/>
  <c r="BO704" i="5"/>
  <c r="BP704" i="5"/>
  <c r="BL705" i="5"/>
  <c r="BN705" i="5"/>
  <c r="BP705" i="5"/>
  <c r="BL706" i="5"/>
  <c r="BN706" i="5"/>
  <c r="BP706" i="5"/>
  <c r="BL707" i="5"/>
  <c r="BM707" i="5"/>
  <c r="BN707" i="5"/>
  <c r="BO707" i="5"/>
  <c r="BP707" i="5"/>
  <c r="BL708" i="5"/>
  <c r="BN708" i="5"/>
  <c r="BP708" i="5"/>
  <c r="BL709" i="5"/>
  <c r="BN709" i="5"/>
  <c r="BP709" i="5"/>
  <c r="BL710" i="5"/>
  <c r="BN710" i="5"/>
  <c r="BP710" i="5"/>
  <c r="BL711" i="5"/>
  <c r="BM711" i="5"/>
  <c r="BN711" i="5"/>
  <c r="BO711" i="5"/>
  <c r="BP711" i="5"/>
  <c r="BL712" i="5"/>
  <c r="BM712" i="5"/>
  <c r="BN712" i="5"/>
  <c r="BO712" i="5"/>
  <c r="BP712" i="5"/>
  <c r="BL713" i="5"/>
  <c r="BM713" i="5"/>
  <c r="BN713" i="5"/>
  <c r="BO713" i="5"/>
  <c r="BP713" i="5"/>
  <c r="BL714" i="5"/>
  <c r="BM714" i="5"/>
  <c r="BN714" i="5"/>
  <c r="BO714" i="5"/>
  <c r="BP714" i="5"/>
  <c r="BL715" i="5"/>
  <c r="BN715" i="5"/>
  <c r="BP715" i="5"/>
  <c r="BL716" i="5"/>
  <c r="BN716" i="5"/>
  <c r="BP716" i="5"/>
  <c r="BL717" i="5"/>
  <c r="BN717" i="5"/>
  <c r="BP717" i="5"/>
  <c r="BL718" i="5"/>
  <c r="BN718" i="5"/>
  <c r="BP718" i="5"/>
  <c r="BL719" i="5"/>
  <c r="BM719" i="5"/>
  <c r="BN719" i="5"/>
  <c r="BO719" i="5"/>
  <c r="BP719" i="5"/>
  <c r="BL720" i="5"/>
  <c r="BN720" i="5"/>
  <c r="BP720" i="5"/>
  <c r="BL721" i="5"/>
  <c r="BN721" i="5"/>
  <c r="BP721" i="5"/>
  <c r="BL722" i="5"/>
  <c r="BM722" i="5"/>
  <c r="BN722" i="5"/>
  <c r="BO722" i="5"/>
  <c r="BP722" i="5"/>
  <c r="BL723" i="5"/>
  <c r="BM723" i="5"/>
  <c r="BN723" i="5"/>
  <c r="BO723" i="5"/>
  <c r="BP723" i="5"/>
  <c r="BL724" i="5"/>
  <c r="BM724" i="5"/>
  <c r="BN724" i="5"/>
  <c r="BO724" i="5"/>
  <c r="BP724" i="5"/>
  <c r="BL725" i="5"/>
  <c r="BN725" i="5"/>
  <c r="BP725" i="5"/>
  <c r="BL726" i="5"/>
  <c r="BN726" i="5"/>
  <c r="BP726" i="5"/>
  <c r="BL727" i="5"/>
  <c r="BM727" i="5"/>
  <c r="BN727" i="5"/>
  <c r="BO727" i="5"/>
  <c r="BP727" i="5"/>
  <c r="BL728" i="5"/>
  <c r="BM728" i="5"/>
  <c r="BN728" i="5"/>
  <c r="BO728" i="5"/>
  <c r="BP728" i="5"/>
  <c r="BL729" i="5"/>
  <c r="BN729" i="5"/>
  <c r="BP729" i="5"/>
  <c r="BL730" i="5"/>
  <c r="BN730" i="5"/>
  <c r="BP730" i="5"/>
  <c r="BL731" i="5"/>
  <c r="BN731" i="5"/>
  <c r="BP731" i="5"/>
  <c r="BL732" i="5"/>
  <c r="BN732" i="5"/>
  <c r="BP732" i="5"/>
  <c r="BL733" i="5"/>
  <c r="BN733" i="5"/>
  <c r="BP733" i="5"/>
  <c r="BL734" i="5"/>
  <c r="BN734" i="5"/>
  <c r="BP734" i="5"/>
  <c r="BL735" i="5"/>
  <c r="BM735" i="5"/>
  <c r="BN735" i="5"/>
  <c r="BO735" i="5"/>
  <c r="BP735" i="5"/>
  <c r="BL736" i="5"/>
  <c r="BN736" i="5"/>
  <c r="BP736" i="5"/>
  <c r="BL737" i="5"/>
  <c r="BM737" i="5"/>
  <c r="BN737" i="5"/>
  <c r="BO737" i="5"/>
  <c r="BP737" i="5"/>
  <c r="BL738" i="5"/>
  <c r="BM738" i="5"/>
  <c r="BN738" i="5"/>
  <c r="BO738" i="5"/>
  <c r="BP738" i="5"/>
  <c r="BL739" i="5"/>
  <c r="BN739" i="5"/>
  <c r="BP739" i="5"/>
  <c r="BL740" i="5"/>
  <c r="BM740" i="5"/>
  <c r="BN740" i="5"/>
  <c r="BO740" i="5"/>
  <c r="BP740" i="5"/>
  <c r="BL741" i="5"/>
  <c r="BM741" i="5"/>
  <c r="BN741" i="5"/>
  <c r="BO741" i="5"/>
  <c r="BP741" i="5"/>
  <c r="BL742" i="5"/>
  <c r="BN742" i="5"/>
  <c r="BP742" i="5"/>
  <c r="BL743" i="5"/>
  <c r="BN743" i="5"/>
  <c r="BP743" i="5"/>
  <c r="BL744" i="5"/>
  <c r="BN744" i="5"/>
  <c r="BP744" i="5"/>
  <c r="BL745" i="5"/>
  <c r="BN745" i="5"/>
  <c r="BP745" i="5"/>
  <c r="BL746" i="5"/>
  <c r="BN746" i="5"/>
  <c r="BP746" i="5"/>
  <c r="BL747" i="5"/>
  <c r="BM747" i="5"/>
  <c r="BN747" i="5"/>
  <c r="BO747" i="5"/>
  <c r="BP747" i="5"/>
  <c r="BL748" i="5"/>
  <c r="BN748" i="5"/>
  <c r="BP748" i="5"/>
  <c r="BL749" i="5"/>
  <c r="BN749" i="5"/>
  <c r="BP749" i="5"/>
  <c r="BL750" i="5"/>
  <c r="BN750" i="5"/>
  <c r="BP750" i="5"/>
  <c r="BL751" i="5"/>
  <c r="BN751" i="5"/>
  <c r="BP751" i="5"/>
  <c r="BL752" i="5"/>
  <c r="BM752" i="5"/>
  <c r="BN752" i="5"/>
  <c r="BO752" i="5"/>
  <c r="BP752" i="5"/>
  <c r="BL753" i="5"/>
  <c r="BM753" i="5"/>
  <c r="BN753" i="5"/>
  <c r="BO753" i="5"/>
  <c r="BP753" i="5"/>
  <c r="BL754" i="5"/>
  <c r="BM754" i="5"/>
  <c r="BN754" i="5"/>
  <c r="BO754" i="5"/>
  <c r="BP754" i="5"/>
  <c r="BL755" i="5"/>
  <c r="BN755" i="5"/>
  <c r="BP755" i="5"/>
  <c r="BL756" i="5"/>
  <c r="BM756" i="5"/>
  <c r="BN756" i="5"/>
  <c r="BO756" i="5"/>
  <c r="BP756" i="5"/>
  <c r="BL757" i="5"/>
  <c r="BN757" i="5"/>
  <c r="BP757" i="5"/>
  <c r="BL758" i="5"/>
  <c r="BN758" i="5"/>
  <c r="BP758" i="5"/>
  <c r="BL759" i="5"/>
  <c r="BN759" i="5"/>
  <c r="BP759" i="5"/>
  <c r="BL760" i="5"/>
  <c r="BM760" i="5"/>
  <c r="BN760" i="5"/>
  <c r="BO760" i="5"/>
  <c r="BP760" i="5"/>
  <c r="BL761" i="5"/>
  <c r="BM761" i="5"/>
  <c r="BN761" i="5"/>
  <c r="BO761" i="5"/>
  <c r="BP761" i="5"/>
  <c r="BL762" i="5"/>
  <c r="BN762" i="5"/>
  <c r="BP762" i="5"/>
  <c r="BL763" i="5"/>
  <c r="BN763" i="5"/>
  <c r="BP763" i="5"/>
  <c r="BL764" i="5"/>
  <c r="BM764" i="5"/>
  <c r="BN764" i="5"/>
  <c r="BO764" i="5"/>
  <c r="BP764" i="5"/>
  <c r="BL765" i="5"/>
  <c r="BM765" i="5"/>
  <c r="BN765" i="5"/>
  <c r="BO765" i="5"/>
  <c r="BP765" i="5"/>
  <c r="BL766" i="5"/>
  <c r="BN766" i="5"/>
  <c r="BP766" i="5"/>
  <c r="BL767" i="5"/>
  <c r="BM767" i="5"/>
  <c r="BN767" i="5"/>
  <c r="BO767" i="5"/>
  <c r="BP767" i="5"/>
  <c r="BL768" i="5"/>
  <c r="BM768" i="5"/>
  <c r="BN768" i="5"/>
  <c r="BO768" i="5"/>
  <c r="BP768" i="5"/>
  <c r="BL769" i="5"/>
  <c r="BM769" i="5"/>
  <c r="BN769" i="5"/>
  <c r="BO769" i="5"/>
  <c r="BP769" i="5"/>
  <c r="BL770" i="5"/>
  <c r="BM770" i="5"/>
  <c r="BN770" i="5"/>
  <c r="BO770" i="5"/>
  <c r="BP770" i="5"/>
  <c r="BL771" i="5"/>
  <c r="BN771" i="5"/>
  <c r="BP771" i="5"/>
  <c r="BL772" i="5"/>
  <c r="BN772" i="5"/>
  <c r="BP772" i="5"/>
  <c r="BL773" i="5"/>
  <c r="BN773" i="5"/>
  <c r="BP773" i="5"/>
  <c r="BL774" i="5"/>
  <c r="BM774" i="5"/>
  <c r="BN774" i="5"/>
  <c r="BO774" i="5"/>
  <c r="BP774" i="5"/>
  <c r="BL775" i="5"/>
  <c r="BN775" i="5"/>
  <c r="BP775" i="5"/>
  <c r="BL776" i="5"/>
  <c r="BM776" i="5"/>
  <c r="BN776" i="5"/>
  <c r="BO776" i="5"/>
  <c r="BP776" i="5"/>
  <c r="BL777" i="5"/>
  <c r="BM777" i="5"/>
  <c r="BN777" i="5"/>
  <c r="BO777" i="5"/>
  <c r="BP777" i="5"/>
  <c r="BL778" i="5"/>
  <c r="BM778" i="5"/>
  <c r="BN778" i="5"/>
  <c r="BO778" i="5"/>
  <c r="BP778" i="5"/>
  <c r="BL779" i="5"/>
  <c r="BM779" i="5"/>
  <c r="BN779" i="5"/>
  <c r="BO779" i="5"/>
  <c r="BP779" i="5"/>
  <c r="BL780" i="5"/>
  <c r="BM780" i="5"/>
  <c r="BN780" i="5"/>
  <c r="BO780" i="5"/>
  <c r="BP780" i="5"/>
  <c r="BL781" i="5"/>
  <c r="BM781" i="5"/>
  <c r="BN781" i="5"/>
  <c r="BO781" i="5"/>
  <c r="BP781" i="5"/>
  <c r="BL782" i="5"/>
  <c r="BN782" i="5"/>
  <c r="BP782" i="5"/>
  <c r="BL783" i="5"/>
  <c r="BM783" i="5"/>
  <c r="BN783" i="5"/>
  <c r="BO783" i="5"/>
  <c r="BP783" i="5"/>
  <c r="BL784" i="5"/>
  <c r="BM784" i="5"/>
  <c r="BN784" i="5"/>
  <c r="BO784" i="5"/>
  <c r="BP784" i="5"/>
  <c r="BL785" i="5"/>
  <c r="BN785" i="5"/>
  <c r="BP785" i="5"/>
  <c r="BL786" i="5"/>
  <c r="BM786" i="5"/>
  <c r="BN786" i="5"/>
  <c r="BO786" i="5"/>
  <c r="BP786" i="5"/>
  <c r="BL787" i="5"/>
  <c r="BM787" i="5"/>
  <c r="BN787" i="5"/>
  <c r="BO787" i="5"/>
  <c r="BP787" i="5"/>
  <c r="BL788" i="5"/>
  <c r="BM788" i="5"/>
  <c r="BN788" i="5"/>
  <c r="BO788" i="5"/>
  <c r="BP788" i="5"/>
  <c r="BL789" i="5"/>
  <c r="BN789" i="5"/>
  <c r="BP789" i="5"/>
  <c r="BL790" i="5"/>
  <c r="BM790" i="5"/>
  <c r="BN790" i="5"/>
  <c r="BO790" i="5"/>
  <c r="BP790" i="5"/>
  <c r="BL791" i="5"/>
  <c r="BN791" i="5"/>
  <c r="BP791" i="5"/>
  <c r="BL792" i="5"/>
  <c r="BN792" i="5"/>
  <c r="BP792" i="5"/>
  <c r="BL793" i="5"/>
  <c r="BN793" i="5"/>
  <c r="BP793" i="5"/>
  <c r="BL794" i="5"/>
  <c r="BN794" i="5"/>
  <c r="BP794" i="5"/>
  <c r="BL795" i="5"/>
  <c r="BM795" i="5"/>
  <c r="BN795" i="5"/>
  <c r="BO795" i="5"/>
  <c r="BP795" i="5"/>
  <c r="BL796" i="5"/>
  <c r="BN796" i="5"/>
  <c r="BP796" i="5"/>
  <c r="BL797" i="5"/>
  <c r="BN797" i="5"/>
  <c r="BP797" i="5"/>
  <c r="BL798" i="5"/>
  <c r="BN798" i="5"/>
  <c r="BP798" i="5"/>
  <c r="BL799" i="5"/>
  <c r="BN799" i="5"/>
  <c r="BP799" i="5"/>
  <c r="BL800" i="5"/>
  <c r="BN800" i="5"/>
  <c r="BP800" i="5"/>
  <c r="BL801" i="5"/>
  <c r="BM801" i="5"/>
  <c r="BN801" i="5"/>
  <c r="BO801" i="5"/>
  <c r="BP801" i="5"/>
  <c r="BL802" i="5"/>
  <c r="BN802" i="5"/>
  <c r="BP802" i="5"/>
  <c r="BL803" i="5"/>
  <c r="BM803" i="5"/>
  <c r="BN803" i="5"/>
  <c r="BO803" i="5"/>
  <c r="BP803" i="5"/>
  <c r="BL804" i="5"/>
  <c r="BN804" i="5"/>
  <c r="BP804" i="5"/>
  <c r="BL805" i="5"/>
  <c r="BN805" i="5"/>
  <c r="BP805" i="5"/>
  <c r="BL806" i="5"/>
  <c r="BM806" i="5"/>
  <c r="BN806" i="5"/>
  <c r="BO806" i="5"/>
  <c r="BP806" i="5"/>
  <c r="BL807" i="5"/>
  <c r="BM807" i="5"/>
  <c r="BN807" i="5"/>
  <c r="BO807" i="5"/>
  <c r="BP807" i="5"/>
  <c r="BL808" i="5"/>
  <c r="BM808" i="5"/>
  <c r="BN808" i="5"/>
  <c r="BO808" i="5"/>
  <c r="BP808" i="5"/>
  <c r="BL809" i="5"/>
  <c r="BN809" i="5"/>
  <c r="BP809" i="5"/>
  <c r="BL810" i="5"/>
  <c r="BM810" i="5"/>
  <c r="BN810" i="5"/>
  <c r="BO810" i="5"/>
  <c r="BP810" i="5"/>
  <c r="BL811" i="5"/>
  <c r="BN811" i="5"/>
  <c r="BP811" i="5"/>
  <c r="BL812" i="5"/>
  <c r="BN812" i="5"/>
  <c r="BP812" i="5"/>
  <c r="BL813" i="5"/>
  <c r="BM813" i="5"/>
  <c r="BN813" i="5"/>
  <c r="BO813" i="5"/>
  <c r="BP813" i="5"/>
  <c r="BL814" i="5"/>
  <c r="BM814" i="5"/>
  <c r="BN814" i="5"/>
  <c r="BO814" i="5"/>
  <c r="BP814" i="5"/>
  <c r="BL815" i="5"/>
  <c r="BM815" i="5"/>
  <c r="BN815" i="5"/>
  <c r="BO815" i="5"/>
  <c r="BP815" i="5"/>
  <c r="BL816" i="5"/>
  <c r="BM816" i="5"/>
  <c r="BN816" i="5"/>
  <c r="BO816" i="5"/>
  <c r="BP816" i="5"/>
  <c r="BL817" i="5"/>
  <c r="BM817" i="5"/>
  <c r="BN817" i="5"/>
  <c r="BO817" i="5"/>
  <c r="BP817" i="5"/>
  <c r="BL818" i="5"/>
  <c r="BM818" i="5"/>
  <c r="BN818" i="5"/>
  <c r="BO818" i="5"/>
  <c r="BP818" i="5"/>
  <c r="BL819" i="5"/>
  <c r="BM819" i="5"/>
  <c r="BN819" i="5"/>
  <c r="BO819" i="5"/>
  <c r="BP819" i="5"/>
  <c r="BL820" i="5"/>
  <c r="BM820" i="5"/>
  <c r="BN820" i="5"/>
  <c r="BO820" i="5"/>
  <c r="BP820" i="5"/>
  <c r="BL821" i="5"/>
  <c r="BM821" i="5"/>
  <c r="BN821" i="5"/>
  <c r="BO821" i="5"/>
  <c r="BP821" i="5"/>
  <c r="BL822" i="5"/>
  <c r="BM822" i="5"/>
  <c r="BN822" i="5"/>
  <c r="BO822" i="5"/>
  <c r="BP822" i="5"/>
  <c r="BL823" i="5"/>
  <c r="BN823" i="5"/>
  <c r="BP823" i="5"/>
  <c r="BL824" i="5"/>
  <c r="BN824" i="5"/>
  <c r="BP824" i="5"/>
  <c r="BK4" i="5"/>
  <c r="BK5" i="5"/>
  <c r="BK6" i="5"/>
  <c r="BK7" i="5"/>
  <c r="BK8" i="5"/>
  <c r="BK9" i="5"/>
  <c r="BK10" i="5"/>
  <c r="BK11" i="5"/>
  <c r="BK12" i="5"/>
  <c r="BK13" i="5"/>
  <c r="BK14" i="5"/>
  <c r="BK15" i="5"/>
  <c r="BK16" i="5"/>
  <c r="BK17" i="5"/>
  <c r="BK18" i="5"/>
  <c r="BK19" i="5"/>
  <c r="BK20" i="5"/>
  <c r="BK21" i="5"/>
  <c r="BK22" i="5"/>
  <c r="BK23" i="5"/>
  <c r="BK24" i="5"/>
  <c r="BK25" i="5"/>
  <c r="BK26" i="5"/>
  <c r="BK27" i="5"/>
  <c r="BK28" i="5"/>
  <c r="BK29" i="5"/>
  <c r="BK30" i="5"/>
  <c r="BK31" i="5"/>
  <c r="BK32" i="5"/>
  <c r="BK33" i="5"/>
  <c r="BK34" i="5"/>
  <c r="BK35" i="5"/>
  <c r="BK36" i="5"/>
  <c r="BK37" i="5"/>
  <c r="BK38" i="5"/>
  <c r="BK39" i="5"/>
  <c r="BK40" i="5"/>
  <c r="BK41" i="5"/>
  <c r="BK42" i="5"/>
  <c r="BK43" i="5"/>
  <c r="BK44" i="5"/>
  <c r="BK45" i="5"/>
  <c r="BK46" i="5"/>
  <c r="BK47" i="5"/>
  <c r="BK48" i="5"/>
  <c r="BK49" i="5"/>
  <c r="BK50" i="5"/>
  <c r="BK51" i="5"/>
  <c r="BK52" i="5"/>
  <c r="BK53" i="5"/>
  <c r="BK54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K70" i="5"/>
  <c r="BK71" i="5"/>
  <c r="BK72" i="5"/>
  <c r="BK73" i="5"/>
  <c r="BK74" i="5"/>
  <c r="BK75" i="5"/>
  <c r="BK76" i="5"/>
  <c r="BK77" i="5"/>
  <c r="BK78" i="5"/>
  <c r="BK79" i="5"/>
  <c r="BK80" i="5"/>
  <c r="BK81" i="5"/>
  <c r="BK82" i="5"/>
  <c r="BK83" i="5"/>
  <c r="BK84" i="5"/>
  <c r="BK85" i="5"/>
  <c r="BK86" i="5"/>
  <c r="BK87" i="5"/>
  <c r="BK88" i="5"/>
  <c r="BK89" i="5"/>
  <c r="BK90" i="5"/>
  <c r="BK91" i="5"/>
  <c r="BK92" i="5"/>
  <c r="BK93" i="5"/>
  <c r="BK94" i="5"/>
  <c r="BK95" i="5"/>
  <c r="BK96" i="5"/>
  <c r="BK97" i="5"/>
  <c r="BK98" i="5"/>
  <c r="BK99" i="5"/>
  <c r="BK100" i="5"/>
  <c r="BK101" i="5"/>
  <c r="BK102" i="5"/>
  <c r="BK103" i="5"/>
  <c r="BK104" i="5"/>
  <c r="BK105" i="5"/>
  <c r="BK106" i="5"/>
  <c r="BK107" i="5"/>
  <c r="BK108" i="5"/>
  <c r="BK109" i="5"/>
  <c r="BK110" i="5"/>
  <c r="BK111" i="5"/>
  <c r="BK112" i="5"/>
  <c r="BK113" i="5"/>
  <c r="BK114" i="5"/>
  <c r="BK115" i="5"/>
  <c r="BK116" i="5"/>
  <c r="BK117" i="5"/>
  <c r="BK118" i="5"/>
  <c r="BK119" i="5"/>
  <c r="BK120" i="5"/>
  <c r="BK121" i="5"/>
  <c r="BK122" i="5"/>
  <c r="BK123" i="5"/>
  <c r="BK124" i="5"/>
  <c r="BK125" i="5"/>
  <c r="BK126" i="5"/>
  <c r="BK127" i="5"/>
  <c r="BK128" i="5"/>
  <c r="BK129" i="5"/>
  <c r="BK130" i="5"/>
  <c r="BK131" i="5"/>
  <c r="BK132" i="5"/>
  <c r="BK133" i="5"/>
  <c r="BK134" i="5"/>
  <c r="BK135" i="5"/>
  <c r="BK136" i="5"/>
  <c r="BK137" i="5"/>
  <c r="BK138" i="5"/>
  <c r="BK139" i="5"/>
  <c r="BK140" i="5"/>
  <c r="BK141" i="5"/>
  <c r="BK142" i="5"/>
  <c r="BK143" i="5"/>
  <c r="BK144" i="5"/>
  <c r="BK145" i="5"/>
  <c r="BK146" i="5"/>
  <c r="BK147" i="5"/>
  <c r="BK148" i="5"/>
  <c r="BK149" i="5"/>
  <c r="BK150" i="5"/>
  <c r="BK151" i="5"/>
  <c r="BK152" i="5"/>
  <c r="BK153" i="5"/>
  <c r="BK154" i="5"/>
  <c r="BK155" i="5"/>
  <c r="BK156" i="5"/>
  <c r="BK157" i="5"/>
  <c r="BK158" i="5"/>
  <c r="BK159" i="5"/>
  <c r="BK160" i="5"/>
  <c r="BK161" i="5"/>
  <c r="BK162" i="5"/>
  <c r="BK163" i="5"/>
  <c r="BK164" i="5"/>
  <c r="BK165" i="5"/>
  <c r="BK166" i="5"/>
  <c r="BK167" i="5"/>
  <c r="BK168" i="5"/>
  <c r="BK169" i="5"/>
  <c r="BK170" i="5"/>
  <c r="BK171" i="5"/>
  <c r="BK172" i="5"/>
  <c r="BK173" i="5"/>
  <c r="BK174" i="5"/>
  <c r="BK175" i="5"/>
  <c r="BK176" i="5"/>
  <c r="BK177" i="5"/>
  <c r="BK178" i="5"/>
  <c r="BK179" i="5"/>
  <c r="BK180" i="5"/>
  <c r="BK181" i="5"/>
  <c r="BK182" i="5"/>
  <c r="BK183" i="5"/>
  <c r="BK184" i="5"/>
  <c r="BK185" i="5"/>
  <c r="BK186" i="5"/>
  <c r="BK187" i="5"/>
  <c r="BK188" i="5"/>
  <c r="BK189" i="5"/>
  <c r="BK190" i="5"/>
  <c r="BK191" i="5"/>
  <c r="BK192" i="5"/>
  <c r="BK193" i="5"/>
  <c r="BK194" i="5"/>
  <c r="BK195" i="5"/>
  <c r="BK196" i="5"/>
  <c r="BK197" i="5"/>
  <c r="BK198" i="5"/>
  <c r="BK199" i="5"/>
  <c r="BK200" i="5"/>
  <c r="BK201" i="5"/>
  <c r="BK202" i="5"/>
  <c r="BK203" i="5"/>
  <c r="BK204" i="5"/>
  <c r="BK205" i="5"/>
  <c r="BK206" i="5"/>
  <c r="BK207" i="5"/>
  <c r="BK208" i="5"/>
  <c r="BK209" i="5"/>
  <c r="BK210" i="5"/>
  <c r="BK211" i="5"/>
  <c r="BK212" i="5"/>
  <c r="BK213" i="5"/>
  <c r="BK214" i="5"/>
  <c r="BK215" i="5"/>
  <c r="BK216" i="5"/>
  <c r="BK217" i="5"/>
  <c r="BK218" i="5"/>
  <c r="BK219" i="5"/>
  <c r="BK220" i="5"/>
  <c r="BK221" i="5"/>
  <c r="BK222" i="5"/>
  <c r="BK223" i="5"/>
  <c r="BK224" i="5"/>
  <c r="BK225" i="5"/>
  <c r="BK226" i="5"/>
  <c r="BK227" i="5"/>
  <c r="BK228" i="5"/>
  <c r="BK229" i="5"/>
  <c r="BK230" i="5"/>
  <c r="BK231" i="5"/>
  <c r="BK232" i="5"/>
  <c r="BK233" i="5"/>
  <c r="BK234" i="5"/>
  <c r="BK235" i="5"/>
  <c r="BK236" i="5"/>
  <c r="BK237" i="5"/>
  <c r="BK238" i="5"/>
  <c r="BK239" i="5"/>
  <c r="BK240" i="5"/>
  <c r="BK241" i="5"/>
  <c r="BK242" i="5"/>
  <c r="BK243" i="5"/>
  <c r="BK244" i="5"/>
  <c r="BK245" i="5"/>
  <c r="BK246" i="5"/>
  <c r="BK247" i="5"/>
  <c r="BK248" i="5"/>
  <c r="BK249" i="5"/>
  <c r="BK250" i="5"/>
  <c r="BK251" i="5"/>
  <c r="BK252" i="5"/>
  <c r="BK253" i="5"/>
  <c r="BK254" i="5"/>
  <c r="BK255" i="5"/>
  <c r="BK256" i="5"/>
  <c r="BK257" i="5"/>
  <c r="BK258" i="5"/>
  <c r="BK259" i="5"/>
  <c r="BK260" i="5"/>
  <c r="BK261" i="5"/>
  <c r="BK262" i="5"/>
  <c r="BK263" i="5"/>
  <c r="BK264" i="5"/>
  <c r="BK265" i="5"/>
  <c r="BK266" i="5"/>
  <c r="BK267" i="5"/>
  <c r="BK268" i="5"/>
  <c r="BK269" i="5"/>
  <c r="BK270" i="5"/>
  <c r="BK271" i="5"/>
  <c r="BK272" i="5"/>
  <c r="BK273" i="5"/>
  <c r="BK274" i="5"/>
  <c r="BK275" i="5"/>
  <c r="BK276" i="5"/>
  <c r="BK277" i="5"/>
  <c r="BK278" i="5"/>
  <c r="BK279" i="5"/>
  <c r="BK280" i="5"/>
  <c r="BK281" i="5"/>
  <c r="BK282" i="5"/>
  <c r="BK283" i="5"/>
  <c r="BK284" i="5"/>
  <c r="BK285" i="5"/>
  <c r="BK286" i="5"/>
  <c r="BK287" i="5"/>
  <c r="BK288" i="5"/>
  <c r="BK289" i="5"/>
  <c r="BK290" i="5"/>
  <c r="BK291" i="5"/>
  <c r="BK292" i="5"/>
  <c r="BK293" i="5"/>
  <c r="BK294" i="5"/>
  <c r="BK295" i="5"/>
  <c r="BK296" i="5"/>
  <c r="BK297" i="5"/>
  <c r="BK298" i="5"/>
  <c r="BK299" i="5"/>
  <c r="BK300" i="5"/>
  <c r="BK301" i="5"/>
  <c r="BK302" i="5"/>
  <c r="BK303" i="5"/>
  <c r="BK304" i="5"/>
  <c r="BK305" i="5"/>
  <c r="BK306" i="5"/>
  <c r="BK307" i="5"/>
  <c r="BK308" i="5"/>
  <c r="BK309" i="5"/>
  <c r="BK310" i="5"/>
  <c r="BK311" i="5"/>
  <c r="BK312" i="5"/>
  <c r="BK313" i="5"/>
  <c r="BK314" i="5"/>
  <c r="BK315" i="5"/>
  <c r="BK316" i="5"/>
  <c r="BK317" i="5"/>
  <c r="BK318" i="5"/>
  <c r="BK319" i="5"/>
  <c r="BK320" i="5"/>
  <c r="BK321" i="5"/>
  <c r="BK322" i="5"/>
  <c r="BK323" i="5"/>
  <c r="BK324" i="5"/>
  <c r="BK325" i="5"/>
  <c r="BK326" i="5"/>
  <c r="BK327" i="5"/>
  <c r="BK328" i="5"/>
  <c r="BK329" i="5"/>
  <c r="BK330" i="5"/>
  <c r="BK331" i="5"/>
  <c r="BK332" i="5"/>
  <c r="BK333" i="5"/>
  <c r="BK334" i="5"/>
  <c r="BK335" i="5"/>
  <c r="BK336" i="5"/>
  <c r="BK337" i="5"/>
  <c r="BK338" i="5"/>
  <c r="BK339" i="5"/>
  <c r="BK340" i="5"/>
  <c r="BK341" i="5"/>
  <c r="BK342" i="5"/>
  <c r="BK343" i="5"/>
  <c r="BK344" i="5"/>
  <c r="BK345" i="5"/>
  <c r="BK346" i="5"/>
  <c r="BK347" i="5"/>
  <c r="BK348" i="5"/>
  <c r="BK349" i="5"/>
  <c r="BK350" i="5"/>
  <c r="BK351" i="5"/>
  <c r="BK352" i="5"/>
  <c r="BK353" i="5"/>
  <c r="BK354" i="5"/>
  <c r="BK355" i="5"/>
  <c r="BK356" i="5"/>
  <c r="BK357" i="5"/>
  <c r="BK358" i="5"/>
  <c r="BK359" i="5"/>
  <c r="BK360" i="5"/>
  <c r="BK361" i="5"/>
  <c r="BK362" i="5"/>
  <c r="BK363" i="5"/>
  <c r="BK364" i="5"/>
  <c r="BK365" i="5"/>
  <c r="BK366" i="5"/>
  <c r="BK367" i="5"/>
  <c r="BK368" i="5"/>
  <c r="BK369" i="5"/>
  <c r="BK370" i="5"/>
  <c r="BK371" i="5"/>
  <c r="BK372" i="5"/>
  <c r="BK373" i="5"/>
  <c r="BK374" i="5"/>
  <c r="BK375" i="5"/>
  <c r="BK376" i="5"/>
  <c r="BK377" i="5"/>
  <c r="BK378" i="5"/>
  <c r="BK379" i="5"/>
  <c r="BK380" i="5"/>
  <c r="BK381" i="5"/>
  <c r="BK382" i="5"/>
  <c r="BK383" i="5"/>
  <c r="BK384" i="5"/>
  <c r="BK385" i="5"/>
  <c r="BK386" i="5"/>
  <c r="BK387" i="5"/>
  <c r="BK388" i="5"/>
  <c r="BK389" i="5"/>
  <c r="BK390" i="5"/>
  <c r="BK391" i="5"/>
  <c r="BK392" i="5"/>
  <c r="BK393" i="5"/>
  <c r="BK394" i="5"/>
  <c r="BK395" i="5"/>
  <c r="BK396" i="5"/>
  <c r="BK397" i="5"/>
  <c r="BK398" i="5"/>
  <c r="BK399" i="5"/>
  <c r="BK400" i="5"/>
  <c r="BK401" i="5"/>
  <c r="BK402" i="5"/>
  <c r="BK403" i="5"/>
  <c r="BK404" i="5"/>
  <c r="BK405" i="5"/>
  <c r="BK406" i="5"/>
  <c r="BK407" i="5"/>
  <c r="BK408" i="5"/>
  <c r="BK409" i="5"/>
  <c r="BK410" i="5"/>
  <c r="BK411" i="5"/>
  <c r="BK412" i="5"/>
  <c r="BK413" i="5"/>
  <c r="BK414" i="5"/>
  <c r="BK415" i="5"/>
  <c r="BK416" i="5"/>
  <c r="BK417" i="5"/>
  <c r="BK418" i="5"/>
  <c r="BK419" i="5"/>
  <c r="BK420" i="5"/>
  <c r="BK421" i="5"/>
  <c r="BK422" i="5"/>
  <c r="BK423" i="5"/>
  <c r="BK424" i="5"/>
  <c r="BK425" i="5"/>
  <c r="BK426" i="5"/>
  <c r="BK427" i="5"/>
  <c r="BK428" i="5"/>
  <c r="BK429" i="5"/>
  <c r="BK430" i="5"/>
  <c r="BK431" i="5"/>
  <c r="BK432" i="5"/>
  <c r="BK433" i="5"/>
  <c r="BK434" i="5"/>
  <c r="BK435" i="5"/>
  <c r="BK436" i="5"/>
  <c r="BK437" i="5"/>
  <c r="BK438" i="5"/>
  <c r="BK439" i="5"/>
  <c r="BK440" i="5"/>
  <c r="BK441" i="5"/>
  <c r="BK442" i="5"/>
  <c r="BK443" i="5"/>
  <c r="BK444" i="5"/>
  <c r="BK445" i="5"/>
  <c r="BK446" i="5"/>
  <c r="BK447" i="5"/>
  <c r="BK448" i="5"/>
  <c r="BK449" i="5"/>
  <c r="BK450" i="5"/>
  <c r="BK451" i="5"/>
  <c r="BK452" i="5"/>
  <c r="BK453" i="5"/>
  <c r="BK454" i="5"/>
  <c r="BK455" i="5"/>
  <c r="BK456" i="5"/>
  <c r="BK457" i="5"/>
  <c r="BK458" i="5"/>
  <c r="BK459" i="5"/>
  <c r="BK460" i="5"/>
  <c r="BK461" i="5"/>
  <c r="BK462" i="5"/>
  <c r="BK463" i="5"/>
  <c r="BK464" i="5"/>
  <c r="BK465" i="5"/>
  <c r="BK466" i="5"/>
  <c r="BK467" i="5"/>
  <c r="BK468" i="5"/>
  <c r="BK469" i="5"/>
  <c r="BK470" i="5"/>
  <c r="BK471" i="5"/>
  <c r="BK472" i="5"/>
  <c r="BK473" i="5"/>
  <c r="BK474" i="5"/>
  <c r="BK475" i="5"/>
  <c r="BK476" i="5"/>
  <c r="BK477" i="5"/>
  <c r="BK478" i="5"/>
  <c r="BK479" i="5"/>
  <c r="BK480" i="5"/>
  <c r="BK481" i="5"/>
  <c r="BK482" i="5"/>
  <c r="BK483" i="5"/>
  <c r="BK484" i="5"/>
  <c r="BK485" i="5"/>
  <c r="BK486" i="5"/>
  <c r="BK487" i="5"/>
  <c r="BK488" i="5"/>
  <c r="BK489" i="5"/>
  <c r="BK490" i="5"/>
  <c r="BK491" i="5"/>
  <c r="BK492" i="5"/>
  <c r="BK493" i="5"/>
  <c r="BK494" i="5"/>
  <c r="BK495" i="5"/>
  <c r="BK496" i="5"/>
  <c r="BK497" i="5"/>
  <c r="BK498" i="5"/>
  <c r="BK499" i="5"/>
  <c r="BK500" i="5"/>
  <c r="BK501" i="5"/>
  <c r="BK502" i="5"/>
  <c r="BK503" i="5"/>
  <c r="BK504" i="5"/>
  <c r="BK505" i="5"/>
  <c r="BK506" i="5"/>
  <c r="BK507" i="5"/>
  <c r="BK508" i="5"/>
  <c r="BK509" i="5"/>
  <c r="BK510" i="5"/>
  <c r="BK511" i="5"/>
  <c r="BK512" i="5"/>
  <c r="BK513" i="5"/>
  <c r="BK514" i="5"/>
  <c r="BK515" i="5"/>
  <c r="BK516" i="5"/>
  <c r="BK517" i="5"/>
  <c r="BK518" i="5"/>
  <c r="BK519" i="5"/>
  <c r="BK520" i="5"/>
  <c r="BK521" i="5"/>
  <c r="BK522" i="5"/>
  <c r="BK523" i="5"/>
  <c r="BK524" i="5"/>
  <c r="BK525" i="5"/>
  <c r="BK526" i="5"/>
  <c r="BK527" i="5"/>
  <c r="BK528" i="5"/>
  <c r="BK529" i="5"/>
  <c r="BK530" i="5"/>
  <c r="BK531" i="5"/>
  <c r="BK532" i="5"/>
  <c r="BK533" i="5"/>
  <c r="BK534" i="5"/>
  <c r="BK535" i="5"/>
  <c r="BK536" i="5"/>
  <c r="BK537" i="5"/>
  <c r="BK538" i="5"/>
  <c r="BK539" i="5"/>
  <c r="BK540" i="5"/>
  <c r="BK541" i="5"/>
  <c r="BK542" i="5"/>
  <c r="BK543" i="5"/>
  <c r="BK544" i="5"/>
  <c r="BK545" i="5"/>
  <c r="BK546" i="5"/>
  <c r="BK547" i="5"/>
  <c r="BK548" i="5"/>
  <c r="BK549" i="5"/>
  <c r="BK550" i="5"/>
  <c r="BK551" i="5"/>
  <c r="BK552" i="5"/>
  <c r="BK553" i="5"/>
  <c r="BK554" i="5"/>
  <c r="BK555" i="5"/>
  <c r="BK556" i="5"/>
  <c r="BK557" i="5"/>
  <c r="BK558" i="5"/>
  <c r="BK559" i="5"/>
  <c r="BK560" i="5"/>
  <c r="BK561" i="5"/>
  <c r="BK562" i="5"/>
  <c r="BK563" i="5"/>
  <c r="BK564" i="5"/>
  <c r="BK565" i="5"/>
  <c r="BK566" i="5"/>
  <c r="BK567" i="5"/>
  <c r="BK568" i="5"/>
  <c r="BK569" i="5"/>
  <c r="BK570" i="5"/>
  <c r="BK571" i="5"/>
  <c r="BK572" i="5"/>
  <c r="BK573" i="5"/>
  <c r="BK574" i="5"/>
  <c r="BK575" i="5"/>
  <c r="BK576" i="5"/>
  <c r="BK577" i="5"/>
  <c r="BK578" i="5"/>
  <c r="BK579" i="5"/>
  <c r="BK580" i="5"/>
  <c r="BK581" i="5"/>
  <c r="BK582" i="5"/>
  <c r="BK583" i="5"/>
  <c r="BK584" i="5"/>
  <c r="BK585" i="5"/>
  <c r="BK586" i="5"/>
  <c r="BK587" i="5"/>
  <c r="BK588" i="5"/>
  <c r="BK589" i="5"/>
  <c r="BK590" i="5"/>
  <c r="BK591" i="5"/>
  <c r="BK592" i="5"/>
  <c r="BK593" i="5"/>
  <c r="BK594" i="5"/>
  <c r="BK595" i="5"/>
  <c r="BK596" i="5"/>
  <c r="BK597" i="5"/>
  <c r="BK598" i="5"/>
  <c r="BK599" i="5"/>
  <c r="BK600" i="5"/>
  <c r="BK601" i="5"/>
  <c r="BK602" i="5"/>
  <c r="BK603" i="5"/>
  <c r="BK604" i="5"/>
  <c r="BK605" i="5"/>
  <c r="BK606" i="5"/>
  <c r="BK607" i="5"/>
  <c r="BK608" i="5"/>
  <c r="BK609" i="5"/>
  <c r="BK610" i="5"/>
  <c r="BK611" i="5"/>
  <c r="BK612" i="5"/>
  <c r="BK613" i="5"/>
  <c r="BK614" i="5"/>
  <c r="BK615" i="5"/>
  <c r="BK616" i="5"/>
  <c r="BK617" i="5"/>
  <c r="BK618" i="5"/>
  <c r="BK619" i="5"/>
  <c r="BK620" i="5"/>
  <c r="BK621" i="5"/>
  <c r="BK622" i="5"/>
  <c r="BK623" i="5"/>
  <c r="BK624" i="5"/>
  <c r="BK625" i="5"/>
  <c r="BK626" i="5"/>
  <c r="BK627" i="5"/>
  <c r="BK628" i="5"/>
  <c r="BK629" i="5"/>
  <c r="BK630" i="5"/>
  <c r="BK631" i="5"/>
  <c r="BK632" i="5"/>
  <c r="BK633" i="5"/>
  <c r="BK634" i="5"/>
  <c r="BK635" i="5"/>
  <c r="BK636" i="5"/>
  <c r="BK637" i="5"/>
  <c r="BK638" i="5"/>
  <c r="BK639" i="5"/>
  <c r="BK640" i="5"/>
  <c r="BK641" i="5"/>
  <c r="BK642" i="5"/>
  <c r="BK643" i="5"/>
  <c r="BK644" i="5"/>
  <c r="BK645" i="5"/>
  <c r="BK646" i="5"/>
  <c r="BK647" i="5"/>
  <c r="BK648" i="5"/>
  <c r="BK649" i="5"/>
  <c r="BK650" i="5"/>
  <c r="BK651" i="5"/>
  <c r="BK652" i="5"/>
  <c r="BK653" i="5"/>
  <c r="BK654" i="5"/>
  <c r="BK655" i="5"/>
  <c r="BK656" i="5"/>
  <c r="BK657" i="5"/>
  <c r="BK658" i="5"/>
  <c r="BK659" i="5"/>
  <c r="BK660" i="5"/>
  <c r="BK661" i="5"/>
  <c r="BK662" i="5"/>
  <c r="BK663" i="5"/>
  <c r="BK664" i="5"/>
  <c r="BK665" i="5"/>
  <c r="BK666" i="5"/>
  <c r="BK667" i="5"/>
  <c r="BK668" i="5"/>
  <c r="BK669" i="5"/>
  <c r="BK670" i="5"/>
  <c r="BK671" i="5"/>
  <c r="BK672" i="5"/>
  <c r="BK673" i="5"/>
  <c r="BK674" i="5"/>
  <c r="BK675" i="5"/>
  <c r="BK676" i="5"/>
  <c r="BK677" i="5"/>
  <c r="BK678" i="5"/>
  <c r="BK679" i="5"/>
  <c r="BK680" i="5"/>
  <c r="BK681" i="5"/>
  <c r="BK682" i="5"/>
  <c r="BK683" i="5"/>
  <c r="BK684" i="5"/>
  <c r="BK685" i="5"/>
  <c r="BK686" i="5"/>
  <c r="BK687" i="5"/>
  <c r="BK688" i="5"/>
  <c r="BK689" i="5"/>
  <c r="BK690" i="5"/>
  <c r="BK691" i="5"/>
  <c r="BK692" i="5"/>
  <c r="BK693" i="5"/>
  <c r="BK694" i="5"/>
  <c r="BK695" i="5"/>
  <c r="BK696" i="5"/>
  <c r="BK697" i="5"/>
  <c r="BK698" i="5"/>
  <c r="BK699" i="5"/>
  <c r="BK700" i="5"/>
  <c r="BK701" i="5"/>
  <c r="BK702" i="5"/>
  <c r="BK703" i="5"/>
  <c r="BK704" i="5"/>
  <c r="BK705" i="5"/>
  <c r="BK706" i="5"/>
  <c r="BK707" i="5"/>
  <c r="BK708" i="5"/>
  <c r="BK709" i="5"/>
  <c r="BK710" i="5"/>
  <c r="BK711" i="5"/>
  <c r="BK712" i="5"/>
  <c r="BK713" i="5"/>
  <c r="BK714" i="5"/>
  <c r="BK715" i="5"/>
  <c r="BK716" i="5"/>
  <c r="BK717" i="5"/>
  <c r="BK718" i="5"/>
  <c r="BK719" i="5"/>
  <c r="BK720" i="5"/>
  <c r="BK721" i="5"/>
  <c r="BK722" i="5"/>
  <c r="BK723" i="5"/>
  <c r="BK724" i="5"/>
  <c r="BK725" i="5"/>
  <c r="BK726" i="5"/>
  <c r="BK727" i="5"/>
  <c r="BK728" i="5"/>
  <c r="BK729" i="5"/>
  <c r="BK730" i="5"/>
  <c r="BK731" i="5"/>
  <c r="BK732" i="5"/>
  <c r="BK733" i="5"/>
  <c r="BK734" i="5"/>
  <c r="BK735" i="5"/>
  <c r="BK736" i="5"/>
  <c r="BK737" i="5"/>
  <c r="BK738" i="5"/>
  <c r="BK739" i="5"/>
  <c r="BK740" i="5"/>
  <c r="BK741" i="5"/>
  <c r="BK742" i="5"/>
  <c r="BK743" i="5"/>
  <c r="BK744" i="5"/>
  <c r="BK745" i="5"/>
  <c r="BK746" i="5"/>
  <c r="BK747" i="5"/>
  <c r="BK748" i="5"/>
  <c r="BK749" i="5"/>
  <c r="BK750" i="5"/>
  <c r="BK751" i="5"/>
  <c r="BK752" i="5"/>
  <c r="BK753" i="5"/>
  <c r="BK754" i="5"/>
  <c r="BK755" i="5"/>
  <c r="BK756" i="5"/>
  <c r="BK757" i="5"/>
  <c r="BK758" i="5"/>
  <c r="BK759" i="5"/>
  <c r="BK760" i="5"/>
  <c r="BK761" i="5"/>
  <c r="BK762" i="5"/>
  <c r="BK763" i="5"/>
  <c r="BK764" i="5"/>
  <c r="BK765" i="5"/>
  <c r="BK766" i="5"/>
  <c r="BK767" i="5"/>
  <c r="BK768" i="5"/>
  <c r="BK769" i="5"/>
  <c r="BK770" i="5"/>
  <c r="BK771" i="5"/>
  <c r="BK772" i="5"/>
  <c r="BK773" i="5"/>
  <c r="BK774" i="5"/>
  <c r="BK775" i="5"/>
  <c r="BK776" i="5"/>
  <c r="BK777" i="5"/>
  <c r="BK778" i="5"/>
  <c r="BK779" i="5"/>
  <c r="BK780" i="5"/>
  <c r="BK781" i="5"/>
  <c r="BK782" i="5"/>
  <c r="BK783" i="5"/>
  <c r="BK784" i="5"/>
  <c r="BK785" i="5"/>
  <c r="BK786" i="5"/>
  <c r="BK787" i="5"/>
  <c r="BK788" i="5"/>
  <c r="BK789" i="5"/>
  <c r="BK790" i="5"/>
  <c r="BK791" i="5"/>
  <c r="BK792" i="5"/>
  <c r="BK793" i="5"/>
  <c r="BK794" i="5"/>
  <c r="BK795" i="5"/>
  <c r="BK796" i="5"/>
  <c r="BK797" i="5"/>
  <c r="BK798" i="5"/>
  <c r="BK799" i="5"/>
  <c r="BK800" i="5"/>
  <c r="BK801" i="5"/>
  <c r="BK802" i="5"/>
  <c r="BK803" i="5"/>
  <c r="BK804" i="5"/>
  <c r="BK805" i="5"/>
  <c r="BK806" i="5"/>
  <c r="BK807" i="5"/>
  <c r="BK808" i="5"/>
  <c r="BK809" i="5"/>
  <c r="BK810" i="5"/>
  <c r="BK811" i="5"/>
  <c r="BK812" i="5"/>
  <c r="BK813" i="5"/>
  <c r="BK814" i="5"/>
  <c r="BK815" i="5"/>
  <c r="BK816" i="5"/>
  <c r="BK817" i="5"/>
  <c r="BK818" i="5"/>
  <c r="BK819" i="5"/>
  <c r="BK820" i="5"/>
  <c r="BK821" i="5"/>
  <c r="BK822" i="5"/>
  <c r="BK823" i="5"/>
  <c r="BK824" i="5"/>
  <c r="AC3" i="5" l="1"/>
  <c r="AJ3" i="5" s="1"/>
  <c r="M10" i="7" l="1"/>
  <c r="L10" i="7"/>
  <c r="K10" i="7"/>
  <c r="J10" i="7"/>
  <c r="I10" i="7"/>
  <c r="H10" i="7"/>
  <c r="G10" i="7"/>
  <c r="F10" i="7"/>
  <c r="E10" i="7"/>
  <c r="M7" i="7"/>
  <c r="L7" i="7"/>
  <c r="L16" i="7" s="1"/>
  <c r="K7" i="7"/>
  <c r="J7" i="7"/>
  <c r="I7" i="7"/>
  <c r="H7" i="7"/>
  <c r="G7" i="7"/>
  <c r="F7" i="7"/>
  <c r="E7" i="7"/>
  <c r="F16" i="7" l="1"/>
  <c r="J16" i="7"/>
  <c r="G16" i="7"/>
  <c r="K16" i="7"/>
  <c r="H16" i="7"/>
  <c r="E16" i="7"/>
  <c r="H19" i="7" s="1"/>
  <c r="I16" i="7"/>
  <c r="M16" i="7"/>
  <c r="J20" i="7" s="1"/>
  <c r="J19" i="7"/>
  <c r="H20" i="7"/>
  <c r="F20" i="7" l="1"/>
  <c r="F19" i="7"/>
  <c r="BE774" i="5"/>
  <c r="BE700" i="5"/>
  <c r="BE637" i="5"/>
  <c r="BE548" i="5"/>
  <c r="BE510" i="5"/>
  <c r="BE487" i="5"/>
  <c r="BE445" i="5"/>
  <c r="BE243" i="5"/>
  <c r="BE767" i="5"/>
  <c r="BE685" i="5"/>
  <c r="BE630" i="5"/>
  <c r="BE543" i="5"/>
  <c r="BE508" i="5"/>
  <c r="BE483" i="5"/>
  <c r="BE410" i="5"/>
  <c r="BE242" i="5"/>
  <c r="BE765" i="5"/>
  <c r="BE606" i="5"/>
  <c r="BE499" i="5"/>
  <c r="BE311" i="5"/>
  <c r="BE754" i="5"/>
  <c r="BE552" i="5"/>
  <c r="BE495" i="5"/>
  <c r="BE303" i="5"/>
  <c r="BE820" i="5"/>
  <c r="BE656" i="5"/>
  <c r="BE534" i="5"/>
  <c r="BE478" i="5"/>
  <c r="BE234" i="5"/>
  <c r="BE819" i="5"/>
  <c r="BE641" i="5"/>
  <c r="BE523" i="5"/>
  <c r="BE467" i="5"/>
  <c r="BE223" i="5"/>
  <c r="BD822" i="5"/>
  <c r="BD816" i="5"/>
  <c r="BD807" i="5"/>
  <c r="BD790" i="5"/>
  <c r="BD777" i="5"/>
  <c r="BD761" i="5"/>
  <c r="BD752" i="5"/>
  <c r="BD728" i="5"/>
  <c r="BD707" i="5"/>
  <c r="BD699" i="5"/>
  <c r="BD692" i="5"/>
  <c r="BD682" i="5"/>
  <c r="BD673" i="5"/>
  <c r="BD666" i="5"/>
  <c r="BD645" i="5"/>
  <c r="BD605" i="5"/>
  <c r="BD567" i="5"/>
  <c r="BD541" i="5"/>
  <c r="BD512" i="5"/>
  <c r="BD496" i="5"/>
  <c r="BD474" i="5"/>
  <c r="BD462" i="5"/>
  <c r="BD435" i="5"/>
  <c r="BD431" i="5"/>
  <c r="BD409" i="5"/>
  <c r="BD403" i="5"/>
  <c r="BD386" i="5"/>
  <c r="BD381" i="5"/>
  <c r="BD821" i="5"/>
  <c r="BD814" i="5"/>
  <c r="BD803" i="5"/>
  <c r="BD786" i="5"/>
  <c r="BD776" i="5"/>
  <c r="BD760" i="5"/>
  <c r="BD747" i="5"/>
  <c r="BD727" i="5"/>
  <c r="BD704" i="5"/>
  <c r="BD698" i="5"/>
  <c r="BD690" i="5"/>
  <c r="BD680" i="5"/>
  <c r="BD671" i="5"/>
  <c r="BD665" i="5"/>
  <c r="BD625" i="5"/>
  <c r="BD593" i="5"/>
  <c r="BD564" i="5"/>
  <c r="BD527" i="5"/>
  <c r="BD509" i="5"/>
  <c r="BD494" i="5"/>
  <c r="BD473" i="5"/>
  <c r="BD451" i="5"/>
  <c r="BD434" i="5"/>
  <c r="BD425" i="5"/>
  <c r="BD408" i="5"/>
  <c r="BD400" i="5"/>
  <c r="BD385" i="5"/>
  <c r="BD380" i="5"/>
  <c r="BD371" i="5"/>
  <c r="BD365" i="5"/>
  <c r="BD361" i="5"/>
  <c r="BD352" i="5"/>
  <c r="BD344" i="5"/>
  <c r="BD321" i="5"/>
  <c r="BD308" i="5"/>
  <c r="BD304" i="5"/>
  <c r="BD298" i="5"/>
  <c r="BD291" i="5"/>
  <c r="BD285" i="5"/>
  <c r="BD281" i="5"/>
  <c r="BD276" i="5"/>
  <c r="BD269" i="5"/>
  <c r="BD260" i="5"/>
  <c r="BD249" i="5"/>
  <c r="BD236" i="5"/>
  <c r="BD228" i="5"/>
  <c r="BD212" i="5"/>
  <c r="BD194" i="5"/>
  <c r="BD183" i="5"/>
  <c r="BD164" i="5"/>
  <c r="BD157" i="5"/>
  <c r="BD147" i="5"/>
  <c r="BD139" i="5"/>
  <c r="BD126" i="5"/>
  <c r="BD118" i="5"/>
  <c r="BD106" i="5"/>
  <c r="BD97" i="5"/>
  <c r="BD88" i="5"/>
  <c r="BD73" i="5"/>
  <c r="BD67" i="5"/>
  <c r="BD56" i="5"/>
  <c r="BD818" i="5"/>
  <c r="BD801" i="5"/>
  <c r="BD770" i="5"/>
  <c r="BD740" i="5"/>
  <c r="BD702" i="5"/>
  <c r="BD684" i="5"/>
  <c r="BD670" i="5"/>
  <c r="BD622" i="5"/>
  <c r="BD547" i="5"/>
  <c r="BD506" i="5"/>
  <c r="BD469" i="5"/>
  <c r="BD433" i="5"/>
  <c r="BD407" i="5"/>
  <c r="BD384" i="5"/>
  <c r="BD373" i="5"/>
  <c r="BD364" i="5"/>
  <c r="BD358" i="5"/>
  <c r="BD347" i="5"/>
  <c r="BD320" i="5"/>
  <c r="BD306" i="5"/>
  <c r="BD299" i="5"/>
  <c r="BD290" i="5"/>
  <c r="BD283" i="5"/>
  <c r="BD278" i="5"/>
  <c r="BD268" i="5"/>
  <c r="BD252" i="5"/>
  <c r="BD237" i="5"/>
  <c r="BD226" i="5"/>
  <c r="BD199" i="5"/>
  <c r="BD186" i="5"/>
  <c r="BD163" i="5"/>
  <c r="BD155" i="5"/>
  <c r="BD140" i="5"/>
  <c r="BD125" i="5"/>
  <c r="BD109" i="5"/>
  <c r="BD98" i="5"/>
  <c r="BD83" i="5"/>
  <c r="BD70" i="5"/>
  <c r="BD59" i="5"/>
  <c r="BD49" i="5"/>
  <c r="BD34" i="5"/>
  <c r="BD132" i="5"/>
  <c r="BD94" i="5"/>
  <c r="BD65" i="5"/>
  <c r="BD37" i="5"/>
  <c r="BD674" i="5"/>
  <c r="BD360" i="5"/>
  <c r="BD328" i="5"/>
  <c r="BD292" i="5"/>
  <c r="BD279" i="5"/>
  <c r="BD254" i="5"/>
  <c r="BD230" i="5"/>
  <c r="BD188" i="5"/>
  <c r="BD156" i="5"/>
  <c r="BD128" i="5"/>
  <c r="BD104" i="5"/>
  <c r="BD71" i="5"/>
  <c r="BD51" i="5"/>
  <c r="BD817" i="5"/>
  <c r="BD795" i="5"/>
  <c r="BD768" i="5"/>
  <c r="BD738" i="5"/>
  <c r="BD701" i="5"/>
  <c r="BD683" i="5"/>
  <c r="BD669" i="5"/>
  <c r="BD608" i="5"/>
  <c r="BD545" i="5"/>
  <c r="BD503" i="5"/>
  <c r="BD464" i="5"/>
  <c r="BD432" i="5"/>
  <c r="BD406" i="5"/>
  <c r="BD382" i="5"/>
  <c r="BD370" i="5"/>
  <c r="BD363" i="5"/>
  <c r="BD355" i="5"/>
  <c r="BD343" i="5"/>
  <c r="BD319" i="5"/>
  <c r="BD305" i="5"/>
  <c r="BD294" i="5"/>
  <c r="BD288" i="5"/>
  <c r="BD282" i="5"/>
  <c r="BD275" i="5"/>
  <c r="BD266" i="5"/>
  <c r="BD251" i="5"/>
  <c r="BD235" i="5"/>
  <c r="BD221" i="5"/>
  <c r="BD195" i="5"/>
  <c r="BD180" i="5"/>
  <c r="BD162" i="5"/>
  <c r="BD154" i="5"/>
  <c r="BD134" i="5"/>
  <c r="BD124" i="5"/>
  <c r="BD107" i="5"/>
  <c r="BD95" i="5"/>
  <c r="BD79" i="5"/>
  <c r="BD69" i="5"/>
  <c r="BD53" i="5"/>
  <c r="BD48" i="5"/>
  <c r="BD32" i="5"/>
  <c r="BD813" i="5"/>
  <c r="BD780" i="5"/>
  <c r="BD756" i="5"/>
  <c r="BD722" i="5"/>
  <c r="BD697" i="5"/>
  <c r="BD679" i="5"/>
  <c r="BD657" i="5"/>
  <c r="BD591" i="5"/>
  <c r="BD524" i="5"/>
  <c r="BD486" i="5"/>
  <c r="BD438" i="5"/>
  <c r="BD421" i="5"/>
  <c r="BD398" i="5"/>
  <c r="BD375" i="5"/>
  <c r="BD368" i="5"/>
  <c r="BD362" i="5"/>
  <c r="BD351" i="5"/>
  <c r="BD330" i="5"/>
  <c r="BD315" i="5"/>
  <c r="BD301" i="5"/>
  <c r="BD293" i="5"/>
  <c r="BD286" i="5"/>
  <c r="BD280" i="5"/>
  <c r="BD274" i="5"/>
  <c r="BD263" i="5"/>
  <c r="BD246" i="5"/>
  <c r="BD231" i="5"/>
  <c r="BD218" i="5"/>
  <c r="BD193" i="5"/>
  <c r="BD174" i="5"/>
  <c r="BD159" i="5"/>
  <c r="BD144" i="5"/>
  <c r="BD120" i="5"/>
  <c r="BD105" i="5"/>
  <c r="BD75" i="5"/>
  <c r="BD52" i="5"/>
  <c r="BD21" i="5"/>
  <c r="BD810" i="5"/>
  <c r="BD779" i="5"/>
  <c r="BD753" i="5"/>
  <c r="BD711" i="5"/>
  <c r="BD696" i="5"/>
  <c r="BD655" i="5"/>
  <c r="BD584" i="5"/>
  <c r="BD518" i="5"/>
  <c r="BD484" i="5"/>
  <c r="BD437" i="5"/>
  <c r="BD411" i="5"/>
  <c r="BD387" i="5"/>
  <c r="BD374" i="5"/>
  <c r="BD366" i="5"/>
  <c r="BD349" i="5"/>
  <c r="BD307" i="5"/>
  <c r="BD300" i="5"/>
  <c r="BD284" i="5"/>
  <c r="BD272" i="5"/>
  <c r="BD241" i="5"/>
  <c r="BD200" i="5"/>
  <c r="BD171" i="5"/>
  <c r="BD142" i="5"/>
  <c r="BD112" i="5"/>
  <c r="BD89" i="5"/>
  <c r="BD62" i="5"/>
  <c r="BD36" i="5"/>
  <c r="L19" i="7" l="1"/>
  <c r="L20" i="7"/>
  <c r="BF713" i="5" s="1"/>
  <c r="BF769" i="5"/>
  <c r="BF664" i="5"/>
  <c r="BF500" i="5"/>
  <c r="BF388" i="5"/>
  <c r="BF334" i="5"/>
  <c r="BF261" i="5"/>
  <c r="BF138" i="5"/>
  <c r="BF117" i="5"/>
  <c r="BF91" i="5"/>
  <c r="BF64" i="5"/>
  <c r="BF50" i="5"/>
  <c r="BF788" i="5"/>
  <c r="BF764" i="5"/>
  <c r="BF712" i="5"/>
  <c r="BF662" i="5"/>
  <c r="BF562" i="5"/>
  <c r="BF482" i="5"/>
  <c r="BF419" i="5"/>
  <c r="BF377" i="5"/>
  <c r="BF314" i="5"/>
  <c r="BF257" i="5"/>
  <c r="BF176" i="5"/>
  <c r="BF136" i="5"/>
  <c r="BF114" i="5"/>
  <c r="BF85" i="5"/>
  <c r="BF58" i="5"/>
  <c r="BF46" i="5"/>
  <c r="BF781" i="5"/>
  <c r="BF688" i="5"/>
  <c r="BF555" i="5"/>
  <c r="BF401" i="5"/>
  <c r="BF289" i="5"/>
  <c r="BF168" i="5"/>
  <c r="BF110" i="5"/>
  <c r="BF57" i="5"/>
  <c r="BF778" i="5"/>
  <c r="BF668" i="5"/>
  <c r="BF551" i="5"/>
  <c r="BF396" i="5"/>
  <c r="BF287" i="5"/>
  <c r="BF152" i="5"/>
  <c r="BF103" i="5"/>
  <c r="BF54" i="5"/>
  <c r="BF737" i="5"/>
  <c r="BF649" i="5"/>
  <c r="BF479" i="5"/>
  <c r="BF356" i="5"/>
  <c r="BF220" i="5"/>
  <c r="BF135" i="5"/>
  <c r="BF82" i="5"/>
  <c r="BF719" i="5"/>
  <c r="BF592" i="5"/>
  <c r="BF454" i="5"/>
  <c r="BF335" i="5"/>
  <c r="BF217" i="5"/>
  <c r="BF121" i="5"/>
  <c r="BF76" i="5"/>
  <c r="AC229" i="5"/>
  <c r="AJ229" i="5" s="1"/>
  <c r="AI229" i="5"/>
  <c r="AP229" i="5" s="1"/>
  <c r="BC229" i="5" s="1"/>
  <c r="BF563" i="5" l="1"/>
  <c r="BF815" i="5"/>
  <c r="BF206" i="5"/>
  <c r="BF442" i="5"/>
  <c r="AV229" i="5"/>
  <c r="AI830" i="5" l="1"/>
  <c r="AO829" i="5"/>
  <c r="AN829" i="5"/>
  <c r="AM829" i="5"/>
  <c r="AL829" i="5"/>
  <c r="AK829" i="5"/>
  <c r="AG229" i="5"/>
  <c r="AN229" i="5" s="1"/>
  <c r="BA229" i="5" s="1"/>
  <c r="AE229" i="5"/>
  <c r="AL229" i="5" s="1"/>
  <c r="AY229" i="5" s="1"/>
  <c r="AD229" i="5"/>
  <c r="AK229" i="5" s="1"/>
  <c r="AX229" i="5" s="1"/>
  <c r="AH229" i="5"/>
  <c r="AO229" i="5" s="1"/>
  <c r="BB229" i="5" s="1"/>
  <c r="AF229" i="5"/>
  <c r="AM229" i="5" s="1"/>
  <c r="AZ229" i="5" s="1"/>
  <c r="BJ229" i="5"/>
  <c r="N229" i="5"/>
  <c r="AA639" i="5"/>
  <c r="BO639" i="5" s="1"/>
  <c r="Y639" i="5"/>
  <c r="BM639" i="5" s="1"/>
  <c r="N639" i="5"/>
  <c r="AI238" i="5"/>
  <c r="AP238" i="5" s="1"/>
  <c r="BC238" i="5" s="1"/>
  <c r="AG238" i="5"/>
  <c r="AN238" i="5" s="1"/>
  <c r="BA238" i="5" s="1"/>
  <c r="AE238" i="5"/>
  <c r="AL238" i="5" s="1"/>
  <c r="AY238" i="5" s="1"/>
  <c r="AD238" i="5"/>
  <c r="AK238" i="5" s="1"/>
  <c r="AX238" i="5" s="1"/>
  <c r="AC238" i="5"/>
  <c r="AJ238" i="5" s="1"/>
  <c r="AA238" i="5"/>
  <c r="Y238" i="5"/>
  <c r="BJ238" i="5"/>
  <c r="N238" i="5"/>
  <c r="AA191" i="5"/>
  <c r="BO191" i="5" s="1"/>
  <c r="Y191" i="5"/>
  <c r="BM191" i="5" s="1"/>
  <c r="N191" i="5"/>
  <c r="AI55" i="5"/>
  <c r="AP55" i="5" s="1"/>
  <c r="BC55" i="5" s="1"/>
  <c r="N55" i="5"/>
  <c r="AI367" i="5"/>
  <c r="AP367" i="5" s="1"/>
  <c r="BC367" i="5" s="1"/>
  <c r="AG367" i="5"/>
  <c r="AN367" i="5" s="1"/>
  <c r="BA367" i="5" s="1"/>
  <c r="AE367" i="5"/>
  <c r="AL367" i="5" s="1"/>
  <c r="AY367" i="5" s="1"/>
  <c r="AD367" i="5"/>
  <c r="AK367" i="5" s="1"/>
  <c r="AX367" i="5" s="1"/>
  <c r="AC367" i="5"/>
  <c r="AJ367" i="5" s="1"/>
  <c r="AA367" i="5"/>
  <c r="Y367" i="5"/>
  <c r="BJ367" i="5"/>
  <c r="N367" i="5"/>
  <c r="AI455" i="5"/>
  <c r="AP455" i="5" s="1"/>
  <c r="BC455" i="5" s="1"/>
  <c r="AH455" i="5"/>
  <c r="AO455" i="5" s="1"/>
  <c r="BB455" i="5" s="1"/>
  <c r="AG455" i="5"/>
  <c r="AN455" i="5" s="1"/>
  <c r="BA455" i="5" s="1"/>
  <c r="AF455" i="5"/>
  <c r="AM455" i="5" s="1"/>
  <c r="AZ455" i="5" s="1"/>
  <c r="AE455" i="5"/>
  <c r="AL455" i="5" s="1"/>
  <c r="AY455" i="5" s="1"/>
  <c r="AD455" i="5"/>
  <c r="AK455" i="5" s="1"/>
  <c r="AX455" i="5" s="1"/>
  <c r="AC455" i="5"/>
  <c r="AJ455" i="5" s="1"/>
  <c r="BJ455" i="5"/>
  <c r="N455" i="5"/>
  <c r="AI489" i="5"/>
  <c r="AP489" i="5" s="1"/>
  <c r="BC489" i="5" s="1"/>
  <c r="AG489" i="5"/>
  <c r="AN489" i="5" s="1"/>
  <c r="BA489" i="5" s="1"/>
  <c r="AE489" i="5"/>
  <c r="AL489" i="5" s="1"/>
  <c r="AY489" i="5" s="1"/>
  <c r="AD489" i="5"/>
  <c r="AK489" i="5" s="1"/>
  <c r="AX489" i="5" s="1"/>
  <c r="AC489" i="5"/>
  <c r="AJ489" i="5" s="1"/>
  <c r="AA489" i="5"/>
  <c r="Y489" i="5"/>
  <c r="BJ489" i="5"/>
  <c r="N489" i="5"/>
  <c r="AI582" i="5"/>
  <c r="AP582" i="5" s="1"/>
  <c r="BC582" i="5" s="1"/>
  <c r="AG582" i="5"/>
  <c r="AN582" i="5" s="1"/>
  <c r="BA582" i="5" s="1"/>
  <c r="AE582" i="5"/>
  <c r="AL582" i="5" s="1"/>
  <c r="AY582" i="5" s="1"/>
  <c r="AD582" i="5"/>
  <c r="AK582" i="5" s="1"/>
  <c r="AX582" i="5" s="1"/>
  <c r="AC582" i="5"/>
  <c r="AJ582" i="5" s="1"/>
  <c r="AA582" i="5"/>
  <c r="Y582" i="5"/>
  <c r="BJ582" i="5"/>
  <c r="N582" i="5"/>
  <c r="AI397" i="5"/>
  <c r="AP397" i="5" s="1"/>
  <c r="BC397" i="5" s="1"/>
  <c r="AH397" i="5"/>
  <c r="AO397" i="5" s="1"/>
  <c r="BB397" i="5" s="1"/>
  <c r="AG397" i="5"/>
  <c r="AN397" i="5" s="1"/>
  <c r="BA397" i="5" s="1"/>
  <c r="AF397" i="5"/>
  <c r="AM397" i="5" s="1"/>
  <c r="AZ397" i="5" s="1"/>
  <c r="AE397" i="5"/>
  <c r="AL397" i="5" s="1"/>
  <c r="AY397" i="5" s="1"/>
  <c r="AD397" i="5"/>
  <c r="AK397" i="5" s="1"/>
  <c r="AX397" i="5" s="1"/>
  <c r="AC397" i="5"/>
  <c r="AJ397" i="5" s="1"/>
  <c r="BJ397" i="5"/>
  <c r="N397" i="5"/>
  <c r="AI414" i="5"/>
  <c r="AP414" i="5" s="1"/>
  <c r="BC414" i="5" s="1"/>
  <c r="AG414" i="5"/>
  <c r="AN414" i="5" s="1"/>
  <c r="BA414" i="5" s="1"/>
  <c r="AE414" i="5"/>
  <c r="AL414" i="5" s="1"/>
  <c r="AY414" i="5" s="1"/>
  <c r="AD414" i="5"/>
  <c r="AK414" i="5" s="1"/>
  <c r="AX414" i="5" s="1"/>
  <c r="AC414" i="5"/>
  <c r="AJ414" i="5" s="1"/>
  <c r="AA414" i="5"/>
  <c r="Y414" i="5"/>
  <c r="BJ414" i="5"/>
  <c r="N414" i="5"/>
  <c r="AA178" i="5"/>
  <c r="BO178" i="5" s="1"/>
  <c r="Y178" i="5"/>
  <c r="BM178" i="5" s="1"/>
  <c r="N178" i="5"/>
  <c r="AA629" i="5"/>
  <c r="BO629" i="5" s="1"/>
  <c r="Y629" i="5"/>
  <c r="BM629" i="5" s="1"/>
  <c r="AC629" i="5"/>
  <c r="AJ629" i="5" s="1"/>
  <c r="N629" i="5"/>
  <c r="AI471" i="5"/>
  <c r="AP471" i="5" s="1"/>
  <c r="BC471" i="5" s="1"/>
  <c r="AH471" i="5"/>
  <c r="AO471" i="5" s="1"/>
  <c r="BB471" i="5" s="1"/>
  <c r="AG471" i="5"/>
  <c r="AN471" i="5" s="1"/>
  <c r="BA471" i="5" s="1"/>
  <c r="AF471" i="5"/>
  <c r="AM471" i="5" s="1"/>
  <c r="AZ471" i="5" s="1"/>
  <c r="AE471" i="5"/>
  <c r="AL471" i="5" s="1"/>
  <c r="AY471" i="5" s="1"/>
  <c r="AD471" i="5"/>
  <c r="AK471" i="5" s="1"/>
  <c r="AX471" i="5" s="1"/>
  <c r="AC471" i="5"/>
  <c r="AJ471" i="5" s="1"/>
  <c r="BJ471" i="5"/>
  <c r="N471" i="5"/>
  <c r="AA327" i="5"/>
  <c r="BO327" i="5" s="1"/>
  <c r="Y327" i="5"/>
  <c r="BM327" i="5" s="1"/>
  <c r="N327" i="5"/>
  <c r="AI207" i="5"/>
  <c r="AP207" i="5" s="1"/>
  <c r="BC207" i="5" s="1"/>
  <c r="AG207" i="5"/>
  <c r="AN207" i="5" s="1"/>
  <c r="BA207" i="5" s="1"/>
  <c r="AE207" i="5"/>
  <c r="AL207" i="5" s="1"/>
  <c r="AY207" i="5" s="1"/>
  <c r="AD207" i="5"/>
  <c r="AK207" i="5" s="1"/>
  <c r="AX207" i="5" s="1"/>
  <c r="AC207" i="5"/>
  <c r="AJ207" i="5" s="1"/>
  <c r="AA207" i="5"/>
  <c r="Y207" i="5"/>
  <c r="BJ207" i="5"/>
  <c r="N207" i="5"/>
  <c r="AI214" i="5"/>
  <c r="AP214" i="5" s="1"/>
  <c r="BC214" i="5" s="1"/>
  <c r="AG214" i="5"/>
  <c r="AN214" i="5" s="1"/>
  <c r="BA214" i="5" s="1"/>
  <c r="AE214" i="5"/>
  <c r="AL214" i="5" s="1"/>
  <c r="AY214" i="5" s="1"/>
  <c r="AD214" i="5"/>
  <c r="AK214" i="5" s="1"/>
  <c r="AX214" i="5" s="1"/>
  <c r="AC214" i="5"/>
  <c r="AJ214" i="5" s="1"/>
  <c r="AA214" i="5"/>
  <c r="Y214" i="5"/>
  <c r="BJ214" i="5"/>
  <c r="N214" i="5"/>
  <c r="AA146" i="5"/>
  <c r="BO146" i="5" s="1"/>
  <c r="Y146" i="5"/>
  <c r="BM146" i="5" s="1"/>
  <c r="N146" i="5"/>
  <c r="AI150" i="5"/>
  <c r="AP150" i="5" s="1"/>
  <c r="BC150" i="5" s="1"/>
  <c r="AH150" i="5"/>
  <c r="AO150" i="5" s="1"/>
  <c r="BB150" i="5" s="1"/>
  <c r="AG150" i="5"/>
  <c r="AN150" i="5" s="1"/>
  <c r="BA150" i="5" s="1"/>
  <c r="AF150" i="5"/>
  <c r="AM150" i="5" s="1"/>
  <c r="AZ150" i="5" s="1"/>
  <c r="AE150" i="5"/>
  <c r="AL150" i="5" s="1"/>
  <c r="AY150" i="5" s="1"/>
  <c r="AD150" i="5"/>
  <c r="AK150" i="5" s="1"/>
  <c r="AX150" i="5" s="1"/>
  <c r="AC150" i="5"/>
  <c r="AJ150" i="5" s="1"/>
  <c r="BJ150" i="5"/>
  <c r="N150" i="5"/>
  <c r="AI399" i="5"/>
  <c r="AP399" i="5" s="1"/>
  <c r="BC399" i="5" s="1"/>
  <c r="AG399" i="5"/>
  <c r="AN399" i="5" s="1"/>
  <c r="BA399" i="5" s="1"/>
  <c r="AE399" i="5"/>
  <c r="AL399" i="5" s="1"/>
  <c r="AY399" i="5" s="1"/>
  <c r="AD399" i="5"/>
  <c r="AK399" i="5" s="1"/>
  <c r="AX399" i="5" s="1"/>
  <c r="AC399" i="5"/>
  <c r="AJ399" i="5" s="1"/>
  <c r="AA399" i="5"/>
  <c r="Y399" i="5"/>
  <c r="BJ399" i="5"/>
  <c r="N399" i="5"/>
  <c r="AI141" i="5"/>
  <c r="AP141" i="5" s="1"/>
  <c r="BC141" i="5" s="1"/>
  <c r="AG141" i="5"/>
  <c r="AN141" i="5" s="1"/>
  <c r="BA141" i="5" s="1"/>
  <c r="AE141" i="5"/>
  <c r="AL141" i="5" s="1"/>
  <c r="AY141" i="5" s="1"/>
  <c r="AD141" i="5"/>
  <c r="AK141" i="5" s="1"/>
  <c r="AX141" i="5" s="1"/>
  <c r="AC141" i="5"/>
  <c r="AJ141" i="5" s="1"/>
  <c r="AA141" i="5"/>
  <c r="Y141" i="5"/>
  <c r="BJ141" i="5"/>
  <c r="N141" i="5"/>
  <c r="AI277" i="5"/>
  <c r="AP277" i="5" s="1"/>
  <c r="BC277" i="5" s="1"/>
  <c r="AG277" i="5"/>
  <c r="AN277" i="5" s="1"/>
  <c r="BA277" i="5" s="1"/>
  <c r="AE277" i="5"/>
  <c r="AL277" i="5" s="1"/>
  <c r="AY277" i="5" s="1"/>
  <c r="AD277" i="5"/>
  <c r="AK277" i="5" s="1"/>
  <c r="AX277" i="5" s="1"/>
  <c r="AC277" i="5"/>
  <c r="AJ277" i="5" s="1"/>
  <c r="AA277" i="5"/>
  <c r="Y277" i="5"/>
  <c r="BJ277" i="5"/>
  <c r="N277" i="5"/>
  <c r="AI203" i="5"/>
  <c r="AP203" i="5" s="1"/>
  <c r="BC203" i="5" s="1"/>
  <c r="AG203" i="5"/>
  <c r="AN203" i="5" s="1"/>
  <c r="BA203" i="5" s="1"/>
  <c r="AE203" i="5"/>
  <c r="AL203" i="5" s="1"/>
  <c r="AY203" i="5" s="1"/>
  <c r="AD203" i="5"/>
  <c r="AK203" i="5" s="1"/>
  <c r="AX203" i="5" s="1"/>
  <c r="AC203" i="5"/>
  <c r="AJ203" i="5" s="1"/>
  <c r="AA203" i="5"/>
  <c r="Y203" i="5"/>
  <c r="BJ203" i="5"/>
  <c r="N203" i="5"/>
  <c r="AI92" i="5"/>
  <c r="AP92" i="5" s="1"/>
  <c r="BC92" i="5" s="1"/>
  <c r="AG92" i="5"/>
  <c r="AN92" i="5" s="1"/>
  <c r="BA92" i="5" s="1"/>
  <c r="AE92" i="5"/>
  <c r="AL92" i="5" s="1"/>
  <c r="AY92" i="5" s="1"/>
  <c r="AD92" i="5"/>
  <c r="AK92" i="5" s="1"/>
  <c r="AX92" i="5" s="1"/>
  <c r="AC92" i="5"/>
  <c r="AJ92" i="5" s="1"/>
  <c r="AA92" i="5"/>
  <c r="Y92" i="5"/>
  <c r="BJ92" i="5"/>
  <c r="N92" i="5"/>
  <c r="AI101" i="5"/>
  <c r="AP101" i="5" s="1"/>
  <c r="BC101" i="5" s="1"/>
  <c r="AG101" i="5"/>
  <c r="AN101" i="5" s="1"/>
  <c r="BA101" i="5" s="1"/>
  <c r="AE101" i="5"/>
  <c r="AL101" i="5" s="1"/>
  <c r="AY101" i="5" s="1"/>
  <c r="AD101" i="5"/>
  <c r="AK101" i="5" s="1"/>
  <c r="AX101" i="5" s="1"/>
  <c r="AC101" i="5"/>
  <c r="AJ101" i="5" s="1"/>
  <c r="AA101" i="5"/>
  <c r="Y101" i="5"/>
  <c r="BJ101" i="5"/>
  <c r="N101" i="5"/>
  <c r="AI66" i="5"/>
  <c r="AP66" i="5" s="1"/>
  <c r="BC66" i="5" s="1"/>
  <c r="AG66" i="5"/>
  <c r="AN66" i="5" s="1"/>
  <c r="BA66" i="5" s="1"/>
  <c r="AE66" i="5"/>
  <c r="AL66" i="5" s="1"/>
  <c r="AY66" i="5" s="1"/>
  <c r="AD66" i="5"/>
  <c r="AK66" i="5" s="1"/>
  <c r="AX66" i="5" s="1"/>
  <c r="AC66" i="5"/>
  <c r="AJ66" i="5" s="1"/>
  <c r="AA66" i="5"/>
  <c r="Y66" i="5"/>
  <c r="BJ66" i="5"/>
  <c r="N66" i="5"/>
  <c r="AI111" i="5"/>
  <c r="AP111" i="5" s="1"/>
  <c r="BC111" i="5" s="1"/>
  <c r="AG111" i="5"/>
  <c r="AN111" i="5" s="1"/>
  <c r="BA111" i="5" s="1"/>
  <c r="AE111" i="5"/>
  <c r="AL111" i="5" s="1"/>
  <c r="AY111" i="5" s="1"/>
  <c r="AD111" i="5"/>
  <c r="AK111" i="5" s="1"/>
  <c r="AX111" i="5" s="1"/>
  <c r="AC111" i="5"/>
  <c r="AJ111" i="5" s="1"/>
  <c r="AA111" i="5"/>
  <c r="Y111" i="5"/>
  <c r="BJ111" i="5"/>
  <c r="N111" i="5"/>
  <c r="AI205" i="5"/>
  <c r="AP205" i="5" s="1"/>
  <c r="BC205" i="5" s="1"/>
  <c r="AG205" i="5"/>
  <c r="AN205" i="5" s="1"/>
  <c r="BA205" i="5" s="1"/>
  <c r="AE205" i="5"/>
  <c r="AL205" i="5" s="1"/>
  <c r="AY205" i="5" s="1"/>
  <c r="AD205" i="5"/>
  <c r="AK205" i="5" s="1"/>
  <c r="AX205" i="5" s="1"/>
  <c r="AC205" i="5"/>
  <c r="AJ205" i="5" s="1"/>
  <c r="AA205" i="5"/>
  <c r="Y205" i="5"/>
  <c r="BJ205" i="5"/>
  <c r="N205" i="5"/>
  <c r="AI391" i="5"/>
  <c r="AP391" i="5" s="1"/>
  <c r="BC391" i="5" s="1"/>
  <c r="AG391" i="5"/>
  <c r="AN391" i="5" s="1"/>
  <c r="BA391" i="5" s="1"/>
  <c r="AE391" i="5"/>
  <c r="AL391" i="5" s="1"/>
  <c r="AY391" i="5" s="1"/>
  <c r="AD391" i="5"/>
  <c r="AK391" i="5" s="1"/>
  <c r="AX391" i="5" s="1"/>
  <c r="AC391" i="5"/>
  <c r="AJ391" i="5" s="1"/>
  <c r="AA391" i="5"/>
  <c r="Y391" i="5"/>
  <c r="BJ391" i="5"/>
  <c r="N391" i="5"/>
  <c r="AI732" i="5"/>
  <c r="AP732" i="5" s="1"/>
  <c r="BC732" i="5" s="1"/>
  <c r="AG732" i="5"/>
  <c r="AN732" i="5" s="1"/>
  <c r="BA732" i="5" s="1"/>
  <c r="AE732" i="5"/>
  <c r="AL732" i="5" s="1"/>
  <c r="AY732" i="5" s="1"/>
  <c r="AD732" i="5"/>
  <c r="AK732" i="5" s="1"/>
  <c r="AX732" i="5" s="1"/>
  <c r="AC732" i="5"/>
  <c r="AJ732" i="5" s="1"/>
  <c r="AA732" i="5"/>
  <c r="Y732" i="5"/>
  <c r="BJ732" i="5"/>
  <c r="N732" i="5"/>
  <c r="AI733" i="5"/>
  <c r="AP733" i="5" s="1"/>
  <c r="BC733" i="5" s="1"/>
  <c r="AG733" i="5"/>
  <c r="AN733" i="5" s="1"/>
  <c r="BA733" i="5" s="1"/>
  <c r="AE733" i="5"/>
  <c r="AL733" i="5" s="1"/>
  <c r="AY733" i="5" s="1"/>
  <c r="AD733" i="5"/>
  <c r="AK733" i="5" s="1"/>
  <c r="AX733" i="5" s="1"/>
  <c r="AC733" i="5"/>
  <c r="AJ733" i="5" s="1"/>
  <c r="AA733" i="5"/>
  <c r="Y733" i="5"/>
  <c r="BJ733" i="5"/>
  <c r="N733" i="5"/>
  <c r="AI133" i="5"/>
  <c r="AP133" i="5" s="1"/>
  <c r="BC133" i="5" s="1"/>
  <c r="AG133" i="5"/>
  <c r="AN133" i="5" s="1"/>
  <c r="BA133" i="5" s="1"/>
  <c r="AE133" i="5"/>
  <c r="AL133" i="5" s="1"/>
  <c r="AY133" i="5" s="1"/>
  <c r="AD133" i="5"/>
  <c r="AK133" i="5" s="1"/>
  <c r="AX133" i="5" s="1"/>
  <c r="AC133" i="5"/>
  <c r="AJ133" i="5" s="1"/>
  <c r="AA133" i="5"/>
  <c r="Y133" i="5"/>
  <c r="BJ133" i="5"/>
  <c r="N133" i="5"/>
  <c r="AI693" i="5"/>
  <c r="AP693" i="5" s="1"/>
  <c r="BC693" i="5" s="1"/>
  <c r="AG693" i="5"/>
  <c r="AN693" i="5" s="1"/>
  <c r="BA693" i="5" s="1"/>
  <c r="AE693" i="5"/>
  <c r="AL693" i="5" s="1"/>
  <c r="AY693" i="5" s="1"/>
  <c r="AD693" i="5"/>
  <c r="AK693" i="5" s="1"/>
  <c r="AX693" i="5" s="1"/>
  <c r="AC693" i="5"/>
  <c r="AJ693" i="5" s="1"/>
  <c r="AA693" i="5"/>
  <c r="Y693" i="5"/>
  <c r="BJ693" i="5"/>
  <c r="N693" i="5"/>
  <c r="AI127" i="5"/>
  <c r="AP127" i="5" s="1"/>
  <c r="BC127" i="5" s="1"/>
  <c r="AH127" i="5"/>
  <c r="AO127" i="5" s="1"/>
  <c r="BB127" i="5" s="1"/>
  <c r="AG127" i="5"/>
  <c r="AN127" i="5" s="1"/>
  <c r="BA127" i="5" s="1"/>
  <c r="AF127" i="5"/>
  <c r="AM127" i="5" s="1"/>
  <c r="AZ127" i="5" s="1"/>
  <c r="AE127" i="5"/>
  <c r="AL127" i="5" s="1"/>
  <c r="AY127" i="5" s="1"/>
  <c r="AD127" i="5"/>
  <c r="AK127" i="5" s="1"/>
  <c r="AX127" i="5" s="1"/>
  <c r="AC127" i="5"/>
  <c r="AJ127" i="5" s="1"/>
  <c r="BJ127" i="5"/>
  <c r="N127" i="5"/>
  <c r="AI519" i="5"/>
  <c r="AP519" i="5" s="1"/>
  <c r="BC519" i="5" s="1"/>
  <c r="AH519" i="5"/>
  <c r="AO519" i="5" s="1"/>
  <c r="BB519" i="5" s="1"/>
  <c r="AG519" i="5"/>
  <c r="AN519" i="5" s="1"/>
  <c r="BA519" i="5" s="1"/>
  <c r="AF519" i="5"/>
  <c r="AM519" i="5" s="1"/>
  <c r="AZ519" i="5" s="1"/>
  <c r="AE519" i="5"/>
  <c r="AL519" i="5" s="1"/>
  <c r="AY519" i="5" s="1"/>
  <c r="AD519" i="5"/>
  <c r="AK519" i="5" s="1"/>
  <c r="AX519" i="5" s="1"/>
  <c r="AC519" i="5"/>
  <c r="AJ519" i="5" s="1"/>
  <c r="BJ519" i="5"/>
  <c r="N519" i="5"/>
  <c r="AI540" i="5"/>
  <c r="AP540" i="5" s="1"/>
  <c r="BC540" i="5" s="1"/>
  <c r="AH540" i="5"/>
  <c r="AO540" i="5" s="1"/>
  <c r="BB540" i="5" s="1"/>
  <c r="AG540" i="5"/>
  <c r="AN540" i="5" s="1"/>
  <c r="BA540" i="5" s="1"/>
  <c r="AF540" i="5"/>
  <c r="AM540" i="5" s="1"/>
  <c r="AZ540" i="5" s="1"/>
  <c r="AE540" i="5"/>
  <c r="AL540" i="5" s="1"/>
  <c r="AY540" i="5" s="1"/>
  <c r="AD540" i="5"/>
  <c r="AK540" i="5" s="1"/>
  <c r="AX540" i="5" s="1"/>
  <c r="AC540" i="5"/>
  <c r="AJ540" i="5" s="1"/>
  <c r="BJ540" i="5"/>
  <c r="N540" i="5"/>
  <c r="AI412" i="5"/>
  <c r="AP412" i="5" s="1"/>
  <c r="BC412" i="5" s="1"/>
  <c r="AG412" i="5"/>
  <c r="AN412" i="5" s="1"/>
  <c r="BA412" i="5" s="1"/>
  <c r="AE412" i="5"/>
  <c r="AL412" i="5" s="1"/>
  <c r="AY412" i="5" s="1"/>
  <c r="AD412" i="5"/>
  <c r="AK412" i="5" s="1"/>
  <c r="AX412" i="5" s="1"/>
  <c r="AC412" i="5"/>
  <c r="AJ412" i="5" s="1"/>
  <c r="AA412" i="5"/>
  <c r="Y412" i="5"/>
  <c r="BJ412" i="5"/>
  <c r="N412" i="5"/>
  <c r="AI714" i="5"/>
  <c r="AP714" i="5" s="1"/>
  <c r="BC714" i="5" s="1"/>
  <c r="AH714" i="5"/>
  <c r="AO714" i="5" s="1"/>
  <c r="BB714" i="5" s="1"/>
  <c r="AG714" i="5"/>
  <c r="AN714" i="5" s="1"/>
  <c r="BA714" i="5" s="1"/>
  <c r="AF714" i="5"/>
  <c r="AM714" i="5" s="1"/>
  <c r="AZ714" i="5" s="1"/>
  <c r="AE714" i="5"/>
  <c r="AL714" i="5" s="1"/>
  <c r="AY714" i="5" s="1"/>
  <c r="AD714" i="5"/>
  <c r="AK714" i="5" s="1"/>
  <c r="AX714" i="5" s="1"/>
  <c r="AC714" i="5"/>
  <c r="AJ714" i="5" s="1"/>
  <c r="BJ714" i="5"/>
  <c r="N714" i="5"/>
  <c r="AI689" i="5"/>
  <c r="AP689" i="5" s="1"/>
  <c r="BC689" i="5" s="1"/>
  <c r="AG689" i="5"/>
  <c r="AN689" i="5" s="1"/>
  <c r="BA689" i="5" s="1"/>
  <c r="AE689" i="5"/>
  <c r="AL689" i="5" s="1"/>
  <c r="AY689" i="5" s="1"/>
  <c r="AD689" i="5"/>
  <c r="AK689" i="5" s="1"/>
  <c r="AX689" i="5" s="1"/>
  <c r="AC689" i="5"/>
  <c r="AJ689" i="5" s="1"/>
  <c r="AA689" i="5"/>
  <c r="Y689" i="5"/>
  <c r="BJ689" i="5"/>
  <c r="N689" i="5"/>
  <c r="AI782" i="5"/>
  <c r="AP782" i="5" s="1"/>
  <c r="BC782" i="5" s="1"/>
  <c r="AG782" i="5"/>
  <c r="AN782" i="5" s="1"/>
  <c r="BA782" i="5" s="1"/>
  <c r="AE782" i="5"/>
  <c r="AL782" i="5" s="1"/>
  <c r="AY782" i="5" s="1"/>
  <c r="AD782" i="5"/>
  <c r="AK782" i="5" s="1"/>
  <c r="AX782" i="5" s="1"/>
  <c r="AC782" i="5"/>
  <c r="AJ782" i="5" s="1"/>
  <c r="AA782" i="5"/>
  <c r="Y782" i="5"/>
  <c r="BJ782" i="5"/>
  <c r="N782" i="5"/>
  <c r="AI402" i="5"/>
  <c r="AP402" i="5" s="1"/>
  <c r="BC402" i="5" s="1"/>
  <c r="AG402" i="5"/>
  <c r="AN402" i="5" s="1"/>
  <c r="BA402" i="5" s="1"/>
  <c r="AE402" i="5"/>
  <c r="AL402" i="5" s="1"/>
  <c r="AY402" i="5" s="1"/>
  <c r="AD402" i="5"/>
  <c r="AK402" i="5" s="1"/>
  <c r="AX402" i="5" s="1"/>
  <c r="AC402" i="5"/>
  <c r="AJ402" i="5" s="1"/>
  <c r="AA402" i="5"/>
  <c r="Y402" i="5"/>
  <c r="BJ402" i="5"/>
  <c r="N402" i="5"/>
  <c r="AI616" i="5"/>
  <c r="AP616" i="5" s="1"/>
  <c r="BC616" i="5" s="1"/>
  <c r="AG616" i="5"/>
  <c r="AN616" i="5" s="1"/>
  <c r="BA616" i="5" s="1"/>
  <c r="AE616" i="5"/>
  <c r="AL616" i="5" s="1"/>
  <c r="AY616" i="5" s="1"/>
  <c r="AD616" i="5"/>
  <c r="AK616" i="5" s="1"/>
  <c r="AX616" i="5" s="1"/>
  <c r="AC616" i="5"/>
  <c r="AJ616" i="5" s="1"/>
  <c r="AA616" i="5"/>
  <c r="Y616" i="5"/>
  <c r="BJ616" i="5"/>
  <c r="N616" i="5"/>
  <c r="AI579" i="5"/>
  <c r="AP579" i="5" s="1"/>
  <c r="BC579" i="5" s="1"/>
  <c r="AG579" i="5"/>
  <c r="AN579" i="5" s="1"/>
  <c r="BA579" i="5" s="1"/>
  <c r="AE579" i="5"/>
  <c r="AL579" i="5" s="1"/>
  <c r="AY579" i="5" s="1"/>
  <c r="AD579" i="5"/>
  <c r="AK579" i="5" s="1"/>
  <c r="AX579" i="5" s="1"/>
  <c r="AC579" i="5"/>
  <c r="AJ579" i="5" s="1"/>
  <c r="AA579" i="5"/>
  <c r="Y579" i="5"/>
  <c r="BJ579" i="5"/>
  <c r="N579" i="5"/>
  <c r="AI528" i="5"/>
  <c r="AP528" i="5" s="1"/>
  <c r="BC528" i="5" s="1"/>
  <c r="AG528" i="5"/>
  <c r="AN528" i="5" s="1"/>
  <c r="BA528" i="5" s="1"/>
  <c r="AE528" i="5"/>
  <c r="AL528" i="5" s="1"/>
  <c r="AY528" i="5" s="1"/>
  <c r="AD528" i="5"/>
  <c r="AK528" i="5" s="1"/>
  <c r="AX528" i="5" s="1"/>
  <c r="AC528" i="5"/>
  <c r="AJ528" i="5" s="1"/>
  <c r="AA528" i="5"/>
  <c r="Y528" i="5"/>
  <c r="BJ528" i="5"/>
  <c r="N528" i="5"/>
  <c r="AI617" i="5"/>
  <c r="AP617" i="5" s="1"/>
  <c r="BC617" i="5" s="1"/>
  <c r="AG617" i="5"/>
  <c r="AN617" i="5" s="1"/>
  <c r="BA617" i="5" s="1"/>
  <c r="AE617" i="5"/>
  <c r="AL617" i="5" s="1"/>
  <c r="AY617" i="5" s="1"/>
  <c r="AD617" i="5"/>
  <c r="AK617" i="5" s="1"/>
  <c r="AX617" i="5" s="1"/>
  <c r="AC617" i="5"/>
  <c r="AJ617" i="5" s="1"/>
  <c r="AA617" i="5"/>
  <c r="Y617" i="5"/>
  <c r="BJ617" i="5"/>
  <c r="N617" i="5"/>
  <c r="AA631" i="5"/>
  <c r="BO631" i="5" s="1"/>
  <c r="Y631" i="5"/>
  <c r="BM631" i="5" s="1"/>
  <c r="AG631" i="5"/>
  <c r="AN631" i="5" s="1"/>
  <c r="BA631" i="5" s="1"/>
  <c r="N631" i="5"/>
  <c r="AA521" i="5"/>
  <c r="BO521" i="5" s="1"/>
  <c r="Y521" i="5"/>
  <c r="BM521" i="5" s="1"/>
  <c r="N521" i="5"/>
  <c r="AA536" i="5"/>
  <c r="BO536" i="5" s="1"/>
  <c r="Y536" i="5"/>
  <c r="BM536" i="5" s="1"/>
  <c r="N536" i="5"/>
  <c r="AI667" i="5"/>
  <c r="AP667" i="5" s="1"/>
  <c r="BC667" i="5" s="1"/>
  <c r="AG667" i="5"/>
  <c r="AN667" i="5" s="1"/>
  <c r="BA667" i="5" s="1"/>
  <c r="AE667" i="5"/>
  <c r="AL667" i="5" s="1"/>
  <c r="AY667" i="5" s="1"/>
  <c r="AD667" i="5"/>
  <c r="AK667" i="5" s="1"/>
  <c r="AX667" i="5" s="1"/>
  <c r="AC667" i="5"/>
  <c r="AJ667" i="5" s="1"/>
  <c r="AA667" i="5"/>
  <c r="Y667" i="5"/>
  <c r="BJ667" i="5"/>
  <c r="N667" i="5"/>
  <c r="AI383" i="5"/>
  <c r="AP383" i="5" s="1"/>
  <c r="BC383" i="5" s="1"/>
  <c r="AH383" i="5"/>
  <c r="AO383" i="5" s="1"/>
  <c r="BB383" i="5" s="1"/>
  <c r="AG383" i="5"/>
  <c r="AN383" i="5" s="1"/>
  <c r="BA383" i="5" s="1"/>
  <c r="AF383" i="5"/>
  <c r="AM383" i="5" s="1"/>
  <c r="AZ383" i="5" s="1"/>
  <c r="AE383" i="5"/>
  <c r="AL383" i="5" s="1"/>
  <c r="AY383" i="5" s="1"/>
  <c r="AD383" i="5"/>
  <c r="AK383" i="5" s="1"/>
  <c r="AX383" i="5" s="1"/>
  <c r="AC383" i="5"/>
  <c r="AJ383" i="5" s="1"/>
  <c r="BJ383" i="5"/>
  <c r="N383" i="5"/>
  <c r="AI560" i="5"/>
  <c r="AP560" i="5" s="1"/>
  <c r="BC560" i="5" s="1"/>
  <c r="AG560" i="5"/>
  <c r="AN560" i="5" s="1"/>
  <c r="BA560" i="5" s="1"/>
  <c r="AE560" i="5"/>
  <c r="AL560" i="5" s="1"/>
  <c r="AY560" i="5" s="1"/>
  <c r="AD560" i="5"/>
  <c r="AK560" i="5" s="1"/>
  <c r="AX560" i="5" s="1"/>
  <c r="AC560" i="5"/>
  <c r="AJ560" i="5" s="1"/>
  <c r="AA560" i="5"/>
  <c r="Y560" i="5"/>
  <c r="BJ560" i="5"/>
  <c r="N560" i="5"/>
  <c r="AA23" i="5"/>
  <c r="BO23" i="5" s="1"/>
  <c r="Y23" i="5"/>
  <c r="BM23" i="5" s="1"/>
  <c r="AI23" i="5"/>
  <c r="AP23" i="5" s="1"/>
  <c r="BC23" i="5" s="1"/>
  <c r="N23" i="5"/>
  <c r="AA247" i="5"/>
  <c r="BO247" i="5" s="1"/>
  <c r="Y247" i="5"/>
  <c r="BM247" i="5" s="1"/>
  <c r="N247" i="5"/>
  <c r="AA511" i="5"/>
  <c r="BO511" i="5" s="1"/>
  <c r="Y511" i="5"/>
  <c r="BM511" i="5" s="1"/>
  <c r="N511" i="5"/>
  <c r="AA695" i="5"/>
  <c r="BO695" i="5" s="1"/>
  <c r="Y695" i="5"/>
  <c r="BM695" i="5" s="1"/>
  <c r="AD695" i="5"/>
  <c r="AK695" i="5" s="1"/>
  <c r="AX695" i="5" s="1"/>
  <c r="N695" i="5"/>
  <c r="AA556" i="5"/>
  <c r="BO556" i="5" s="1"/>
  <c r="Y556" i="5"/>
  <c r="BM556" i="5" s="1"/>
  <c r="N556" i="5"/>
  <c r="AA797" i="5"/>
  <c r="BO797" i="5" s="1"/>
  <c r="Y797" i="5"/>
  <c r="BM797" i="5" s="1"/>
  <c r="AE797" i="5"/>
  <c r="AL797" i="5" s="1"/>
  <c r="AY797" i="5" s="1"/>
  <c r="N797" i="5"/>
  <c r="AA181" i="5"/>
  <c r="BO181" i="5" s="1"/>
  <c r="Y181" i="5"/>
  <c r="BM181" i="5" s="1"/>
  <c r="AG181" i="5"/>
  <c r="AN181" i="5" s="1"/>
  <c r="BA181" i="5" s="1"/>
  <c r="N181" i="5"/>
  <c r="AA160" i="5"/>
  <c r="BO160" i="5" s="1"/>
  <c r="Y160" i="5"/>
  <c r="BM160" i="5" s="1"/>
  <c r="AI160" i="5"/>
  <c r="AP160" i="5" s="1"/>
  <c r="BC160" i="5" s="1"/>
  <c r="N160" i="5"/>
  <c r="AA170" i="5"/>
  <c r="BO170" i="5" s="1"/>
  <c r="Y170" i="5"/>
  <c r="BM170" i="5" s="1"/>
  <c r="N170" i="5"/>
  <c r="AA250" i="5"/>
  <c r="BO250" i="5" s="1"/>
  <c r="Y250" i="5"/>
  <c r="BM250" i="5" s="1"/>
  <c r="N250" i="5"/>
  <c r="AI490" i="5"/>
  <c r="AP490" i="5" s="1"/>
  <c r="BC490" i="5" s="1"/>
  <c r="AG490" i="5"/>
  <c r="AN490" i="5" s="1"/>
  <c r="BA490" i="5" s="1"/>
  <c r="AE490" i="5"/>
  <c r="AL490" i="5" s="1"/>
  <c r="AY490" i="5" s="1"/>
  <c r="AD490" i="5"/>
  <c r="AK490" i="5" s="1"/>
  <c r="AX490" i="5" s="1"/>
  <c r="AC490" i="5"/>
  <c r="AJ490" i="5" s="1"/>
  <c r="AA490" i="5"/>
  <c r="Y490" i="5"/>
  <c r="BJ490" i="5"/>
  <c r="N490" i="5"/>
  <c r="AI535" i="5"/>
  <c r="AP535" i="5" s="1"/>
  <c r="BC535" i="5" s="1"/>
  <c r="AG535" i="5"/>
  <c r="AN535" i="5" s="1"/>
  <c r="BA535" i="5" s="1"/>
  <c r="AE535" i="5"/>
  <c r="AL535" i="5" s="1"/>
  <c r="AY535" i="5" s="1"/>
  <c r="AD535" i="5"/>
  <c r="AK535" i="5" s="1"/>
  <c r="AX535" i="5" s="1"/>
  <c r="AC535" i="5"/>
  <c r="AJ535" i="5" s="1"/>
  <c r="AA535" i="5"/>
  <c r="Y535" i="5"/>
  <c r="BJ535" i="5"/>
  <c r="N535" i="5"/>
  <c r="AI466" i="5"/>
  <c r="AP466" i="5" s="1"/>
  <c r="BC466" i="5" s="1"/>
  <c r="AH466" i="5"/>
  <c r="AO466" i="5" s="1"/>
  <c r="BB466" i="5" s="1"/>
  <c r="AG466" i="5"/>
  <c r="AN466" i="5" s="1"/>
  <c r="BA466" i="5" s="1"/>
  <c r="AF466" i="5"/>
  <c r="AM466" i="5" s="1"/>
  <c r="AZ466" i="5" s="1"/>
  <c r="AE466" i="5"/>
  <c r="AL466" i="5" s="1"/>
  <c r="AY466" i="5" s="1"/>
  <c r="AD466" i="5"/>
  <c r="AK466" i="5" s="1"/>
  <c r="AX466" i="5" s="1"/>
  <c r="AC466" i="5"/>
  <c r="AJ466" i="5" s="1"/>
  <c r="BJ466" i="5"/>
  <c r="N466" i="5"/>
  <c r="AI209" i="5"/>
  <c r="AP209" i="5" s="1"/>
  <c r="BC209" i="5" s="1"/>
  <c r="AH209" i="5"/>
  <c r="AO209" i="5" s="1"/>
  <c r="BB209" i="5" s="1"/>
  <c r="AG209" i="5"/>
  <c r="AN209" i="5" s="1"/>
  <c r="BA209" i="5" s="1"/>
  <c r="AF209" i="5"/>
  <c r="AM209" i="5" s="1"/>
  <c r="AZ209" i="5" s="1"/>
  <c r="AE209" i="5"/>
  <c r="AL209" i="5" s="1"/>
  <c r="AY209" i="5" s="1"/>
  <c r="AD209" i="5"/>
  <c r="AK209" i="5" s="1"/>
  <c r="AX209" i="5" s="1"/>
  <c r="AC209" i="5"/>
  <c r="AJ209" i="5" s="1"/>
  <c r="BJ209" i="5"/>
  <c r="N209" i="5"/>
  <c r="AI74" i="5"/>
  <c r="AP74" i="5" s="1"/>
  <c r="BC74" i="5" s="1"/>
  <c r="AG74" i="5"/>
  <c r="AN74" i="5" s="1"/>
  <c r="BA74" i="5" s="1"/>
  <c r="AE74" i="5"/>
  <c r="AL74" i="5" s="1"/>
  <c r="AY74" i="5" s="1"/>
  <c r="AD74" i="5"/>
  <c r="AK74" i="5" s="1"/>
  <c r="AX74" i="5" s="1"/>
  <c r="AC74" i="5"/>
  <c r="AJ74" i="5" s="1"/>
  <c r="AA74" i="5"/>
  <c r="Y74" i="5"/>
  <c r="BJ74" i="5"/>
  <c r="N74" i="5"/>
  <c r="AI477" i="5"/>
  <c r="AP477" i="5" s="1"/>
  <c r="BC477" i="5" s="1"/>
  <c r="AH477" i="5"/>
  <c r="AO477" i="5" s="1"/>
  <c r="BB477" i="5" s="1"/>
  <c r="AG477" i="5"/>
  <c r="AN477" i="5" s="1"/>
  <c r="BA477" i="5" s="1"/>
  <c r="AF477" i="5"/>
  <c r="AM477" i="5" s="1"/>
  <c r="AZ477" i="5" s="1"/>
  <c r="AE477" i="5"/>
  <c r="AL477" i="5" s="1"/>
  <c r="AY477" i="5" s="1"/>
  <c r="AD477" i="5"/>
  <c r="AK477" i="5" s="1"/>
  <c r="AX477" i="5" s="1"/>
  <c r="AC477" i="5"/>
  <c r="AJ477" i="5" s="1"/>
  <c r="BJ477" i="5"/>
  <c r="N477" i="5"/>
  <c r="AI72" i="5"/>
  <c r="AP72" i="5" s="1"/>
  <c r="BC72" i="5" s="1"/>
  <c r="AG72" i="5"/>
  <c r="AN72" i="5" s="1"/>
  <c r="BA72" i="5" s="1"/>
  <c r="AE72" i="5"/>
  <c r="AL72" i="5" s="1"/>
  <c r="AY72" i="5" s="1"/>
  <c r="AD72" i="5"/>
  <c r="AK72" i="5" s="1"/>
  <c r="AX72" i="5" s="1"/>
  <c r="AC72" i="5"/>
  <c r="AJ72" i="5" s="1"/>
  <c r="AA72" i="5"/>
  <c r="Y72" i="5"/>
  <c r="BJ72" i="5"/>
  <c r="N72" i="5"/>
  <c r="AI333" i="5"/>
  <c r="AP333" i="5" s="1"/>
  <c r="BC333" i="5" s="1"/>
  <c r="AG333" i="5"/>
  <c r="AN333" i="5" s="1"/>
  <c r="BA333" i="5" s="1"/>
  <c r="AE333" i="5"/>
  <c r="AL333" i="5" s="1"/>
  <c r="AY333" i="5" s="1"/>
  <c r="AD333" i="5"/>
  <c r="AK333" i="5" s="1"/>
  <c r="AX333" i="5" s="1"/>
  <c r="AC333" i="5"/>
  <c r="AJ333" i="5" s="1"/>
  <c r="AA333" i="5"/>
  <c r="Y333" i="5"/>
  <c r="BJ333" i="5"/>
  <c r="N333" i="5"/>
  <c r="AI422" i="5"/>
  <c r="AP422" i="5" s="1"/>
  <c r="BC422" i="5" s="1"/>
  <c r="AG422" i="5"/>
  <c r="AN422" i="5" s="1"/>
  <c r="BA422" i="5" s="1"/>
  <c r="AE422" i="5"/>
  <c r="AL422" i="5" s="1"/>
  <c r="AY422" i="5" s="1"/>
  <c r="AD422" i="5"/>
  <c r="AK422" i="5" s="1"/>
  <c r="AX422" i="5" s="1"/>
  <c r="AC422" i="5"/>
  <c r="AJ422" i="5" s="1"/>
  <c r="AA422" i="5"/>
  <c r="Y422" i="5"/>
  <c r="BJ422" i="5"/>
  <c r="N422" i="5"/>
  <c r="AI423" i="5"/>
  <c r="AP423" i="5" s="1"/>
  <c r="BC423" i="5" s="1"/>
  <c r="AG423" i="5"/>
  <c r="AN423" i="5" s="1"/>
  <c r="BA423" i="5" s="1"/>
  <c r="AE423" i="5"/>
  <c r="AL423" i="5" s="1"/>
  <c r="AY423" i="5" s="1"/>
  <c r="AD423" i="5"/>
  <c r="AK423" i="5" s="1"/>
  <c r="AX423" i="5" s="1"/>
  <c r="AC423" i="5"/>
  <c r="AJ423" i="5" s="1"/>
  <c r="AA423" i="5"/>
  <c r="Y423" i="5"/>
  <c r="BJ423" i="5"/>
  <c r="N423" i="5"/>
  <c r="AI145" i="5"/>
  <c r="AP145" i="5" s="1"/>
  <c r="BC145" i="5" s="1"/>
  <c r="AG145" i="5"/>
  <c r="AN145" i="5" s="1"/>
  <c r="BA145" i="5" s="1"/>
  <c r="AE145" i="5"/>
  <c r="AL145" i="5" s="1"/>
  <c r="AY145" i="5" s="1"/>
  <c r="AD145" i="5"/>
  <c r="AK145" i="5" s="1"/>
  <c r="AX145" i="5" s="1"/>
  <c r="AC145" i="5"/>
  <c r="AJ145" i="5" s="1"/>
  <c r="AA145" i="5"/>
  <c r="Y145" i="5"/>
  <c r="BJ145" i="5"/>
  <c r="N145" i="5"/>
  <c r="AA472" i="5"/>
  <c r="BO472" i="5" s="1"/>
  <c r="Y472" i="5"/>
  <c r="BM472" i="5" s="1"/>
  <c r="AI472" i="5"/>
  <c r="AP472" i="5" s="1"/>
  <c r="BC472" i="5" s="1"/>
  <c r="N472" i="5"/>
  <c r="AI538" i="5"/>
  <c r="AP538" i="5" s="1"/>
  <c r="BC538" i="5" s="1"/>
  <c r="AG538" i="5"/>
  <c r="AN538" i="5" s="1"/>
  <c r="BA538" i="5" s="1"/>
  <c r="AE538" i="5"/>
  <c r="AL538" i="5" s="1"/>
  <c r="AY538" i="5" s="1"/>
  <c r="AD538" i="5"/>
  <c r="AK538" i="5" s="1"/>
  <c r="AX538" i="5" s="1"/>
  <c r="AC538" i="5"/>
  <c r="AJ538" i="5" s="1"/>
  <c r="AA538" i="5"/>
  <c r="Y538" i="5"/>
  <c r="BJ538" i="5"/>
  <c r="N538" i="5"/>
  <c r="AI379" i="5"/>
  <c r="AP379" i="5" s="1"/>
  <c r="BC379" i="5" s="1"/>
  <c r="AG379" i="5"/>
  <c r="AN379" i="5" s="1"/>
  <c r="BA379" i="5" s="1"/>
  <c r="AE379" i="5"/>
  <c r="AL379" i="5" s="1"/>
  <c r="AY379" i="5" s="1"/>
  <c r="AD379" i="5"/>
  <c r="AK379" i="5" s="1"/>
  <c r="AX379" i="5" s="1"/>
  <c r="AC379" i="5"/>
  <c r="AJ379" i="5" s="1"/>
  <c r="AA379" i="5"/>
  <c r="Y379" i="5"/>
  <c r="BJ379" i="5"/>
  <c r="N379" i="5"/>
  <c r="AI570" i="5"/>
  <c r="AP570" i="5" s="1"/>
  <c r="BC570" i="5" s="1"/>
  <c r="AH570" i="5"/>
  <c r="AO570" i="5" s="1"/>
  <c r="BB570" i="5" s="1"/>
  <c r="AG570" i="5"/>
  <c r="AN570" i="5" s="1"/>
  <c r="BA570" i="5" s="1"/>
  <c r="AF570" i="5"/>
  <c r="AM570" i="5" s="1"/>
  <c r="AZ570" i="5" s="1"/>
  <c r="AE570" i="5"/>
  <c r="AL570" i="5" s="1"/>
  <c r="AY570" i="5" s="1"/>
  <c r="AD570" i="5"/>
  <c r="AK570" i="5" s="1"/>
  <c r="AX570" i="5" s="1"/>
  <c r="AC570" i="5"/>
  <c r="AJ570" i="5" s="1"/>
  <c r="BJ570" i="5"/>
  <c r="N570" i="5"/>
  <c r="AI25" i="5"/>
  <c r="AP25" i="5" s="1"/>
  <c r="BC25" i="5" s="1"/>
  <c r="AH25" i="5"/>
  <c r="AO25" i="5" s="1"/>
  <c r="BB25" i="5" s="1"/>
  <c r="AG25" i="5"/>
  <c r="AN25" i="5" s="1"/>
  <c r="BA25" i="5" s="1"/>
  <c r="AF25" i="5"/>
  <c r="AM25" i="5" s="1"/>
  <c r="AZ25" i="5" s="1"/>
  <c r="AE25" i="5"/>
  <c r="AL25" i="5" s="1"/>
  <c r="AY25" i="5" s="1"/>
  <c r="AD25" i="5"/>
  <c r="AK25" i="5" s="1"/>
  <c r="AX25" i="5" s="1"/>
  <c r="AC25" i="5"/>
  <c r="AJ25" i="5" s="1"/>
  <c r="BJ25" i="5"/>
  <c r="N25" i="5"/>
  <c r="AI29" i="5"/>
  <c r="AP29" i="5" s="1"/>
  <c r="BC29" i="5" s="1"/>
  <c r="AG29" i="5"/>
  <c r="AN29" i="5" s="1"/>
  <c r="BA29" i="5" s="1"/>
  <c r="AE29" i="5"/>
  <c r="AL29" i="5" s="1"/>
  <c r="AY29" i="5" s="1"/>
  <c r="AD29" i="5"/>
  <c r="AK29" i="5" s="1"/>
  <c r="AX29" i="5" s="1"/>
  <c r="AC29" i="5"/>
  <c r="AJ29" i="5" s="1"/>
  <c r="AA29" i="5"/>
  <c r="Y29" i="5"/>
  <c r="BJ29" i="5"/>
  <c r="N29" i="5"/>
  <c r="AI26" i="5"/>
  <c r="AP26" i="5" s="1"/>
  <c r="BC26" i="5" s="1"/>
  <c r="AH26" i="5"/>
  <c r="AO26" i="5" s="1"/>
  <c r="BB26" i="5" s="1"/>
  <c r="AG26" i="5"/>
  <c r="AN26" i="5" s="1"/>
  <c r="BA26" i="5" s="1"/>
  <c r="AF26" i="5"/>
  <c r="AM26" i="5" s="1"/>
  <c r="AZ26" i="5" s="1"/>
  <c r="AE26" i="5"/>
  <c r="AL26" i="5" s="1"/>
  <c r="AY26" i="5" s="1"/>
  <c r="AD26" i="5"/>
  <c r="AK26" i="5" s="1"/>
  <c r="AX26" i="5" s="1"/>
  <c r="AC26" i="5"/>
  <c r="AJ26" i="5" s="1"/>
  <c r="BJ26" i="5"/>
  <c r="N26" i="5"/>
  <c r="AI27" i="5"/>
  <c r="AP27" i="5" s="1"/>
  <c r="BC27" i="5" s="1"/>
  <c r="AH27" i="5"/>
  <c r="AO27" i="5" s="1"/>
  <c r="BB27" i="5" s="1"/>
  <c r="AG27" i="5"/>
  <c r="AN27" i="5" s="1"/>
  <c r="BA27" i="5" s="1"/>
  <c r="AF27" i="5"/>
  <c r="AM27" i="5" s="1"/>
  <c r="AZ27" i="5" s="1"/>
  <c r="AE27" i="5"/>
  <c r="AL27" i="5" s="1"/>
  <c r="AY27" i="5" s="1"/>
  <c r="AD27" i="5"/>
  <c r="AK27" i="5" s="1"/>
  <c r="AX27" i="5" s="1"/>
  <c r="AC27" i="5"/>
  <c r="AJ27" i="5" s="1"/>
  <c r="BJ27" i="5"/>
  <c r="N27" i="5"/>
  <c r="AI705" i="5"/>
  <c r="AP705" i="5" s="1"/>
  <c r="BC705" i="5" s="1"/>
  <c r="AG705" i="5"/>
  <c r="AN705" i="5" s="1"/>
  <c r="BA705" i="5" s="1"/>
  <c r="AE705" i="5"/>
  <c r="AL705" i="5" s="1"/>
  <c r="AY705" i="5" s="1"/>
  <c r="AD705" i="5"/>
  <c r="AK705" i="5" s="1"/>
  <c r="AX705" i="5" s="1"/>
  <c r="AC705" i="5"/>
  <c r="AJ705" i="5" s="1"/>
  <c r="AA705" i="5"/>
  <c r="Y705" i="5"/>
  <c r="BJ705" i="5"/>
  <c r="N705" i="5"/>
  <c r="AI681" i="5"/>
  <c r="AP681" i="5" s="1"/>
  <c r="BC681" i="5" s="1"/>
  <c r="AG681" i="5"/>
  <c r="AN681" i="5" s="1"/>
  <c r="BA681" i="5" s="1"/>
  <c r="AE681" i="5"/>
  <c r="AL681" i="5" s="1"/>
  <c r="AY681" i="5" s="1"/>
  <c r="AD681" i="5"/>
  <c r="AK681" i="5" s="1"/>
  <c r="AX681" i="5" s="1"/>
  <c r="AC681" i="5"/>
  <c r="AJ681" i="5" s="1"/>
  <c r="AA681" i="5"/>
  <c r="Y681" i="5"/>
  <c r="BJ681" i="5"/>
  <c r="N681" i="5"/>
  <c r="AI505" i="5"/>
  <c r="AP505" i="5" s="1"/>
  <c r="BC505" i="5" s="1"/>
  <c r="AH505" i="5"/>
  <c r="AO505" i="5" s="1"/>
  <c r="BB505" i="5" s="1"/>
  <c r="AG505" i="5"/>
  <c r="AN505" i="5" s="1"/>
  <c r="BA505" i="5" s="1"/>
  <c r="AF505" i="5"/>
  <c r="AM505" i="5" s="1"/>
  <c r="AZ505" i="5" s="1"/>
  <c r="AE505" i="5"/>
  <c r="AL505" i="5" s="1"/>
  <c r="AY505" i="5" s="1"/>
  <c r="AD505" i="5"/>
  <c r="AK505" i="5" s="1"/>
  <c r="AX505" i="5" s="1"/>
  <c r="AC505" i="5"/>
  <c r="AJ505" i="5" s="1"/>
  <c r="BJ505" i="5"/>
  <c r="N505" i="5"/>
  <c r="AA143" i="5"/>
  <c r="BO143" i="5" s="1"/>
  <c r="Y143" i="5"/>
  <c r="BM143" i="5" s="1"/>
  <c r="AC143" i="5"/>
  <c r="AJ143" i="5" s="1"/>
  <c r="N143" i="5"/>
  <c r="AI196" i="5"/>
  <c r="AP196" i="5" s="1"/>
  <c r="BC196" i="5" s="1"/>
  <c r="AG196" i="5"/>
  <c r="AN196" i="5" s="1"/>
  <c r="BA196" i="5" s="1"/>
  <c r="AE196" i="5"/>
  <c r="AL196" i="5" s="1"/>
  <c r="AY196" i="5" s="1"/>
  <c r="AD196" i="5"/>
  <c r="AK196" i="5" s="1"/>
  <c r="AX196" i="5" s="1"/>
  <c r="AC196" i="5"/>
  <c r="AJ196" i="5" s="1"/>
  <c r="AA196" i="5"/>
  <c r="Y196" i="5"/>
  <c r="BJ196" i="5"/>
  <c r="N196" i="5"/>
  <c r="AI323" i="5"/>
  <c r="AP323" i="5" s="1"/>
  <c r="BC323" i="5" s="1"/>
  <c r="AG323" i="5"/>
  <c r="AN323" i="5" s="1"/>
  <c r="BA323" i="5" s="1"/>
  <c r="AE323" i="5"/>
  <c r="AL323" i="5" s="1"/>
  <c r="AY323" i="5" s="1"/>
  <c r="AD323" i="5"/>
  <c r="AK323" i="5" s="1"/>
  <c r="AX323" i="5" s="1"/>
  <c r="AC323" i="5"/>
  <c r="AJ323" i="5" s="1"/>
  <c r="AA323" i="5"/>
  <c r="Y323" i="5"/>
  <c r="BJ323" i="5"/>
  <c r="N323" i="5"/>
  <c r="AI337" i="5"/>
  <c r="AP337" i="5" s="1"/>
  <c r="BC337" i="5" s="1"/>
  <c r="AG337" i="5"/>
  <c r="AN337" i="5" s="1"/>
  <c r="BA337" i="5" s="1"/>
  <c r="AE337" i="5"/>
  <c r="AL337" i="5" s="1"/>
  <c r="AY337" i="5" s="1"/>
  <c r="AD337" i="5"/>
  <c r="AK337" i="5" s="1"/>
  <c r="AX337" i="5" s="1"/>
  <c r="AC337" i="5"/>
  <c r="AJ337" i="5" s="1"/>
  <c r="AA337" i="5"/>
  <c r="Y337" i="5"/>
  <c r="BJ337" i="5"/>
  <c r="N337" i="5"/>
  <c r="AI204" i="5"/>
  <c r="AP204" i="5" s="1"/>
  <c r="BC204" i="5" s="1"/>
  <c r="AH204" i="5"/>
  <c r="AO204" i="5" s="1"/>
  <c r="BB204" i="5" s="1"/>
  <c r="AG204" i="5"/>
  <c r="AN204" i="5" s="1"/>
  <c r="BA204" i="5" s="1"/>
  <c r="AF204" i="5"/>
  <c r="AM204" i="5" s="1"/>
  <c r="AZ204" i="5" s="1"/>
  <c r="AE204" i="5"/>
  <c r="AL204" i="5" s="1"/>
  <c r="AY204" i="5" s="1"/>
  <c r="AD204" i="5"/>
  <c r="AK204" i="5" s="1"/>
  <c r="AX204" i="5" s="1"/>
  <c r="AC204" i="5"/>
  <c r="AJ204" i="5" s="1"/>
  <c r="BJ204" i="5"/>
  <c r="N204" i="5"/>
  <c r="AI201" i="5"/>
  <c r="AP201" i="5" s="1"/>
  <c r="BC201" i="5" s="1"/>
  <c r="AG201" i="5"/>
  <c r="AN201" i="5" s="1"/>
  <c r="BA201" i="5" s="1"/>
  <c r="AE201" i="5"/>
  <c r="AL201" i="5" s="1"/>
  <c r="AY201" i="5" s="1"/>
  <c r="AD201" i="5"/>
  <c r="AK201" i="5" s="1"/>
  <c r="AX201" i="5" s="1"/>
  <c r="AC201" i="5"/>
  <c r="AJ201" i="5" s="1"/>
  <c r="AA201" i="5"/>
  <c r="Y201" i="5"/>
  <c r="BJ201" i="5"/>
  <c r="N201" i="5"/>
  <c r="AI539" i="5"/>
  <c r="AP539" i="5" s="1"/>
  <c r="BC539" i="5" s="1"/>
  <c r="AG539" i="5"/>
  <c r="AN539" i="5" s="1"/>
  <c r="BA539" i="5" s="1"/>
  <c r="AE539" i="5"/>
  <c r="AL539" i="5" s="1"/>
  <c r="AY539" i="5" s="1"/>
  <c r="AD539" i="5"/>
  <c r="AK539" i="5" s="1"/>
  <c r="AX539" i="5" s="1"/>
  <c r="AC539" i="5"/>
  <c r="AJ539" i="5" s="1"/>
  <c r="AA539" i="5"/>
  <c r="Y539" i="5"/>
  <c r="BJ539" i="5"/>
  <c r="N539" i="5"/>
  <c r="AI177" i="5"/>
  <c r="AP177" i="5" s="1"/>
  <c r="BC177" i="5" s="1"/>
  <c r="AG177" i="5"/>
  <c r="AN177" i="5" s="1"/>
  <c r="BA177" i="5" s="1"/>
  <c r="AE177" i="5"/>
  <c r="AL177" i="5" s="1"/>
  <c r="AY177" i="5" s="1"/>
  <c r="AD177" i="5"/>
  <c r="AK177" i="5" s="1"/>
  <c r="AX177" i="5" s="1"/>
  <c r="AC177" i="5"/>
  <c r="AJ177" i="5" s="1"/>
  <c r="AA177" i="5"/>
  <c r="Y177" i="5"/>
  <c r="BJ177" i="5"/>
  <c r="N177" i="5"/>
  <c r="AI569" i="5"/>
  <c r="AP569" i="5" s="1"/>
  <c r="BC569" i="5" s="1"/>
  <c r="AH569" i="5"/>
  <c r="AO569" i="5" s="1"/>
  <c r="BB569" i="5" s="1"/>
  <c r="AG569" i="5"/>
  <c r="AN569" i="5" s="1"/>
  <c r="BA569" i="5" s="1"/>
  <c r="AF569" i="5"/>
  <c r="AM569" i="5" s="1"/>
  <c r="AZ569" i="5" s="1"/>
  <c r="AE569" i="5"/>
  <c r="AL569" i="5" s="1"/>
  <c r="AY569" i="5" s="1"/>
  <c r="AD569" i="5"/>
  <c r="AK569" i="5" s="1"/>
  <c r="AX569" i="5" s="1"/>
  <c r="AC569" i="5"/>
  <c r="AJ569" i="5" s="1"/>
  <c r="BJ569" i="5"/>
  <c r="N569" i="5"/>
  <c r="AI546" i="5"/>
  <c r="AP546" i="5" s="1"/>
  <c r="BC546" i="5" s="1"/>
  <c r="AG546" i="5"/>
  <c r="AN546" i="5" s="1"/>
  <c r="BA546" i="5" s="1"/>
  <c r="AE546" i="5"/>
  <c r="AL546" i="5" s="1"/>
  <c r="AY546" i="5" s="1"/>
  <c r="AD546" i="5"/>
  <c r="AK546" i="5" s="1"/>
  <c r="AX546" i="5" s="1"/>
  <c r="AC546" i="5"/>
  <c r="AJ546" i="5" s="1"/>
  <c r="AA546" i="5"/>
  <c r="Y546" i="5"/>
  <c r="BJ546" i="5"/>
  <c r="N546" i="5"/>
  <c r="AI532" i="5"/>
  <c r="AP532" i="5" s="1"/>
  <c r="BC532" i="5" s="1"/>
  <c r="AG532" i="5"/>
  <c r="AN532" i="5" s="1"/>
  <c r="BA532" i="5" s="1"/>
  <c r="AE532" i="5"/>
  <c r="AL532" i="5" s="1"/>
  <c r="AY532" i="5" s="1"/>
  <c r="AD532" i="5"/>
  <c r="AK532" i="5" s="1"/>
  <c r="AX532" i="5" s="1"/>
  <c r="AC532" i="5"/>
  <c r="AJ532" i="5" s="1"/>
  <c r="AA532" i="5"/>
  <c r="Y532" i="5"/>
  <c r="BJ532" i="5"/>
  <c r="N532" i="5"/>
  <c r="AA652" i="5"/>
  <c r="BO652" i="5" s="1"/>
  <c r="Y652" i="5"/>
  <c r="BM652" i="5" s="1"/>
  <c r="N652" i="5"/>
  <c r="AI501" i="5"/>
  <c r="AP501" i="5" s="1"/>
  <c r="BC501" i="5" s="1"/>
  <c r="AG501" i="5"/>
  <c r="AN501" i="5" s="1"/>
  <c r="BA501" i="5" s="1"/>
  <c r="AE501" i="5"/>
  <c r="AL501" i="5" s="1"/>
  <c r="AY501" i="5" s="1"/>
  <c r="AD501" i="5"/>
  <c r="AK501" i="5" s="1"/>
  <c r="AX501" i="5" s="1"/>
  <c r="AC501" i="5"/>
  <c r="AJ501" i="5" s="1"/>
  <c r="AA501" i="5"/>
  <c r="Y501" i="5"/>
  <c r="BJ501" i="5"/>
  <c r="N501" i="5"/>
  <c r="AI618" i="5"/>
  <c r="AP618" i="5" s="1"/>
  <c r="BC618" i="5" s="1"/>
  <c r="AG618" i="5"/>
  <c r="AN618" i="5" s="1"/>
  <c r="BA618" i="5" s="1"/>
  <c r="AE618" i="5"/>
  <c r="AL618" i="5" s="1"/>
  <c r="AY618" i="5" s="1"/>
  <c r="AD618" i="5"/>
  <c r="AK618" i="5" s="1"/>
  <c r="AX618" i="5" s="1"/>
  <c r="AC618" i="5"/>
  <c r="AJ618" i="5" s="1"/>
  <c r="AA618" i="5"/>
  <c r="Y618" i="5"/>
  <c r="BJ618" i="5"/>
  <c r="N618" i="5"/>
  <c r="AI255" i="5"/>
  <c r="AP255" i="5" s="1"/>
  <c r="BC255" i="5" s="1"/>
  <c r="AG255" i="5"/>
  <c r="AN255" i="5" s="1"/>
  <c r="BA255" i="5" s="1"/>
  <c r="AE255" i="5"/>
  <c r="AL255" i="5" s="1"/>
  <c r="AY255" i="5" s="1"/>
  <c r="AD255" i="5"/>
  <c r="AK255" i="5" s="1"/>
  <c r="AX255" i="5" s="1"/>
  <c r="AC255" i="5"/>
  <c r="AJ255" i="5" s="1"/>
  <c r="AA255" i="5"/>
  <c r="Y255" i="5"/>
  <c r="BJ255" i="5"/>
  <c r="N255" i="5"/>
  <c r="AI394" i="5"/>
  <c r="AP394" i="5" s="1"/>
  <c r="BC394" i="5" s="1"/>
  <c r="AH394" i="5"/>
  <c r="AO394" i="5" s="1"/>
  <c r="BB394" i="5" s="1"/>
  <c r="AG394" i="5"/>
  <c r="AN394" i="5" s="1"/>
  <c r="BA394" i="5" s="1"/>
  <c r="AF394" i="5"/>
  <c r="AM394" i="5" s="1"/>
  <c r="AZ394" i="5" s="1"/>
  <c r="AE394" i="5"/>
  <c r="AL394" i="5" s="1"/>
  <c r="AY394" i="5" s="1"/>
  <c r="AD394" i="5"/>
  <c r="AK394" i="5" s="1"/>
  <c r="AX394" i="5" s="1"/>
  <c r="AC394" i="5"/>
  <c r="AJ394" i="5" s="1"/>
  <c r="BJ394" i="5"/>
  <c r="N394" i="5"/>
  <c r="AI586" i="5"/>
  <c r="AP586" i="5" s="1"/>
  <c r="BC586" i="5" s="1"/>
  <c r="AG586" i="5"/>
  <c r="AN586" i="5" s="1"/>
  <c r="BA586" i="5" s="1"/>
  <c r="AE586" i="5"/>
  <c r="AL586" i="5" s="1"/>
  <c r="AY586" i="5" s="1"/>
  <c r="AD586" i="5"/>
  <c r="AK586" i="5" s="1"/>
  <c r="AX586" i="5" s="1"/>
  <c r="AC586" i="5"/>
  <c r="AJ586" i="5" s="1"/>
  <c r="AA586" i="5"/>
  <c r="Y586" i="5"/>
  <c r="BJ586" i="5"/>
  <c r="N586" i="5"/>
  <c r="AI600" i="5"/>
  <c r="AP600" i="5" s="1"/>
  <c r="BC600" i="5" s="1"/>
  <c r="AH600" i="5"/>
  <c r="AO600" i="5" s="1"/>
  <c r="BB600" i="5" s="1"/>
  <c r="AG600" i="5"/>
  <c r="AN600" i="5" s="1"/>
  <c r="BA600" i="5" s="1"/>
  <c r="AF600" i="5"/>
  <c r="AM600" i="5" s="1"/>
  <c r="AZ600" i="5" s="1"/>
  <c r="AE600" i="5"/>
  <c r="AL600" i="5" s="1"/>
  <c r="AY600" i="5" s="1"/>
  <c r="AD600" i="5"/>
  <c r="AK600" i="5" s="1"/>
  <c r="AX600" i="5" s="1"/>
  <c r="AC600" i="5"/>
  <c r="AJ600" i="5" s="1"/>
  <c r="BJ600" i="5"/>
  <c r="N600" i="5"/>
  <c r="AI575" i="5"/>
  <c r="AP575" i="5" s="1"/>
  <c r="BC575" i="5" s="1"/>
  <c r="AH575" i="5"/>
  <c r="AO575" i="5" s="1"/>
  <c r="BB575" i="5" s="1"/>
  <c r="AG575" i="5"/>
  <c r="AN575" i="5" s="1"/>
  <c r="BA575" i="5" s="1"/>
  <c r="AF575" i="5"/>
  <c r="AM575" i="5" s="1"/>
  <c r="AZ575" i="5" s="1"/>
  <c r="AE575" i="5"/>
  <c r="AL575" i="5" s="1"/>
  <c r="AY575" i="5" s="1"/>
  <c r="AD575" i="5"/>
  <c r="AK575" i="5" s="1"/>
  <c r="AX575" i="5" s="1"/>
  <c r="AC575" i="5"/>
  <c r="AJ575" i="5" s="1"/>
  <c r="BJ575" i="5"/>
  <c r="N575" i="5"/>
  <c r="AI589" i="5"/>
  <c r="AP589" i="5" s="1"/>
  <c r="BC589" i="5" s="1"/>
  <c r="AH589" i="5"/>
  <c r="AO589" i="5" s="1"/>
  <c r="BB589" i="5" s="1"/>
  <c r="AG589" i="5"/>
  <c r="AN589" i="5" s="1"/>
  <c r="BA589" i="5" s="1"/>
  <c r="AF589" i="5"/>
  <c r="AM589" i="5" s="1"/>
  <c r="AZ589" i="5" s="1"/>
  <c r="AE589" i="5"/>
  <c r="AL589" i="5" s="1"/>
  <c r="AY589" i="5" s="1"/>
  <c r="AD589" i="5"/>
  <c r="AK589" i="5" s="1"/>
  <c r="AX589" i="5" s="1"/>
  <c r="AC589" i="5"/>
  <c r="AJ589" i="5" s="1"/>
  <c r="BJ589" i="5"/>
  <c r="N589" i="5"/>
  <c r="AI580" i="5"/>
  <c r="AP580" i="5" s="1"/>
  <c r="BC580" i="5" s="1"/>
  <c r="AG580" i="5"/>
  <c r="AN580" i="5" s="1"/>
  <c r="BA580" i="5" s="1"/>
  <c r="AE580" i="5"/>
  <c r="AL580" i="5" s="1"/>
  <c r="AY580" i="5" s="1"/>
  <c r="AD580" i="5"/>
  <c r="AK580" i="5" s="1"/>
  <c r="AX580" i="5" s="1"/>
  <c r="AC580" i="5"/>
  <c r="AJ580" i="5" s="1"/>
  <c r="AA580" i="5"/>
  <c r="Y580" i="5"/>
  <c r="BJ580" i="5"/>
  <c r="N580" i="5"/>
  <c r="AI553" i="5"/>
  <c r="AP553" i="5" s="1"/>
  <c r="BC553" i="5" s="1"/>
  <c r="AH553" i="5"/>
  <c r="AO553" i="5" s="1"/>
  <c r="BB553" i="5" s="1"/>
  <c r="AG553" i="5"/>
  <c r="AN553" i="5" s="1"/>
  <c r="BA553" i="5" s="1"/>
  <c r="AF553" i="5"/>
  <c r="AM553" i="5" s="1"/>
  <c r="AZ553" i="5" s="1"/>
  <c r="AE553" i="5"/>
  <c r="AL553" i="5" s="1"/>
  <c r="AY553" i="5" s="1"/>
  <c r="AD553" i="5"/>
  <c r="AK553" i="5" s="1"/>
  <c r="AX553" i="5" s="1"/>
  <c r="AC553" i="5"/>
  <c r="AJ553" i="5" s="1"/>
  <c r="BJ553" i="5"/>
  <c r="N553" i="5"/>
  <c r="AI558" i="5"/>
  <c r="AP558" i="5" s="1"/>
  <c r="BC558" i="5" s="1"/>
  <c r="AG558" i="5"/>
  <c r="AN558" i="5" s="1"/>
  <c r="BA558" i="5" s="1"/>
  <c r="AE558" i="5"/>
  <c r="AL558" i="5" s="1"/>
  <c r="AY558" i="5" s="1"/>
  <c r="AD558" i="5"/>
  <c r="AK558" i="5" s="1"/>
  <c r="AX558" i="5" s="1"/>
  <c r="AC558" i="5"/>
  <c r="AJ558" i="5" s="1"/>
  <c r="AA558" i="5"/>
  <c r="Y558" i="5"/>
  <c r="BJ558" i="5"/>
  <c r="N558" i="5"/>
  <c r="AI537" i="5"/>
  <c r="AP537" i="5" s="1"/>
  <c r="BC537" i="5" s="1"/>
  <c r="AH537" i="5"/>
  <c r="AO537" i="5" s="1"/>
  <c r="BB537" i="5" s="1"/>
  <c r="AG537" i="5"/>
  <c r="AN537" i="5" s="1"/>
  <c r="BA537" i="5" s="1"/>
  <c r="AF537" i="5"/>
  <c r="AM537" i="5" s="1"/>
  <c r="AZ537" i="5" s="1"/>
  <c r="AE537" i="5"/>
  <c r="AL537" i="5" s="1"/>
  <c r="AY537" i="5" s="1"/>
  <c r="AD537" i="5"/>
  <c r="AK537" i="5" s="1"/>
  <c r="AX537" i="5" s="1"/>
  <c r="AC537" i="5"/>
  <c r="AJ537" i="5" s="1"/>
  <c r="BJ537" i="5"/>
  <c r="N537" i="5"/>
  <c r="AI526" i="5"/>
  <c r="AP526" i="5" s="1"/>
  <c r="BC526" i="5" s="1"/>
  <c r="AH526" i="5"/>
  <c r="AO526" i="5" s="1"/>
  <c r="BB526" i="5" s="1"/>
  <c r="AG526" i="5"/>
  <c r="AN526" i="5" s="1"/>
  <c r="BA526" i="5" s="1"/>
  <c r="AF526" i="5"/>
  <c r="AM526" i="5" s="1"/>
  <c r="AZ526" i="5" s="1"/>
  <c r="AE526" i="5"/>
  <c r="AL526" i="5" s="1"/>
  <c r="AY526" i="5" s="1"/>
  <c r="AD526" i="5"/>
  <c r="AK526" i="5" s="1"/>
  <c r="AX526" i="5" s="1"/>
  <c r="AC526" i="5"/>
  <c r="AJ526" i="5" s="1"/>
  <c r="BJ526" i="5"/>
  <c r="N526" i="5"/>
  <c r="AI418" i="5"/>
  <c r="AP418" i="5" s="1"/>
  <c r="BC418" i="5" s="1"/>
  <c r="AG418" i="5"/>
  <c r="AN418" i="5" s="1"/>
  <c r="BA418" i="5" s="1"/>
  <c r="AE418" i="5"/>
  <c r="AL418" i="5" s="1"/>
  <c r="AY418" i="5" s="1"/>
  <c r="AD418" i="5"/>
  <c r="AK418" i="5" s="1"/>
  <c r="AX418" i="5" s="1"/>
  <c r="AC418" i="5"/>
  <c r="AJ418" i="5" s="1"/>
  <c r="AA418" i="5"/>
  <c r="Y418" i="5"/>
  <c r="BJ418" i="5"/>
  <c r="N418" i="5"/>
  <c r="AI392" i="5"/>
  <c r="AP392" i="5" s="1"/>
  <c r="BC392" i="5" s="1"/>
  <c r="AG392" i="5"/>
  <c r="AN392" i="5" s="1"/>
  <c r="BA392" i="5" s="1"/>
  <c r="AE392" i="5"/>
  <c r="AL392" i="5" s="1"/>
  <c r="AY392" i="5" s="1"/>
  <c r="AD392" i="5"/>
  <c r="AK392" i="5" s="1"/>
  <c r="AX392" i="5" s="1"/>
  <c r="AC392" i="5"/>
  <c r="AJ392" i="5" s="1"/>
  <c r="AA392" i="5"/>
  <c r="Y392" i="5"/>
  <c r="BJ392" i="5"/>
  <c r="N392" i="5"/>
  <c r="AI436" i="5"/>
  <c r="AP436" i="5" s="1"/>
  <c r="BC436" i="5" s="1"/>
  <c r="AG436" i="5"/>
  <c r="AN436" i="5" s="1"/>
  <c r="BA436" i="5" s="1"/>
  <c r="AE436" i="5"/>
  <c r="AL436" i="5" s="1"/>
  <c r="AY436" i="5" s="1"/>
  <c r="AD436" i="5"/>
  <c r="AK436" i="5" s="1"/>
  <c r="AX436" i="5" s="1"/>
  <c r="AC436" i="5"/>
  <c r="AJ436" i="5" s="1"/>
  <c r="AA436" i="5"/>
  <c r="Y436" i="5"/>
  <c r="BJ436" i="5"/>
  <c r="N436" i="5"/>
  <c r="AI215" i="5"/>
  <c r="AP215" i="5" s="1"/>
  <c r="BC215" i="5" s="1"/>
  <c r="AH215" i="5"/>
  <c r="AO215" i="5" s="1"/>
  <c r="BB215" i="5" s="1"/>
  <c r="AG215" i="5"/>
  <c r="AN215" i="5" s="1"/>
  <c r="BA215" i="5" s="1"/>
  <c r="AF215" i="5"/>
  <c r="AM215" i="5" s="1"/>
  <c r="AZ215" i="5" s="1"/>
  <c r="AE215" i="5"/>
  <c r="AL215" i="5" s="1"/>
  <c r="AY215" i="5" s="1"/>
  <c r="AD215" i="5"/>
  <c r="AK215" i="5" s="1"/>
  <c r="AX215" i="5" s="1"/>
  <c r="AC215" i="5"/>
  <c r="AJ215" i="5" s="1"/>
  <c r="BJ215" i="5"/>
  <c r="N215" i="5"/>
  <c r="AI426" i="5"/>
  <c r="AP426" i="5" s="1"/>
  <c r="BC426" i="5" s="1"/>
  <c r="AG426" i="5"/>
  <c r="AN426" i="5" s="1"/>
  <c r="BA426" i="5" s="1"/>
  <c r="AE426" i="5"/>
  <c r="AL426" i="5" s="1"/>
  <c r="AY426" i="5" s="1"/>
  <c r="AD426" i="5"/>
  <c r="AK426" i="5" s="1"/>
  <c r="AX426" i="5" s="1"/>
  <c r="AC426" i="5"/>
  <c r="AJ426" i="5" s="1"/>
  <c r="AA426" i="5"/>
  <c r="Y426" i="5"/>
  <c r="BJ426" i="5"/>
  <c r="N426" i="5"/>
  <c r="AI468" i="5"/>
  <c r="AP468" i="5" s="1"/>
  <c r="BC468" i="5" s="1"/>
  <c r="AG468" i="5"/>
  <c r="AN468" i="5" s="1"/>
  <c r="BA468" i="5" s="1"/>
  <c r="AE468" i="5"/>
  <c r="AL468" i="5" s="1"/>
  <c r="AY468" i="5" s="1"/>
  <c r="AD468" i="5"/>
  <c r="AK468" i="5" s="1"/>
  <c r="AX468" i="5" s="1"/>
  <c r="AC468" i="5"/>
  <c r="AJ468" i="5" s="1"/>
  <c r="AA468" i="5"/>
  <c r="Y468" i="5"/>
  <c r="BJ468" i="5"/>
  <c r="N468" i="5"/>
  <c r="AI574" i="5"/>
  <c r="AP574" i="5" s="1"/>
  <c r="BC574" i="5" s="1"/>
  <c r="AH574" i="5"/>
  <c r="AO574" i="5" s="1"/>
  <c r="BB574" i="5" s="1"/>
  <c r="AG574" i="5"/>
  <c r="AN574" i="5" s="1"/>
  <c r="BA574" i="5" s="1"/>
  <c r="AF574" i="5"/>
  <c r="AM574" i="5" s="1"/>
  <c r="AZ574" i="5" s="1"/>
  <c r="AE574" i="5"/>
  <c r="AL574" i="5" s="1"/>
  <c r="AY574" i="5" s="1"/>
  <c r="AD574" i="5"/>
  <c r="AK574" i="5" s="1"/>
  <c r="AX574" i="5" s="1"/>
  <c r="AC574" i="5"/>
  <c r="AJ574" i="5" s="1"/>
  <c r="BJ574" i="5"/>
  <c r="N574" i="5"/>
  <c r="AI507" i="5"/>
  <c r="AP507" i="5" s="1"/>
  <c r="BC507" i="5" s="1"/>
  <c r="AG507" i="5"/>
  <c r="AN507" i="5" s="1"/>
  <c r="BA507" i="5" s="1"/>
  <c r="AE507" i="5"/>
  <c r="AL507" i="5" s="1"/>
  <c r="AY507" i="5" s="1"/>
  <c r="AD507" i="5"/>
  <c r="AK507" i="5" s="1"/>
  <c r="AX507" i="5" s="1"/>
  <c r="AC507" i="5"/>
  <c r="AJ507" i="5" s="1"/>
  <c r="AA507" i="5"/>
  <c r="Y507" i="5"/>
  <c r="BJ507" i="5"/>
  <c r="N507" i="5"/>
  <c r="AH439" i="5"/>
  <c r="AO439" i="5" s="1"/>
  <c r="BB439" i="5" s="1"/>
  <c r="N439" i="5"/>
  <c r="AI149" i="5"/>
  <c r="AP149" i="5" s="1"/>
  <c r="BC149" i="5" s="1"/>
  <c r="AG149" i="5"/>
  <c r="AN149" i="5" s="1"/>
  <c r="BA149" i="5" s="1"/>
  <c r="AE149" i="5"/>
  <c r="AL149" i="5" s="1"/>
  <c r="AY149" i="5" s="1"/>
  <c r="AD149" i="5"/>
  <c r="AK149" i="5" s="1"/>
  <c r="AX149" i="5" s="1"/>
  <c r="AC149" i="5"/>
  <c r="AJ149" i="5" s="1"/>
  <c r="AA149" i="5"/>
  <c r="Y149" i="5"/>
  <c r="BJ149" i="5"/>
  <c r="N149" i="5"/>
  <c r="AI787" i="5"/>
  <c r="AP787" i="5" s="1"/>
  <c r="BC787" i="5" s="1"/>
  <c r="AH787" i="5"/>
  <c r="AO787" i="5" s="1"/>
  <c r="BB787" i="5" s="1"/>
  <c r="AG787" i="5"/>
  <c r="AN787" i="5" s="1"/>
  <c r="BA787" i="5" s="1"/>
  <c r="AF787" i="5"/>
  <c r="AM787" i="5" s="1"/>
  <c r="AZ787" i="5" s="1"/>
  <c r="AE787" i="5"/>
  <c r="AL787" i="5" s="1"/>
  <c r="AY787" i="5" s="1"/>
  <c r="AD787" i="5"/>
  <c r="AK787" i="5" s="1"/>
  <c r="AX787" i="5" s="1"/>
  <c r="AC787" i="5"/>
  <c r="AJ787" i="5" s="1"/>
  <c r="BJ787" i="5"/>
  <c r="N787" i="5"/>
  <c r="AA609" i="5"/>
  <c r="BO609" i="5" s="1"/>
  <c r="Y609" i="5"/>
  <c r="BM609" i="5" s="1"/>
  <c r="N609" i="5"/>
  <c r="AI348" i="5"/>
  <c r="AP348" i="5" s="1"/>
  <c r="BC348" i="5" s="1"/>
  <c r="AH348" i="5"/>
  <c r="AO348" i="5" s="1"/>
  <c r="BB348" i="5" s="1"/>
  <c r="AG348" i="5"/>
  <c r="AN348" i="5" s="1"/>
  <c r="BA348" i="5" s="1"/>
  <c r="AF348" i="5"/>
  <c r="AM348" i="5" s="1"/>
  <c r="AZ348" i="5" s="1"/>
  <c r="AE348" i="5"/>
  <c r="AL348" i="5" s="1"/>
  <c r="AY348" i="5" s="1"/>
  <c r="AD348" i="5"/>
  <c r="AK348" i="5" s="1"/>
  <c r="AX348" i="5" s="1"/>
  <c r="AC348" i="5"/>
  <c r="AJ348" i="5" s="1"/>
  <c r="BJ348" i="5"/>
  <c r="N348" i="5"/>
  <c r="AI222" i="5"/>
  <c r="AP222" i="5" s="1"/>
  <c r="BC222" i="5" s="1"/>
  <c r="AG222" i="5"/>
  <c r="AN222" i="5" s="1"/>
  <c r="BA222" i="5" s="1"/>
  <c r="AE222" i="5"/>
  <c r="AL222" i="5" s="1"/>
  <c r="AY222" i="5" s="1"/>
  <c r="AD222" i="5"/>
  <c r="AK222" i="5" s="1"/>
  <c r="AX222" i="5" s="1"/>
  <c r="AC222" i="5"/>
  <c r="AJ222" i="5" s="1"/>
  <c r="AA222" i="5"/>
  <c r="Y222" i="5"/>
  <c r="BJ222" i="5"/>
  <c r="N222" i="5"/>
  <c r="AI703" i="5"/>
  <c r="AP703" i="5" s="1"/>
  <c r="BC703" i="5" s="1"/>
  <c r="AG703" i="5"/>
  <c r="AN703" i="5" s="1"/>
  <c r="BA703" i="5" s="1"/>
  <c r="AE703" i="5"/>
  <c r="AL703" i="5" s="1"/>
  <c r="AY703" i="5" s="1"/>
  <c r="AD703" i="5"/>
  <c r="AK703" i="5" s="1"/>
  <c r="AX703" i="5" s="1"/>
  <c r="AC703" i="5"/>
  <c r="AJ703" i="5" s="1"/>
  <c r="AA703" i="5"/>
  <c r="Y703" i="5"/>
  <c r="BJ703" i="5"/>
  <c r="N703" i="5"/>
  <c r="AI244" i="5"/>
  <c r="AP244" i="5" s="1"/>
  <c r="BC244" i="5" s="1"/>
  <c r="AH244" i="5"/>
  <c r="AO244" i="5" s="1"/>
  <c r="BB244" i="5" s="1"/>
  <c r="AG244" i="5"/>
  <c r="AN244" i="5" s="1"/>
  <c r="BA244" i="5" s="1"/>
  <c r="AF244" i="5"/>
  <c r="AM244" i="5" s="1"/>
  <c r="AZ244" i="5" s="1"/>
  <c r="AE244" i="5"/>
  <c r="AL244" i="5" s="1"/>
  <c r="AY244" i="5" s="1"/>
  <c r="AD244" i="5"/>
  <c r="AK244" i="5" s="1"/>
  <c r="AX244" i="5" s="1"/>
  <c r="AC244" i="5"/>
  <c r="AJ244" i="5" s="1"/>
  <c r="BJ244" i="5"/>
  <c r="N244" i="5"/>
  <c r="AI210" i="5"/>
  <c r="AP210" i="5" s="1"/>
  <c r="BC210" i="5" s="1"/>
  <c r="AG210" i="5"/>
  <c r="AN210" i="5" s="1"/>
  <c r="BA210" i="5" s="1"/>
  <c r="AE210" i="5"/>
  <c r="AL210" i="5" s="1"/>
  <c r="AY210" i="5" s="1"/>
  <c r="AD210" i="5"/>
  <c r="AK210" i="5" s="1"/>
  <c r="AX210" i="5" s="1"/>
  <c r="AC210" i="5"/>
  <c r="AJ210" i="5" s="1"/>
  <c r="AA210" i="5"/>
  <c r="Y210" i="5"/>
  <c r="BJ210" i="5"/>
  <c r="N210" i="5"/>
  <c r="AI709" i="5"/>
  <c r="AP709" i="5" s="1"/>
  <c r="BC709" i="5" s="1"/>
  <c r="AG709" i="5"/>
  <c r="AN709" i="5" s="1"/>
  <c r="BA709" i="5" s="1"/>
  <c r="AE709" i="5"/>
  <c r="AL709" i="5" s="1"/>
  <c r="AY709" i="5" s="1"/>
  <c r="AD709" i="5"/>
  <c r="AK709" i="5" s="1"/>
  <c r="AX709" i="5" s="1"/>
  <c r="AC709" i="5"/>
  <c r="AJ709" i="5" s="1"/>
  <c r="AA709" i="5"/>
  <c r="Y709" i="5"/>
  <c r="BJ709" i="5"/>
  <c r="L709" i="5"/>
  <c r="N709" i="5" s="1"/>
  <c r="AI491" i="5"/>
  <c r="AP491" i="5" s="1"/>
  <c r="BC491" i="5" s="1"/>
  <c r="AG491" i="5"/>
  <c r="AN491" i="5" s="1"/>
  <c r="BA491" i="5" s="1"/>
  <c r="AE491" i="5"/>
  <c r="AL491" i="5" s="1"/>
  <c r="AY491" i="5" s="1"/>
  <c r="AD491" i="5"/>
  <c r="AK491" i="5" s="1"/>
  <c r="AX491" i="5" s="1"/>
  <c r="AC491" i="5"/>
  <c r="AJ491" i="5" s="1"/>
  <c r="AA491" i="5"/>
  <c r="Y491" i="5"/>
  <c r="BJ491" i="5"/>
  <c r="N491" i="5"/>
  <c r="AI378" i="5"/>
  <c r="AP378" i="5" s="1"/>
  <c r="BC378" i="5" s="1"/>
  <c r="AG378" i="5"/>
  <c r="AN378" i="5" s="1"/>
  <c r="BA378" i="5" s="1"/>
  <c r="AE378" i="5"/>
  <c r="AL378" i="5" s="1"/>
  <c r="AY378" i="5" s="1"/>
  <c r="AD378" i="5"/>
  <c r="AK378" i="5" s="1"/>
  <c r="AX378" i="5" s="1"/>
  <c r="AC378" i="5"/>
  <c r="AJ378" i="5" s="1"/>
  <c r="AA378" i="5"/>
  <c r="Y378" i="5"/>
  <c r="BJ378" i="5"/>
  <c r="N378" i="5"/>
  <c r="AI13" i="5"/>
  <c r="AP13" i="5" s="1"/>
  <c r="BC13" i="5" s="1"/>
  <c r="AG13" i="5"/>
  <c r="AN13" i="5" s="1"/>
  <c r="BA13" i="5" s="1"/>
  <c r="AE13" i="5"/>
  <c r="AL13" i="5" s="1"/>
  <c r="AY13" i="5" s="1"/>
  <c r="AD13" i="5"/>
  <c r="AK13" i="5" s="1"/>
  <c r="AX13" i="5" s="1"/>
  <c r="AC13" i="5"/>
  <c r="AJ13" i="5" s="1"/>
  <c r="AA13" i="5"/>
  <c r="Y13" i="5"/>
  <c r="BJ13" i="5"/>
  <c r="N13" i="5"/>
  <c r="AA123" i="5"/>
  <c r="BO123" i="5" s="1"/>
  <c r="Y123" i="5"/>
  <c r="BM123" i="5" s="1"/>
  <c r="N123" i="5"/>
  <c r="AI312" i="5"/>
  <c r="AP312" i="5" s="1"/>
  <c r="BC312" i="5" s="1"/>
  <c r="AG312" i="5"/>
  <c r="AN312" i="5" s="1"/>
  <c r="BA312" i="5" s="1"/>
  <c r="AE312" i="5"/>
  <c r="AL312" i="5" s="1"/>
  <c r="AY312" i="5" s="1"/>
  <c r="AD312" i="5"/>
  <c r="AK312" i="5" s="1"/>
  <c r="AX312" i="5" s="1"/>
  <c r="AC312" i="5"/>
  <c r="AJ312" i="5" s="1"/>
  <c r="AA312" i="5"/>
  <c r="Y312" i="5"/>
  <c r="BJ312" i="5"/>
  <c r="L312" i="5"/>
  <c r="N312" i="5" s="1"/>
  <c r="AI621" i="5"/>
  <c r="AP621" i="5" s="1"/>
  <c r="BC621" i="5" s="1"/>
  <c r="AG621" i="5"/>
  <c r="AN621" i="5" s="1"/>
  <c r="BA621" i="5" s="1"/>
  <c r="AE621" i="5"/>
  <c r="AL621" i="5" s="1"/>
  <c r="AY621" i="5" s="1"/>
  <c r="AD621" i="5"/>
  <c r="AK621" i="5" s="1"/>
  <c r="AX621" i="5" s="1"/>
  <c r="AC621" i="5"/>
  <c r="AJ621" i="5" s="1"/>
  <c r="AA621" i="5"/>
  <c r="Y621" i="5"/>
  <c r="BJ621" i="5"/>
  <c r="N621" i="5"/>
  <c r="AI329" i="5"/>
  <c r="AP329" i="5" s="1"/>
  <c r="BC329" i="5" s="1"/>
  <c r="AG329" i="5"/>
  <c r="AN329" i="5" s="1"/>
  <c r="BA329" i="5" s="1"/>
  <c r="AE329" i="5"/>
  <c r="AL329" i="5" s="1"/>
  <c r="AY329" i="5" s="1"/>
  <c r="AD329" i="5"/>
  <c r="AK329" i="5" s="1"/>
  <c r="AX329" i="5" s="1"/>
  <c r="AC329" i="5"/>
  <c r="AJ329" i="5" s="1"/>
  <c r="AA329" i="5"/>
  <c r="Y329" i="5"/>
  <c r="BJ329" i="5"/>
  <c r="N329" i="5"/>
  <c r="AA153" i="5"/>
  <c r="BO153" i="5" s="1"/>
  <c r="Y153" i="5"/>
  <c r="BM153" i="5" s="1"/>
  <c r="N153" i="5"/>
  <c r="AI757" i="5"/>
  <c r="AP757" i="5" s="1"/>
  <c r="BC757" i="5" s="1"/>
  <c r="AG757" i="5"/>
  <c r="AN757" i="5" s="1"/>
  <c r="BA757" i="5" s="1"/>
  <c r="AE757" i="5"/>
  <c r="AL757" i="5" s="1"/>
  <c r="AY757" i="5" s="1"/>
  <c r="AD757" i="5"/>
  <c r="AK757" i="5" s="1"/>
  <c r="AX757" i="5" s="1"/>
  <c r="AC757" i="5"/>
  <c r="AJ757" i="5" s="1"/>
  <c r="AA757" i="5"/>
  <c r="Y757" i="5"/>
  <c r="BJ757" i="5"/>
  <c r="N757" i="5"/>
  <c r="AA24" i="5"/>
  <c r="BO24" i="5" s="1"/>
  <c r="Y24" i="5"/>
  <c r="BM24" i="5" s="1"/>
  <c r="N24" i="5"/>
  <c r="AA317" i="5"/>
  <c r="BO317" i="5" s="1"/>
  <c r="Y317" i="5"/>
  <c r="BM317" i="5" s="1"/>
  <c r="L317" i="5"/>
  <c r="N317" i="5" s="1"/>
  <c r="AI325" i="5"/>
  <c r="AP325" i="5" s="1"/>
  <c r="BC325" i="5" s="1"/>
  <c r="AG325" i="5"/>
  <c r="AN325" i="5" s="1"/>
  <c r="BA325" i="5" s="1"/>
  <c r="AE325" i="5"/>
  <c r="AL325" i="5" s="1"/>
  <c r="AY325" i="5" s="1"/>
  <c r="AD325" i="5"/>
  <c r="AK325" i="5" s="1"/>
  <c r="AX325" i="5" s="1"/>
  <c r="AC325" i="5"/>
  <c r="AJ325" i="5" s="1"/>
  <c r="AA325" i="5"/>
  <c r="Y325" i="5"/>
  <c r="BJ325" i="5"/>
  <c r="N325" i="5"/>
  <c r="AI248" i="5"/>
  <c r="AP248" i="5" s="1"/>
  <c r="BC248" i="5" s="1"/>
  <c r="AH248" i="5"/>
  <c r="AO248" i="5" s="1"/>
  <c r="BB248" i="5" s="1"/>
  <c r="AG248" i="5"/>
  <c r="AN248" i="5" s="1"/>
  <c r="BA248" i="5" s="1"/>
  <c r="AF248" i="5"/>
  <c r="AM248" i="5" s="1"/>
  <c r="AZ248" i="5" s="1"/>
  <c r="AE248" i="5"/>
  <c r="AL248" i="5" s="1"/>
  <c r="AY248" i="5" s="1"/>
  <c r="AD248" i="5"/>
  <c r="AK248" i="5" s="1"/>
  <c r="AX248" i="5" s="1"/>
  <c r="AC248" i="5"/>
  <c r="AJ248" i="5" s="1"/>
  <c r="BJ248" i="5"/>
  <c r="L248" i="5"/>
  <c r="N248" i="5" s="1"/>
  <c r="AI84" i="5"/>
  <c r="AP84" i="5" s="1"/>
  <c r="BC84" i="5" s="1"/>
  <c r="AG84" i="5"/>
  <c r="AN84" i="5" s="1"/>
  <c r="BA84" i="5" s="1"/>
  <c r="AE84" i="5"/>
  <c r="AL84" i="5" s="1"/>
  <c r="AY84" i="5" s="1"/>
  <c r="AD84" i="5"/>
  <c r="AK84" i="5" s="1"/>
  <c r="AX84" i="5" s="1"/>
  <c r="AC84" i="5"/>
  <c r="AJ84" i="5" s="1"/>
  <c r="AA84" i="5"/>
  <c r="Y84" i="5"/>
  <c r="BJ84" i="5"/>
  <c r="N84" i="5"/>
  <c r="AI354" i="5"/>
  <c r="AP354" i="5" s="1"/>
  <c r="BC354" i="5" s="1"/>
  <c r="AH354" i="5"/>
  <c r="AO354" i="5" s="1"/>
  <c r="BB354" i="5" s="1"/>
  <c r="AG354" i="5"/>
  <c r="AN354" i="5" s="1"/>
  <c r="BA354" i="5" s="1"/>
  <c r="AF354" i="5"/>
  <c r="AM354" i="5" s="1"/>
  <c r="AZ354" i="5" s="1"/>
  <c r="AE354" i="5"/>
  <c r="AL354" i="5" s="1"/>
  <c r="AY354" i="5" s="1"/>
  <c r="AD354" i="5"/>
  <c r="AK354" i="5" s="1"/>
  <c r="AX354" i="5" s="1"/>
  <c r="AC354" i="5"/>
  <c r="AJ354" i="5" s="1"/>
  <c r="BJ354" i="5"/>
  <c r="N354" i="5"/>
  <c r="AI15" i="5"/>
  <c r="AP15" i="5" s="1"/>
  <c r="BC15" i="5" s="1"/>
  <c r="AG15" i="5"/>
  <c r="AN15" i="5" s="1"/>
  <c r="BA15" i="5" s="1"/>
  <c r="AE15" i="5"/>
  <c r="AL15" i="5" s="1"/>
  <c r="AY15" i="5" s="1"/>
  <c r="AD15" i="5"/>
  <c r="AK15" i="5" s="1"/>
  <c r="AX15" i="5" s="1"/>
  <c r="AC15" i="5"/>
  <c r="AJ15" i="5" s="1"/>
  <c r="AA15" i="5"/>
  <c r="Y15" i="5"/>
  <c r="BJ15" i="5"/>
  <c r="N15" i="5"/>
  <c r="AI812" i="5"/>
  <c r="AP812" i="5" s="1"/>
  <c r="BC812" i="5" s="1"/>
  <c r="AG812" i="5"/>
  <c r="AN812" i="5" s="1"/>
  <c r="BA812" i="5" s="1"/>
  <c r="AE812" i="5"/>
  <c r="AL812" i="5" s="1"/>
  <c r="AY812" i="5" s="1"/>
  <c r="AD812" i="5"/>
  <c r="AK812" i="5" s="1"/>
  <c r="AX812" i="5" s="1"/>
  <c r="AC812" i="5"/>
  <c r="AJ812" i="5" s="1"/>
  <c r="AA812" i="5"/>
  <c r="Y812" i="5"/>
  <c r="BJ812" i="5"/>
  <c r="N812" i="5"/>
  <c r="AA119" i="5"/>
  <c r="BO119" i="5" s="1"/>
  <c r="Y119" i="5"/>
  <c r="BM119" i="5" s="1"/>
  <c r="N119" i="5"/>
  <c r="N430" i="5"/>
  <c r="AI633" i="5"/>
  <c r="AP633" i="5" s="1"/>
  <c r="BC633" i="5" s="1"/>
  <c r="AG633" i="5"/>
  <c r="AN633" i="5" s="1"/>
  <c r="BA633" i="5" s="1"/>
  <c r="AE633" i="5"/>
  <c r="AL633" i="5" s="1"/>
  <c r="AY633" i="5" s="1"/>
  <c r="AD633" i="5"/>
  <c r="AK633" i="5" s="1"/>
  <c r="AX633" i="5" s="1"/>
  <c r="AC633" i="5"/>
  <c r="AJ633" i="5" s="1"/>
  <c r="AA633" i="5"/>
  <c r="Y633" i="5"/>
  <c r="BJ633" i="5"/>
  <c r="N633" i="5"/>
  <c r="AI745" i="5"/>
  <c r="AP745" i="5" s="1"/>
  <c r="BC745" i="5" s="1"/>
  <c r="AG745" i="5"/>
  <c r="AN745" i="5" s="1"/>
  <c r="BA745" i="5" s="1"/>
  <c r="AE745" i="5"/>
  <c r="AL745" i="5" s="1"/>
  <c r="AY745" i="5" s="1"/>
  <c r="AD745" i="5"/>
  <c r="AK745" i="5" s="1"/>
  <c r="AX745" i="5" s="1"/>
  <c r="AC745" i="5"/>
  <c r="AJ745" i="5" s="1"/>
  <c r="AA745" i="5"/>
  <c r="Y745" i="5"/>
  <c r="BJ745" i="5"/>
  <c r="N745" i="5"/>
  <c r="AI744" i="5"/>
  <c r="AP744" i="5" s="1"/>
  <c r="BC744" i="5" s="1"/>
  <c r="AG744" i="5"/>
  <c r="AN744" i="5" s="1"/>
  <c r="BA744" i="5" s="1"/>
  <c r="AE744" i="5"/>
  <c r="AL744" i="5" s="1"/>
  <c r="AY744" i="5" s="1"/>
  <c r="AD744" i="5"/>
  <c r="AK744" i="5" s="1"/>
  <c r="AX744" i="5" s="1"/>
  <c r="AC744" i="5"/>
  <c r="AJ744" i="5" s="1"/>
  <c r="AA744" i="5"/>
  <c r="Y744" i="5"/>
  <c r="BJ744" i="5"/>
  <c r="N744" i="5"/>
  <c r="AI743" i="5"/>
  <c r="AP743" i="5" s="1"/>
  <c r="BC743" i="5" s="1"/>
  <c r="AG743" i="5"/>
  <c r="AN743" i="5" s="1"/>
  <c r="BA743" i="5" s="1"/>
  <c r="AE743" i="5"/>
  <c r="AL743" i="5" s="1"/>
  <c r="AY743" i="5" s="1"/>
  <c r="AD743" i="5"/>
  <c r="AK743" i="5" s="1"/>
  <c r="AX743" i="5" s="1"/>
  <c r="AC743" i="5"/>
  <c r="AJ743" i="5" s="1"/>
  <c r="AA743" i="5"/>
  <c r="Y743" i="5"/>
  <c r="BJ743" i="5"/>
  <c r="N743" i="5"/>
  <c r="AI476" i="5"/>
  <c r="AP476" i="5" s="1"/>
  <c r="BC476" i="5" s="1"/>
  <c r="AG476" i="5"/>
  <c r="AN476" i="5" s="1"/>
  <c r="BA476" i="5" s="1"/>
  <c r="AE476" i="5"/>
  <c r="AL476" i="5" s="1"/>
  <c r="AY476" i="5" s="1"/>
  <c r="AD476" i="5"/>
  <c r="AK476" i="5" s="1"/>
  <c r="AX476" i="5" s="1"/>
  <c r="AC476" i="5"/>
  <c r="AJ476" i="5" s="1"/>
  <c r="AA476" i="5"/>
  <c r="Y476" i="5"/>
  <c r="BJ476" i="5"/>
  <c r="N476" i="5"/>
  <c r="AI189" i="5"/>
  <c r="AP189" i="5" s="1"/>
  <c r="BC189" i="5" s="1"/>
  <c r="AG189" i="5"/>
  <c r="AN189" i="5" s="1"/>
  <c r="BA189" i="5" s="1"/>
  <c r="AE189" i="5"/>
  <c r="AL189" i="5" s="1"/>
  <c r="AY189" i="5" s="1"/>
  <c r="AD189" i="5"/>
  <c r="AK189" i="5" s="1"/>
  <c r="AX189" i="5" s="1"/>
  <c r="AC189" i="5"/>
  <c r="AJ189" i="5" s="1"/>
  <c r="AA189" i="5"/>
  <c r="Y189" i="5"/>
  <c r="BJ189" i="5"/>
  <c r="N189" i="5"/>
  <c r="AI530" i="5"/>
  <c r="AP530" i="5" s="1"/>
  <c r="BC530" i="5" s="1"/>
  <c r="AG530" i="5"/>
  <c r="AN530" i="5" s="1"/>
  <c r="BA530" i="5" s="1"/>
  <c r="AE530" i="5"/>
  <c r="AL530" i="5" s="1"/>
  <c r="AY530" i="5" s="1"/>
  <c r="AD530" i="5"/>
  <c r="AK530" i="5" s="1"/>
  <c r="AX530" i="5" s="1"/>
  <c r="AC530" i="5"/>
  <c r="AJ530" i="5" s="1"/>
  <c r="AA530" i="5"/>
  <c r="Y530" i="5"/>
  <c r="BJ530" i="5"/>
  <c r="N530" i="5"/>
  <c r="AA428" i="5"/>
  <c r="BO428" i="5" s="1"/>
  <c r="Y428" i="5"/>
  <c r="BM428" i="5" s="1"/>
  <c r="N428" i="5"/>
  <c r="AI578" i="5"/>
  <c r="AP578" i="5" s="1"/>
  <c r="BC578" i="5" s="1"/>
  <c r="AH578" i="5"/>
  <c r="AO578" i="5" s="1"/>
  <c r="BB578" i="5" s="1"/>
  <c r="AG578" i="5"/>
  <c r="AN578" i="5" s="1"/>
  <c r="BA578" i="5" s="1"/>
  <c r="AF578" i="5"/>
  <c r="AM578" i="5" s="1"/>
  <c r="AZ578" i="5" s="1"/>
  <c r="AE578" i="5"/>
  <c r="AL578" i="5" s="1"/>
  <c r="AY578" i="5" s="1"/>
  <c r="AD578" i="5"/>
  <c r="AK578" i="5" s="1"/>
  <c r="AX578" i="5" s="1"/>
  <c r="AC578" i="5"/>
  <c r="AJ578" i="5" s="1"/>
  <c r="BJ578" i="5"/>
  <c r="N578" i="5"/>
  <c r="AI459" i="5"/>
  <c r="AP459" i="5" s="1"/>
  <c r="BC459" i="5" s="1"/>
  <c r="AG459" i="5"/>
  <c r="AN459" i="5" s="1"/>
  <c r="BA459" i="5" s="1"/>
  <c r="AE459" i="5"/>
  <c r="AL459" i="5" s="1"/>
  <c r="AY459" i="5" s="1"/>
  <c r="AD459" i="5"/>
  <c r="AK459" i="5" s="1"/>
  <c r="AX459" i="5" s="1"/>
  <c r="AC459" i="5"/>
  <c r="AJ459" i="5" s="1"/>
  <c r="AA459" i="5"/>
  <c r="Y459" i="5"/>
  <c r="BJ459" i="5"/>
  <c r="N459" i="5"/>
  <c r="AI420" i="5"/>
  <c r="AP420" i="5" s="1"/>
  <c r="BC420" i="5" s="1"/>
  <c r="AG420" i="5"/>
  <c r="AN420" i="5" s="1"/>
  <c r="BA420" i="5" s="1"/>
  <c r="AE420" i="5"/>
  <c r="AL420" i="5" s="1"/>
  <c r="AY420" i="5" s="1"/>
  <c r="AD420" i="5"/>
  <c r="AK420" i="5" s="1"/>
  <c r="AX420" i="5" s="1"/>
  <c r="AC420" i="5"/>
  <c r="AJ420" i="5" s="1"/>
  <c r="AA420" i="5"/>
  <c r="Y420" i="5"/>
  <c r="BJ420" i="5"/>
  <c r="N420" i="5"/>
  <c r="AI729" i="5"/>
  <c r="AP729" i="5" s="1"/>
  <c r="BC729" i="5" s="1"/>
  <c r="AG729" i="5"/>
  <c r="AN729" i="5" s="1"/>
  <c r="BA729" i="5" s="1"/>
  <c r="AE729" i="5"/>
  <c r="AL729" i="5" s="1"/>
  <c r="AY729" i="5" s="1"/>
  <c r="AD729" i="5"/>
  <c r="AK729" i="5" s="1"/>
  <c r="AX729" i="5" s="1"/>
  <c r="AC729" i="5"/>
  <c r="AJ729" i="5" s="1"/>
  <c r="AA729" i="5"/>
  <c r="Y729" i="5"/>
  <c r="BJ729" i="5"/>
  <c r="N729" i="5"/>
  <c r="AA529" i="5"/>
  <c r="BO529" i="5" s="1"/>
  <c r="Y529" i="5"/>
  <c r="BM529" i="5" s="1"/>
  <c r="N529" i="5"/>
  <c r="AA165" i="5"/>
  <c r="BO165" i="5" s="1"/>
  <c r="Y165" i="5"/>
  <c r="BM165" i="5" s="1"/>
  <c r="N165" i="5"/>
  <c r="AA332" i="5"/>
  <c r="BO332" i="5" s="1"/>
  <c r="Y332" i="5"/>
  <c r="BM332" i="5" s="1"/>
  <c r="N332" i="5"/>
  <c r="AI773" i="5"/>
  <c r="AP773" i="5" s="1"/>
  <c r="BC773" i="5" s="1"/>
  <c r="AG773" i="5"/>
  <c r="AN773" i="5" s="1"/>
  <c r="BA773" i="5" s="1"/>
  <c r="AE773" i="5"/>
  <c r="AL773" i="5" s="1"/>
  <c r="AY773" i="5" s="1"/>
  <c r="AD773" i="5"/>
  <c r="AK773" i="5" s="1"/>
  <c r="AX773" i="5" s="1"/>
  <c r="AC773" i="5"/>
  <c r="AJ773" i="5" s="1"/>
  <c r="AA773" i="5"/>
  <c r="Y773" i="5"/>
  <c r="BJ773" i="5"/>
  <c r="L773" i="5"/>
  <c r="N773" i="5" s="1"/>
  <c r="AI636" i="5"/>
  <c r="AP636" i="5" s="1"/>
  <c r="BC636" i="5" s="1"/>
  <c r="AG636" i="5"/>
  <c r="AN636" i="5" s="1"/>
  <c r="BA636" i="5" s="1"/>
  <c r="AE636" i="5"/>
  <c r="AL636" i="5" s="1"/>
  <c r="AY636" i="5" s="1"/>
  <c r="AD636" i="5"/>
  <c r="AK636" i="5" s="1"/>
  <c r="AX636" i="5" s="1"/>
  <c r="AC636" i="5"/>
  <c r="AJ636" i="5" s="1"/>
  <c r="AA636" i="5"/>
  <c r="Y636" i="5"/>
  <c r="BJ636" i="5"/>
  <c r="N636" i="5"/>
  <c r="AI7" i="5"/>
  <c r="AP7" i="5" s="1"/>
  <c r="BC7" i="5" s="1"/>
  <c r="AG7" i="5"/>
  <c r="AN7" i="5" s="1"/>
  <c r="BA7" i="5" s="1"/>
  <c r="AE7" i="5"/>
  <c r="AL7" i="5" s="1"/>
  <c r="AY7" i="5" s="1"/>
  <c r="AD7" i="5"/>
  <c r="AK7" i="5" s="1"/>
  <c r="AX7" i="5" s="1"/>
  <c r="AC7" i="5"/>
  <c r="AJ7" i="5" s="1"/>
  <c r="AA7" i="5"/>
  <c r="Y7" i="5"/>
  <c r="BJ7" i="5"/>
  <c r="N7" i="5"/>
  <c r="AI620" i="5"/>
  <c r="AP620" i="5" s="1"/>
  <c r="BC620" i="5" s="1"/>
  <c r="AG620" i="5"/>
  <c r="AN620" i="5" s="1"/>
  <c r="BA620" i="5" s="1"/>
  <c r="AE620" i="5"/>
  <c r="AL620" i="5" s="1"/>
  <c r="AY620" i="5" s="1"/>
  <c r="AD620" i="5"/>
  <c r="AK620" i="5" s="1"/>
  <c r="AX620" i="5" s="1"/>
  <c r="AC620" i="5"/>
  <c r="AJ620" i="5" s="1"/>
  <c r="AA620" i="5"/>
  <c r="Y620" i="5"/>
  <c r="BJ620" i="5"/>
  <c r="N620" i="5"/>
  <c r="AA77" i="5"/>
  <c r="BO77" i="5" s="1"/>
  <c r="Y77" i="5"/>
  <c r="BM77" i="5" s="1"/>
  <c r="N77" i="5"/>
  <c r="AI734" i="5"/>
  <c r="AP734" i="5" s="1"/>
  <c r="BC734" i="5" s="1"/>
  <c r="AG734" i="5"/>
  <c r="AN734" i="5" s="1"/>
  <c r="BA734" i="5" s="1"/>
  <c r="AE734" i="5"/>
  <c r="AL734" i="5" s="1"/>
  <c r="AY734" i="5" s="1"/>
  <c r="AD734" i="5"/>
  <c r="AK734" i="5" s="1"/>
  <c r="AX734" i="5" s="1"/>
  <c r="AC734" i="5"/>
  <c r="AJ734" i="5" s="1"/>
  <c r="AA734" i="5"/>
  <c r="Y734" i="5"/>
  <c r="BJ734" i="5"/>
  <c r="N734" i="5"/>
  <c r="AI81" i="5"/>
  <c r="AP81" i="5" s="1"/>
  <c r="BC81" i="5" s="1"/>
  <c r="AG81" i="5"/>
  <c r="AN81" i="5" s="1"/>
  <c r="BA81" i="5" s="1"/>
  <c r="AE81" i="5"/>
  <c r="AL81" i="5" s="1"/>
  <c r="AY81" i="5" s="1"/>
  <c r="AD81" i="5"/>
  <c r="AK81" i="5" s="1"/>
  <c r="AX81" i="5" s="1"/>
  <c r="AC81" i="5"/>
  <c r="AJ81" i="5" s="1"/>
  <c r="AA81" i="5"/>
  <c r="Y81" i="5"/>
  <c r="BJ81" i="5"/>
  <c r="N81" i="5"/>
  <c r="AI718" i="5"/>
  <c r="AP718" i="5" s="1"/>
  <c r="BC718" i="5" s="1"/>
  <c r="AG718" i="5"/>
  <c r="AN718" i="5" s="1"/>
  <c r="BA718" i="5" s="1"/>
  <c r="AE718" i="5"/>
  <c r="AL718" i="5" s="1"/>
  <c r="AY718" i="5" s="1"/>
  <c r="AD718" i="5"/>
  <c r="AK718" i="5" s="1"/>
  <c r="AX718" i="5" s="1"/>
  <c r="AC718" i="5"/>
  <c r="AJ718" i="5" s="1"/>
  <c r="AA718" i="5"/>
  <c r="Y718" i="5"/>
  <c r="BJ718" i="5"/>
  <c r="L718" i="5"/>
  <c r="N718" i="5" s="1"/>
  <c r="AI542" i="5"/>
  <c r="AP542" i="5" s="1"/>
  <c r="BC542" i="5" s="1"/>
  <c r="AG542" i="5"/>
  <c r="AN542" i="5" s="1"/>
  <c r="BA542" i="5" s="1"/>
  <c r="AE542" i="5"/>
  <c r="AL542" i="5" s="1"/>
  <c r="AY542" i="5" s="1"/>
  <c r="AD542" i="5"/>
  <c r="AK542" i="5" s="1"/>
  <c r="AX542" i="5" s="1"/>
  <c r="AC542" i="5"/>
  <c r="AJ542" i="5" s="1"/>
  <c r="AA542" i="5"/>
  <c r="Y542" i="5"/>
  <c r="BJ542" i="5"/>
  <c r="N542" i="5"/>
  <c r="AI772" i="5"/>
  <c r="AP772" i="5" s="1"/>
  <c r="BC772" i="5" s="1"/>
  <c r="AG772" i="5"/>
  <c r="AN772" i="5" s="1"/>
  <c r="BA772" i="5" s="1"/>
  <c r="AE772" i="5"/>
  <c r="AL772" i="5" s="1"/>
  <c r="AY772" i="5" s="1"/>
  <c r="AD772" i="5"/>
  <c r="AK772" i="5" s="1"/>
  <c r="AX772" i="5" s="1"/>
  <c r="AC772" i="5"/>
  <c r="AJ772" i="5" s="1"/>
  <c r="AA772" i="5"/>
  <c r="Y772" i="5"/>
  <c r="BJ772" i="5"/>
  <c r="N772" i="5"/>
  <c r="AI687" i="5"/>
  <c r="AP687" i="5" s="1"/>
  <c r="BC687" i="5" s="1"/>
  <c r="AG687" i="5"/>
  <c r="AN687" i="5" s="1"/>
  <c r="BA687" i="5" s="1"/>
  <c r="AE687" i="5"/>
  <c r="AL687" i="5" s="1"/>
  <c r="AY687" i="5" s="1"/>
  <c r="AD687" i="5"/>
  <c r="AK687" i="5" s="1"/>
  <c r="AX687" i="5" s="1"/>
  <c r="AC687" i="5"/>
  <c r="AJ687" i="5" s="1"/>
  <c r="AA687" i="5"/>
  <c r="Y687" i="5"/>
  <c r="BJ687" i="5"/>
  <c r="N687" i="5"/>
  <c r="AI240" i="5"/>
  <c r="AP240" i="5" s="1"/>
  <c r="BC240" i="5" s="1"/>
  <c r="AG240" i="5"/>
  <c r="AN240" i="5" s="1"/>
  <c r="BA240" i="5" s="1"/>
  <c r="AE240" i="5"/>
  <c r="AL240" i="5" s="1"/>
  <c r="AY240" i="5" s="1"/>
  <c r="AD240" i="5"/>
  <c r="AK240" i="5" s="1"/>
  <c r="AX240" i="5" s="1"/>
  <c r="AC240" i="5"/>
  <c r="AJ240" i="5" s="1"/>
  <c r="AA240" i="5"/>
  <c r="Y240" i="5"/>
  <c r="BJ240" i="5"/>
  <c r="N240" i="5"/>
  <c r="AI587" i="5"/>
  <c r="AP587" i="5" s="1"/>
  <c r="BC587" i="5" s="1"/>
  <c r="AG587" i="5"/>
  <c r="AN587" i="5" s="1"/>
  <c r="BA587" i="5" s="1"/>
  <c r="AE587" i="5"/>
  <c r="AL587" i="5" s="1"/>
  <c r="AY587" i="5" s="1"/>
  <c r="AD587" i="5"/>
  <c r="AK587" i="5" s="1"/>
  <c r="AX587" i="5" s="1"/>
  <c r="AC587" i="5"/>
  <c r="AJ587" i="5" s="1"/>
  <c r="AA587" i="5"/>
  <c r="Y587" i="5"/>
  <c r="BJ587" i="5"/>
  <c r="N587" i="5"/>
  <c r="AA166" i="5"/>
  <c r="BO166" i="5" s="1"/>
  <c r="Y166" i="5"/>
  <c r="BM166" i="5" s="1"/>
  <c r="N166" i="5"/>
  <c r="AI5" i="5"/>
  <c r="AP5" i="5" s="1"/>
  <c r="BC5" i="5" s="1"/>
  <c r="AG5" i="5"/>
  <c r="AN5" i="5" s="1"/>
  <c r="BA5" i="5" s="1"/>
  <c r="AE5" i="5"/>
  <c r="AL5" i="5" s="1"/>
  <c r="AY5" i="5" s="1"/>
  <c r="AD5" i="5"/>
  <c r="AK5" i="5" s="1"/>
  <c r="AX5" i="5" s="1"/>
  <c r="AC5" i="5"/>
  <c r="AJ5" i="5" s="1"/>
  <c r="AA5" i="5"/>
  <c r="Y5" i="5"/>
  <c r="BJ5" i="5"/>
  <c r="N5" i="5"/>
  <c r="AA800" i="5"/>
  <c r="BO800" i="5" s="1"/>
  <c r="Y800" i="5"/>
  <c r="BM800" i="5" s="1"/>
  <c r="N800" i="5"/>
  <c r="AI17" i="5"/>
  <c r="AP17" i="5" s="1"/>
  <c r="BC17" i="5" s="1"/>
  <c r="AG17" i="5"/>
  <c r="AN17" i="5" s="1"/>
  <c r="BA17" i="5" s="1"/>
  <c r="AE17" i="5"/>
  <c r="AL17" i="5" s="1"/>
  <c r="AY17" i="5" s="1"/>
  <c r="AD17" i="5"/>
  <c r="AK17" i="5" s="1"/>
  <c r="AX17" i="5" s="1"/>
  <c r="AC17" i="5"/>
  <c r="AJ17" i="5" s="1"/>
  <c r="AA17" i="5"/>
  <c r="Y17" i="5"/>
  <c r="BJ17" i="5"/>
  <c r="N17" i="5"/>
  <c r="AI596" i="5"/>
  <c r="AP596" i="5" s="1"/>
  <c r="BC596" i="5" s="1"/>
  <c r="AG596" i="5"/>
  <c r="AN596" i="5" s="1"/>
  <c r="BA596" i="5" s="1"/>
  <c r="AE596" i="5"/>
  <c r="AL596" i="5" s="1"/>
  <c r="AY596" i="5" s="1"/>
  <c r="AD596" i="5"/>
  <c r="AK596" i="5" s="1"/>
  <c r="AX596" i="5" s="1"/>
  <c r="AC596" i="5"/>
  <c r="AJ596" i="5" s="1"/>
  <c r="AA596" i="5"/>
  <c r="Y596" i="5"/>
  <c r="BJ596" i="5"/>
  <c r="N596" i="5"/>
  <c r="AI492" i="5"/>
  <c r="AP492" i="5" s="1"/>
  <c r="BC492" i="5" s="1"/>
  <c r="AG492" i="5"/>
  <c r="AN492" i="5" s="1"/>
  <c r="BA492" i="5" s="1"/>
  <c r="AE492" i="5"/>
  <c r="AL492" i="5" s="1"/>
  <c r="AY492" i="5" s="1"/>
  <c r="AD492" i="5"/>
  <c r="AK492" i="5" s="1"/>
  <c r="AX492" i="5" s="1"/>
  <c r="AC492" i="5"/>
  <c r="AJ492" i="5" s="1"/>
  <c r="AA492" i="5"/>
  <c r="Y492" i="5"/>
  <c r="BJ492" i="5"/>
  <c r="N492" i="5"/>
  <c r="AI485" i="5"/>
  <c r="AP485" i="5" s="1"/>
  <c r="BC485" i="5" s="1"/>
  <c r="AG485" i="5"/>
  <c r="AN485" i="5" s="1"/>
  <c r="BA485" i="5" s="1"/>
  <c r="AE485" i="5"/>
  <c r="AL485" i="5" s="1"/>
  <c r="AY485" i="5" s="1"/>
  <c r="AD485" i="5"/>
  <c r="AK485" i="5" s="1"/>
  <c r="AX485" i="5" s="1"/>
  <c r="AC485" i="5"/>
  <c r="AJ485" i="5" s="1"/>
  <c r="AA485" i="5"/>
  <c r="Y485" i="5"/>
  <c r="BJ485" i="5"/>
  <c r="N485" i="5"/>
  <c r="AI427" i="5"/>
  <c r="AP427" i="5" s="1"/>
  <c r="BC427" i="5" s="1"/>
  <c r="AG427" i="5"/>
  <c r="AN427" i="5" s="1"/>
  <c r="BA427" i="5" s="1"/>
  <c r="AE427" i="5"/>
  <c r="AL427" i="5" s="1"/>
  <c r="AY427" i="5" s="1"/>
  <c r="AD427" i="5"/>
  <c r="AK427" i="5" s="1"/>
  <c r="AX427" i="5" s="1"/>
  <c r="AC427" i="5"/>
  <c r="AJ427" i="5" s="1"/>
  <c r="AA427" i="5"/>
  <c r="Y427" i="5"/>
  <c r="BJ427" i="5"/>
  <c r="N427" i="5"/>
  <c r="AA544" i="5"/>
  <c r="BO544" i="5" s="1"/>
  <c r="Y544" i="5"/>
  <c r="BM544" i="5" s="1"/>
  <c r="N544" i="5"/>
  <c r="AA296" i="5"/>
  <c r="BO296" i="5" s="1"/>
  <c r="Y296" i="5"/>
  <c r="BM296" i="5" s="1"/>
  <c r="N296" i="5"/>
  <c r="AI441" i="5"/>
  <c r="AP441" i="5" s="1"/>
  <c r="BC441" i="5" s="1"/>
  <c r="AG441" i="5"/>
  <c r="AN441" i="5" s="1"/>
  <c r="BA441" i="5" s="1"/>
  <c r="AE441" i="5"/>
  <c r="AL441" i="5" s="1"/>
  <c r="AY441" i="5" s="1"/>
  <c r="AD441" i="5"/>
  <c r="AK441" i="5" s="1"/>
  <c r="AX441" i="5" s="1"/>
  <c r="AC441" i="5"/>
  <c r="AJ441" i="5" s="1"/>
  <c r="AA441" i="5"/>
  <c r="Y441" i="5"/>
  <c r="BJ441" i="5"/>
  <c r="N441" i="5"/>
  <c r="AA755" i="5"/>
  <c r="BO755" i="5" s="1"/>
  <c r="Y755" i="5"/>
  <c r="BM755" i="5" s="1"/>
  <c r="N755" i="5"/>
  <c r="AI460" i="5"/>
  <c r="AP460" i="5" s="1"/>
  <c r="BC460" i="5" s="1"/>
  <c r="AG460" i="5"/>
  <c r="AN460" i="5" s="1"/>
  <c r="BA460" i="5" s="1"/>
  <c r="AE460" i="5"/>
  <c r="AL460" i="5" s="1"/>
  <c r="AY460" i="5" s="1"/>
  <c r="AD460" i="5"/>
  <c r="AK460" i="5" s="1"/>
  <c r="AX460" i="5" s="1"/>
  <c r="AC460" i="5"/>
  <c r="AJ460" i="5" s="1"/>
  <c r="AA460" i="5"/>
  <c r="Y460" i="5"/>
  <c r="BJ460" i="5"/>
  <c r="N460" i="5"/>
  <c r="AA590" i="5"/>
  <c r="BO590" i="5" s="1"/>
  <c r="Y590" i="5"/>
  <c r="BM590" i="5" s="1"/>
  <c r="N590" i="5"/>
  <c r="AA595" i="5"/>
  <c r="BO595" i="5" s="1"/>
  <c r="Y595" i="5"/>
  <c r="BM595" i="5" s="1"/>
  <c r="N595" i="5"/>
  <c r="AI90" i="5"/>
  <c r="AP90" i="5" s="1"/>
  <c r="BC90" i="5" s="1"/>
  <c r="AG90" i="5"/>
  <c r="AN90" i="5" s="1"/>
  <c r="BA90" i="5" s="1"/>
  <c r="AE90" i="5"/>
  <c r="AL90" i="5" s="1"/>
  <c r="AY90" i="5" s="1"/>
  <c r="AD90" i="5"/>
  <c r="AK90" i="5" s="1"/>
  <c r="AX90" i="5" s="1"/>
  <c r="AC90" i="5"/>
  <c r="AJ90" i="5" s="1"/>
  <c r="AA90" i="5"/>
  <c r="Y90" i="5"/>
  <c r="BJ90" i="5"/>
  <c r="N90" i="5"/>
  <c r="AI809" i="5"/>
  <c r="AP809" i="5" s="1"/>
  <c r="BC809" i="5" s="1"/>
  <c r="AG809" i="5"/>
  <c r="AN809" i="5" s="1"/>
  <c r="BA809" i="5" s="1"/>
  <c r="AE809" i="5"/>
  <c r="AL809" i="5" s="1"/>
  <c r="AY809" i="5" s="1"/>
  <c r="AD809" i="5"/>
  <c r="AK809" i="5" s="1"/>
  <c r="AX809" i="5" s="1"/>
  <c r="AC809" i="5"/>
  <c r="AJ809" i="5" s="1"/>
  <c r="AA809" i="5"/>
  <c r="Y809" i="5"/>
  <c r="BJ809" i="5"/>
  <c r="N809" i="5"/>
  <c r="AI746" i="5"/>
  <c r="AP746" i="5" s="1"/>
  <c r="BC746" i="5" s="1"/>
  <c r="AG746" i="5"/>
  <c r="AN746" i="5" s="1"/>
  <c r="BA746" i="5" s="1"/>
  <c r="AE746" i="5"/>
  <c r="AL746" i="5" s="1"/>
  <c r="AY746" i="5" s="1"/>
  <c r="AD746" i="5"/>
  <c r="AK746" i="5" s="1"/>
  <c r="AX746" i="5" s="1"/>
  <c r="AC746" i="5"/>
  <c r="AJ746" i="5" s="1"/>
  <c r="AA746" i="5"/>
  <c r="Y746" i="5"/>
  <c r="L746" i="5"/>
  <c r="N746" i="5" s="1"/>
  <c r="AI686" i="5"/>
  <c r="AP686" i="5" s="1"/>
  <c r="BC686" i="5" s="1"/>
  <c r="AG686" i="5"/>
  <c r="AN686" i="5" s="1"/>
  <c r="BA686" i="5" s="1"/>
  <c r="AE686" i="5"/>
  <c r="AL686" i="5" s="1"/>
  <c r="AY686" i="5" s="1"/>
  <c r="AD686" i="5"/>
  <c r="AK686" i="5" s="1"/>
  <c r="AX686" i="5" s="1"/>
  <c r="AC686" i="5"/>
  <c r="AJ686" i="5" s="1"/>
  <c r="AA686" i="5"/>
  <c r="Y686" i="5"/>
  <c r="BJ686" i="5"/>
  <c r="N686" i="5"/>
  <c r="AI173" i="5"/>
  <c r="AP173" i="5" s="1"/>
  <c r="BC173" i="5" s="1"/>
  <c r="AG173" i="5"/>
  <c r="AN173" i="5" s="1"/>
  <c r="BA173" i="5" s="1"/>
  <c r="AE173" i="5"/>
  <c r="AL173" i="5" s="1"/>
  <c r="AY173" i="5" s="1"/>
  <c r="AD173" i="5"/>
  <c r="AK173" i="5" s="1"/>
  <c r="AX173" i="5" s="1"/>
  <c r="AC173" i="5"/>
  <c r="AJ173" i="5" s="1"/>
  <c r="AA173" i="5"/>
  <c r="Y173" i="5"/>
  <c r="BJ173" i="5"/>
  <c r="N173" i="5"/>
  <c r="AI751" i="5"/>
  <c r="AP751" i="5" s="1"/>
  <c r="BC751" i="5" s="1"/>
  <c r="AG751" i="5"/>
  <c r="AN751" i="5" s="1"/>
  <c r="BA751" i="5" s="1"/>
  <c r="AE751" i="5"/>
  <c r="AL751" i="5" s="1"/>
  <c r="AY751" i="5" s="1"/>
  <c r="AD751" i="5"/>
  <c r="AK751" i="5" s="1"/>
  <c r="AX751" i="5" s="1"/>
  <c r="AC751" i="5"/>
  <c r="AJ751" i="5" s="1"/>
  <c r="AA751" i="5"/>
  <c r="Y751" i="5"/>
  <c r="BJ751" i="5"/>
  <c r="N751" i="5"/>
  <c r="AI3" i="5"/>
  <c r="AP3" i="5" s="1"/>
  <c r="BC3" i="5" s="1"/>
  <c r="AG3" i="5"/>
  <c r="AN3" i="5" s="1"/>
  <c r="BA3" i="5" s="1"/>
  <c r="AE3" i="5"/>
  <c r="AL3" i="5" s="1"/>
  <c r="AY3" i="5" s="1"/>
  <c r="AD3" i="5"/>
  <c r="AK3" i="5" s="1"/>
  <c r="AX3" i="5" s="1"/>
  <c r="AA3" i="5"/>
  <c r="Y3" i="5"/>
  <c r="BJ3" i="5"/>
  <c r="N3" i="5"/>
  <c r="AI31" i="5"/>
  <c r="AP31" i="5" s="1"/>
  <c r="BC31" i="5" s="1"/>
  <c r="AG31" i="5"/>
  <c r="AN31" i="5" s="1"/>
  <c r="BA31" i="5" s="1"/>
  <c r="AE31" i="5"/>
  <c r="AL31" i="5" s="1"/>
  <c r="AY31" i="5" s="1"/>
  <c r="AD31" i="5"/>
  <c r="AK31" i="5" s="1"/>
  <c r="AX31" i="5" s="1"/>
  <c r="AC31" i="5"/>
  <c r="AJ31" i="5" s="1"/>
  <c r="AA31" i="5"/>
  <c r="Y31" i="5"/>
  <c r="BJ31" i="5"/>
  <c r="N31" i="5"/>
  <c r="AI239" i="5"/>
  <c r="AP239" i="5" s="1"/>
  <c r="BC239" i="5" s="1"/>
  <c r="AG239" i="5"/>
  <c r="AN239" i="5" s="1"/>
  <c r="BA239" i="5" s="1"/>
  <c r="AE239" i="5"/>
  <c r="AL239" i="5" s="1"/>
  <c r="AY239" i="5" s="1"/>
  <c r="AD239" i="5"/>
  <c r="AK239" i="5" s="1"/>
  <c r="AX239" i="5" s="1"/>
  <c r="AC239" i="5"/>
  <c r="AJ239" i="5" s="1"/>
  <c r="AA239" i="5"/>
  <c r="Y239" i="5"/>
  <c r="BJ239" i="5"/>
  <c r="N239" i="5"/>
  <c r="AI599" i="5"/>
  <c r="AP599" i="5" s="1"/>
  <c r="BC599" i="5" s="1"/>
  <c r="AG599" i="5"/>
  <c r="AN599" i="5" s="1"/>
  <c r="BA599" i="5" s="1"/>
  <c r="AE599" i="5"/>
  <c r="AL599" i="5" s="1"/>
  <c r="AY599" i="5" s="1"/>
  <c r="AD599" i="5"/>
  <c r="AK599" i="5" s="1"/>
  <c r="AX599" i="5" s="1"/>
  <c r="AC599" i="5"/>
  <c r="AJ599" i="5" s="1"/>
  <c r="AA599" i="5"/>
  <c r="Y599" i="5"/>
  <c r="BJ599" i="5"/>
  <c r="N599" i="5"/>
  <c r="AI265" i="5"/>
  <c r="AP265" i="5" s="1"/>
  <c r="BC265" i="5" s="1"/>
  <c r="AG265" i="5"/>
  <c r="AN265" i="5" s="1"/>
  <c r="BA265" i="5" s="1"/>
  <c r="AE265" i="5"/>
  <c r="AL265" i="5" s="1"/>
  <c r="AY265" i="5" s="1"/>
  <c r="AD265" i="5"/>
  <c r="AK265" i="5" s="1"/>
  <c r="AX265" i="5" s="1"/>
  <c r="AC265" i="5"/>
  <c r="AJ265" i="5" s="1"/>
  <c r="AA265" i="5"/>
  <c r="Y265" i="5"/>
  <c r="BJ265" i="5"/>
  <c r="N265" i="5"/>
  <c r="AI531" i="5"/>
  <c r="AP531" i="5" s="1"/>
  <c r="BC531" i="5" s="1"/>
  <c r="AG531" i="5"/>
  <c r="AN531" i="5" s="1"/>
  <c r="BA531" i="5" s="1"/>
  <c r="AE531" i="5"/>
  <c r="AL531" i="5" s="1"/>
  <c r="AY531" i="5" s="1"/>
  <c r="AD531" i="5"/>
  <c r="AK531" i="5" s="1"/>
  <c r="AX531" i="5" s="1"/>
  <c r="AC531" i="5"/>
  <c r="AJ531" i="5" s="1"/>
  <c r="AA531" i="5"/>
  <c r="Y531" i="5"/>
  <c r="BJ531" i="5"/>
  <c r="N531" i="5"/>
  <c r="AI463" i="5"/>
  <c r="AP463" i="5" s="1"/>
  <c r="BC463" i="5" s="1"/>
  <c r="AH463" i="5"/>
  <c r="AO463" i="5" s="1"/>
  <c r="BB463" i="5" s="1"/>
  <c r="AG463" i="5"/>
  <c r="AN463" i="5" s="1"/>
  <c r="BA463" i="5" s="1"/>
  <c r="AF463" i="5"/>
  <c r="AM463" i="5" s="1"/>
  <c r="AZ463" i="5" s="1"/>
  <c r="AE463" i="5"/>
  <c r="AL463" i="5" s="1"/>
  <c r="AY463" i="5" s="1"/>
  <c r="AD463" i="5"/>
  <c r="AK463" i="5" s="1"/>
  <c r="AX463" i="5" s="1"/>
  <c r="AC463" i="5"/>
  <c r="AJ463" i="5" s="1"/>
  <c r="BJ463" i="5"/>
  <c r="N463" i="5"/>
  <c r="AI461" i="5"/>
  <c r="AP461" i="5" s="1"/>
  <c r="BC461" i="5" s="1"/>
  <c r="AH461" i="5"/>
  <c r="AO461" i="5" s="1"/>
  <c r="BB461" i="5" s="1"/>
  <c r="AG461" i="5"/>
  <c r="AN461" i="5" s="1"/>
  <c r="BA461" i="5" s="1"/>
  <c r="AF461" i="5"/>
  <c r="AM461" i="5" s="1"/>
  <c r="AZ461" i="5" s="1"/>
  <c r="AE461" i="5"/>
  <c r="AL461" i="5" s="1"/>
  <c r="AY461" i="5" s="1"/>
  <c r="AD461" i="5"/>
  <c r="AK461" i="5" s="1"/>
  <c r="AX461" i="5" s="1"/>
  <c r="AC461" i="5"/>
  <c r="AJ461" i="5" s="1"/>
  <c r="BJ461" i="5"/>
  <c r="N461" i="5"/>
  <c r="AI597" i="5"/>
  <c r="AP597" i="5" s="1"/>
  <c r="BC597" i="5" s="1"/>
  <c r="AG597" i="5"/>
  <c r="AN597" i="5" s="1"/>
  <c r="BA597" i="5" s="1"/>
  <c r="AE597" i="5"/>
  <c r="AL597" i="5" s="1"/>
  <c r="AY597" i="5" s="1"/>
  <c r="AD597" i="5"/>
  <c r="AK597" i="5" s="1"/>
  <c r="AX597" i="5" s="1"/>
  <c r="AC597" i="5"/>
  <c r="AJ597" i="5" s="1"/>
  <c r="AA597" i="5"/>
  <c r="Y597" i="5"/>
  <c r="BJ597" i="5"/>
  <c r="L597" i="5"/>
  <c r="N597" i="5" s="1"/>
  <c r="AI440" i="5"/>
  <c r="AP440" i="5" s="1"/>
  <c r="BC440" i="5" s="1"/>
  <c r="AG440" i="5"/>
  <c r="AN440" i="5" s="1"/>
  <c r="BA440" i="5" s="1"/>
  <c r="AE440" i="5"/>
  <c r="AL440" i="5" s="1"/>
  <c r="AY440" i="5" s="1"/>
  <c r="AD440" i="5"/>
  <c r="AK440" i="5" s="1"/>
  <c r="AX440" i="5" s="1"/>
  <c r="AC440" i="5"/>
  <c r="AJ440" i="5" s="1"/>
  <c r="AA440" i="5"/>
  <c r="Y440" i="5"/>
  <c r="BJ440" i="5"/>
  <c r="N440" i="5"/>
  <c r="AI504" i="5"/>
  <c r="AP504" i="5" s="1"/>
  <c r="BC504" i="5" s="1"/>
  <c r="AH504" i="5"/>
  <c r="AO504" i="5" s="1"/>
  <c r="BB504" i="5" s="1"/>
  <c r="AG504" i="5"/>
  <c r="AN504" i="5" s="1"/>
  <c r="BA504" i="5" s="1"/>
  <c r="AF504" i="5"/>
  <c r="AM504" i="5" s="1"/>
  <c r="AZ504" i="5" s="1"/>
  <c r="AE504" i="5"/>
  <c r="AL504" i="5" s="1"/>
  <c r="AY504" i="5" s="1"/>
  <c r="AD504" i="5"/>
  <c r="AK504" i="5" s="1"/>
  <c r="AX504" i="5" s="1"/>
  <c r="AC504" i="5"/>
  <c r="AJ504" i="5" s="1"/>
  <c r="BJ504" i="5"/>
  <c r="L504" i="5"/>
  <c r="N504" i="5" s="1"/>
  <c r="AI190" i="5"/>
  <c r="AP190" i="5" s="1"/>
  <c r="BC190" i="5" s="1"/>
  <c r="AG190" i="5"/>
  <c r="AN190" i="5" s="1"/>
  <c r="BA190" i="5" s="1"/>
  <c r="AE190" i="5"/>
  <c r="AL190" i="5" s="1"/>
  <c r="AY190" i="5" s="1"/>
  <c r="AD190" i="5"/>
  <c r="AK190" i="5" s="1"/>
  <c r="AX190" i="5" s="1"/>
  <c r="AC190" i="5"/>
  <c r="AJ190" i="5" s="1"/>
  <c r="AA190" i="5"/>
  <c r="Y190" i="5"/>
  <c r="BJ190" i="5"/>
  <c r="N190" i="5"/>
  <c r="AI452" i="5"/>
  <c r="AP452" i="5" s="1"/>
  <c r="BC452" i="5" s="1"/>
  <c r="AG452" i="5"/>
  <c r="AN452" i="5" s="1"/>
  <c r="BA452" i="5" s="1"/>
  <c r="AE452" i="5"/>
  <c r="AL452" i="5" s="1"/>
  <c r="AY452" i="5" s="1"/>
  <c r="AD452" i="5"/>
  <c r="AK452" i="5" s="1"/>
  <c r="AX452" i="5" s="1"/>
  <c r="AC452" i="5"/>
  <c r="AJ452" i="5" s="1"/>
  <c r="AA452" i="5"/>
  <c r="Y452" i="5"/>
  <c r="BJ452" i="5"/>
  <c r="N452" i="5"/>
  <c r="AI480" i="5"/>
  <c r="AP480" i="5" s="1"/>
  <c r="BC480" i="5" s="1"/>
  <c r="AG480" i="5"/>
  <c r="AN480" i="5" s="1"/>
  <c r="BA480" i="5" s="1"/>
  <c r="AE480" i="5"/>
  <c r="AL480" i="5" s="1"/>
  <c r="AY480" i="5" s="1"/>
  <c r="AD480" i="5"/>
  <c r="AK480" i="5" s="1"/>
  <c r="AX480" i="5" s="1"/>
  <c r="AC480" i="5"/>
  <c r="AJ480" i="5" s="1"/>
  <c r="AA480" i="5"/>
  <c r="Y480" i="5"/>
  <c r="BJ480" i="5"/>
  <c r="N480" i="5"/>
  <c r="AI602" i="5"/>
  <c r="AP602" i="5" s="1"/>
  <c r="BC602" i="5" s="1"/>
  <c r="AG602" i="5"/>
  <c r="AN602" i="5" s="1"/>
  <c r="BA602" i="5" s="1"/>
  <c r="AE602" i="5"/>
  <c r="AL602" i="5" s="1"/>
  <c r="AY602" i="5" s="1"/>
  <c r="AD602" i="5"/>
  <c r="AK602" i="5" s="1"/>
  <c r="AX602" i="5" s="1"/>
  <c r="AC602" i="5"/>
  <c r="AJ602" i="5" s="1"/>
  <c r="AA602" i="5"/>
  <c r="Y602" i="5"/>
  <c r="BJ602" i="5"/>
  <c r="N602" i="5"/>
  <c r="AI659" i="5"/>
  <c r="AP659" i="5" s="1"/>
  <c r="BC659" i="5" s="1"/>
  <c r="AH659" i="5"/>
  <c r="AO659" i="5" s="1"/>
  <c r="BB659" i="5" s="1"/>
  <c r="AG659" i="5"/>
  <c r="AN659" i="5" s="1"/>
  <c r="BA659" i="5" s="1"/>
  <c r="AF659" i="5"/>
  <c r="AM659" i="5" s="1"/>
  <c r="AZ659" i="5" s="1"/>
  <c r="AE659" i="5"/>
  <c r="AL659" i="5" s="1"/>
  <c r="AY659" i="5" s="1"/>
  <c r="AD659" i="5"/>
  <c r="AK659" i="5" s="1"/>
  <c r="AX659" i="5" s="1"/>
  <c r="AC659" i="5"/>
  <c r="AJ659" i="5" s="1"/>
  <c r="BJ659" i="5"/>
  <c r="N659" i="5"/>
  <c r="AI691" i="5"/>
  <c r="AP691" i="5" s="1"/>
  <c r="BC691" i="5" s="1"/>
  <c r="AG691" i="5"/>
  <c r="AN691" i="5" s="1"/>
  <c r="BA691" i="5" s="1"/>
  <c r="AE691" i="5"/>
  <c r="AL691" i="5" s="1"/>
  <c r="AY691" i="5" s="1"/>
  <c r="AD691" i="5"/>
  <c r="AK691" i="5" s="1"/>
  <c r="AX691" i="5" s="1"/>
  <c r="AC691" i="5"/>
  <c r="AJ691" i="5" s="1"/>
  <c r="AA691" i="5"/>
  <c r="Y691" i="5"/>
  <c r="BJ691" i="5"/>
  <c r="N691" i="5"/>
  <c r="AI806" i="5"/>
  <c r="AP806" i="5" s="1"/>
  <c r="BC806" i="5" s="1"/>
  <c r="AH806" i="5"/>
  <c r="AO806" i="5" s="1"/>
  <c r="BB806" i="5" s="1"/>
  <c r="AG806" i="5"/>
  <c r="AN806" i="5" s="1"/>
  <c r="BA806" i="5" s="1"/>
  <c r="AF806" i="5"/>
  <c r="AM806" i="5" s="1"/>
  <c r="AZ806" i="5" s="1"/>
  <c r="AE806" i="5"/>
  <c r="AL806" i="5" s="1"/>
  <c r="AY806" i="5" s="1"/>
  <c r="AD806" i="5"/>
  <c r="AK806" i="5" s="1"/>
  <c r="AX806" i="5" s="1"/>
  <c r="AC806" i="5"/>
  <c r="AJ806" i="5" s="1"/>
  <c r="BJ806" i="5"/>
  <c r="N806" i="5"/>
  <c r="AI660" i="5"/>
  <c r="AP660" i="5" s="1"/>
  <c r="BC660" i="5" s="1"/>
  <c r="AG660" i="5"/>
  <c r="AN660" i="5" s="1"/>
  <c r="BA660" i="5" s="1"/>
  <c r="AE660" i="5"/>
  <c r="AL660" i="5" s="1"/>
  <c r="AY660" i="5" s="1"/>
  <c r="AD660" i="5"/>
  <c r="AK660" i="5" s="1"/>
  <c r="AX660" i="5" s="1"/>
  <c r="AC660" i="5"/>
  <c r="AJ660" i="5" s="1"/>
  <c r="AA660" i="5"/>
  <c r="Y660" i="5"/>
  <c r="BJ660" i="5"/>
  <c r="N660" i="5"/>
  <c r="AI341" i="5"/>
  <c r="AP341" i="5" s="1"/>
  <c r="BC341" i="5" s="1"/>
  <c r="AH341" i="5"/>
  <c r="AO341" i="5" s="1"/>
  <c r="BB341" i="5" s="1"/>
  <c r="AG341" i="5"/>
  <c r="AN341" i="5" s="1"/>
  <c r="BA341" i="5" s="1"/>
  <c r="AF341" i="5"/>
  <c r="AM341" i="5" s="1"/>
  <c r="AZ341" i="5" s="1"/>
  <c r="AE341" i="5"/>
  <c r="AL341" i="5" s="1"/>
  <c r="AY341" i="5" s="1"/>
  <c r="AD341" i="5"/>
  <c r="AK341" i="5" s="1"/>
  <c r="AX341" i="5" s="1"/>
  <c r="AC341" i="5"/>
  <c r="AJ341" i="5" s="1"/>
  <c r="BJ341" i="5"/>
  <c r="N341" i="5"/>
  <c r="AA322" i="5"/>
  <c r="BO322" i="5" s="1"/>
  <c r="Y322" i="5"/>
  <c r="BM322" i="5" s="1"/>
  <c r="AD322" i="5"/>
  <c r="AK322" i="5" s="1"/>
  <c r="AX322" i="5" s="1"/>
  <c r="N322" i="5"/>
  <c r="AI581" i="5"/>
  <c r="AP581" i="5" s="1"/>
  <c r="BC581" i="5" s="1"/>
  <c r="AG581" i="5"/>
  <c r="AN581" i="5" s="1"/>
  <c r="BA581" i="5" s="1"/>
  <c r="AE581" i="5"/>
  <c r="AL581" i="5" s="1"/>
  <c r="AY581" i="5" s="1"/>
  <c r="AD581" i="5"/>
  <c r="AK581" i="5" s="1"/>
  <c r="AX581" i="5" s="1"/>
  <c r="AC581" i="5"/>
  <c r="AJ581" i="5" s="1"/>
  <c r="AA581" i="5"/>
  <c r="Y581" i="5"/>
  <c r="BJ581" i="5"/>
  <c r="N581" i="5"/>
  <c r="AI638" i="5"/>
  <c r="AP638" i="5" s="1"/>
  <c r="BC638" i="5" s="1"/>
  <c r="AH638" i="5"/>
  <c r="AO638" i="5" s="1"/>
  <c r="BB638" i="5" s="1"/>
  <c r="AG638" i="5"/>
  <c r="AN638" i="5" s="1"/>
  <c r="BA638" i="5" s="1"/>
  <c r="AF638" i="5"/>
  <c r="AM638" i="5" s="1"/>
  <c r="AZ638" i="5" s="1"/>
  <c r="AE638" i="5"/>
  <c r="AL638" i="5" s="1"/>
  <c r="AY638" i="5" s="1"/>
  <c r="AD638" i="5"/>
  <c r="AK638" i="5" s="1"/>
  <c r="AX638" i="5" s="1"/>
  <c r="AC638" i="5"/>
  <c r="AJ638" i="5" s="1"/>
  <c r="BJ638" i="5"/>
  <c r="N638" i="5"/>
  <c r="AI488" i="5"/>
  <c r="AP488" i="5" s="1"/>
  <c r="BC488" i="5" s="1"/>
  <c r="AG488" i="5"/>
  <c r="AN488" i="5" s="1"/>
  <c r="BA488" i="5" s="1"/>
  <c r="AE488" i="5"/>
  <c r="AL488" i="5" s="1"/>
  <c r="AY488" i="5" s="1"/>
  <c r="AD488" i="5"/>
  <c r="AK488" i="5" s="1"/>
  <c r="AX488" i="5" s="1"/>
  <c r="AC488" i="5"/>
  <c r="AJ488" i="5" s="1"/>
  <c r="AA488" i="5"/>
  <c r="Y488" i="5"/>
  <c r="BJ488" i="5"/>
  <c r="N488" i="5"/>
  <c r="AI416" i="5"/>
  <c r="AP416" i="5" s="1"/>
  <c r="BC416" i="5" s="1"/>
  <c r="AG416" i="5"/>
  <c r="AN416" i="5" s="1"/>
  <c r="BA416" i="5" s="1"/>
  <c r="AE416" i="5"/>
  <c r="AL416" i="5" s="1"/>
  <c r="AY416" i="5" s="1"/>
  <c r="AD416" i="5"/>
  <c r="AK416" i="5" s="1"/>
  <c r="AX416" i="5" s="1"/>
  <c r="AC416" i="5"/>
  <c r="AJ416" i="5" s="1"/>
  <c r="AA416" i="5"/>
  <c r="Y416" i="5"/>
  <c r="BJ416" i="5"/>
  <c r="N416" i="5"/>
  <c r="AI725" i="5"/>
  <c r="AP725" i="5" s="1"/>
  <c r="BC725" i="5" s="1"/>
  <c r="AG725" i="5"/>
  <c r="AN725" i="5" s="1"/>
  <c r="BA725" i="5" s="1"/>
  <c r="AE725" i="5"/>
  <c r="AL725" i="5" s="1"/>
  <c r="AY725" i="5" s="1"/>
  <c r="AD725" i="5"/>
  <c r="AK725" i="5" s="1"/>
  <c r="AX725" i="5" s="1"/>
  <c r="AC725" i="5"/>
  <c r="AJ725" i="5" s="1"/>
  <c r="AA725" i="5"/>
  <c r="Y725" i="5"/>
  <c r="BJ725" i="5"/>
  <c r="N725" i="5"/>
  <c r="AI766" i="5"/>
  <c r="AP766" i="5" s="1"/>
  <c r="BC766" i="5" s="1"/>
  <c r="AG766" i="5"/>
  <c r="AN766" i="5" s="1"/>
  <c r="BA766" i="5" s="1"/>
  <c r="AE766" i="5"/>
  <c r="AL766" i="5" s="1"/>
  <c r="AY766" i="5" s="1"/>
  <c r="AD766" i="5"/>
  <c r="AK766" i="5" s="1"/>
  <c r="AX766" i="5" s="1"/>
  <c r="AC766" i="5"/>
  <c r="AJ766" i="5" s="1"/>
  <c r="AA766" i="5"/>
  <c r="Y766" i="5"/>
  <c r="BJ766" i="5"/>
  <c r="N766" i="5"/>
  <c r="AI245" i="5"/>
  <c r="AP245" i="5" s="1"/>
  <c r="BC245" i="5" s="1"/>
  <c r="AG245" i="5"/>
  <c r="AN245" i="5" s="1"/>
  <c r="BA245" i="5" s="1"/>
  <c r="AE245" i="5"/>
  <c r="AL245" i="5" s="1"/>
  <c r="AY245" i="5" s="1"/>
  <c r="AD245" i="5"/>
  <c r="AK245" i="5" s="1"/>
  <c r="AX245" i="5" s="1"/>
  <c r="AC245" i="5"/>
  <c r="AJ245" i="5" s="1"/>
  <c r="AA245" i="5"/>
  <c r="Y245" i="5"/>
  <c r="BJ245" i="5"/>
  <c r="N245" i="5"/>
  <c r="AI619" i="5"/>
  <c r="AP619" i="5" s="1"/>
  <c r="BC619" i="5" s="1"/>
  <c r="AG619" i="5"/>
  <c r="AN619" i="5" s="1"/>
  <c r="BA619" i="5" s="1"/>
  <c r="AE619" i="5"/>
  <c r="AL619" i="5" s="1"/>
  <c r="AY619" i="5" s="1"/>
  <c r="AD619" i="5"/>
  <c r="AK619" i="5" s="1"/>
  <c r="AX619" i="5" s="1"/>
  <c r="AC619" i="5"/>
  <c r="AJ619" i="5" s="1"/>
  <c r="AA619" i="5"/>
  <c r="Y619" i="5"/>
  <c r="BJ619" i="5"/>
  <c r="N619" i="5"/>
  <c r="AA353" i="5"/>
  <c r="BO353" i="5" s="1"/>
  <c r="Y353" i="5"/>
  <c r="BM353" i="5" s="1"/>
  <c r="BJ353" i="5"/>
  <c r="N353" i="5"/>
  <c r="AI653" i="5"/>
  <c r="AP653" i="5" s="1"/>
  <c r="BC653" i="5" s="1"/>
  <c r="AG653" i="5"/>
  <c r="AN653" i="5" s="1"/>
  <c r="BA653" i="5" s="1"/>
  <c r="AE653" i="5"/>
  <c r="AL653" i="5" s="1"/>
  <c r="AY653" i="5" s="1"/>
  <c r="AD653" i="5"/>
  <c r="AK653" i="5" s="1"/>
  <c r="AX653" i="5" s="1"/>
  <c r="AC653" i="5"/>
  <c r="AJ653" i="5" s="1"/>
  <c r="AA653" i="5"/>
  <c r="Y653" i="5"/>
  <c r="BJ653" i="5"/>
  <c r="N653" i="5"/>
  <c r="AI187" i="5"/>
  <c r="AP187" i="5" s="1"/>
  <c r="BC187" i="5" s="1"/>
  <c r="AG187" i="5"/>
  <c r="AN187" i="5" s="1"/>
  <c r="BA187" i="5" s="1"/>
  <c r="AE187" i="5"/>
  <c r="AL187" i="5" s="1"/>
  <c r="AY187" i="5" s="1"/>
  <c r="AD187" i="5"/>
  <c r="AK187" i="5" s="1"/>
  <c r="AX187" i="5" s="1"/>
  <c r="AC187" i="5"/>
  <c r="AJ187" i="5" s="1"/>
  <c r="AA187" i="5"/>
  <c r="Y187" i="5"/>
  <c r="BJ187" i="5"/>
  <c r="N187" i="5"/>
  <c r="AA443" i="5"/>
  <c r="BO443" i="5" s="1"/>
  <c r="Y443" i="5"/>
  <c r="BM443" i="5" s="1"/>
  <c r="N443" i="5"/>
  <c r="AI158" i="5"/>
  <c r="AP158" i="5" s="1"/>
  <c r="BC158" i="5" s="1"/>
  <c r="AG158" i="5"/>
  <c r="AN158" i="5" s="1"/>
  <c r="BA158" i="5" s="1"/>
  <c r="AE158" i="5"/>
  <c r="AL158" i="5" s="1"/>
  <c r="AY158" i="5" s="1"/>
  <c r="AD158" i="5"/>
  <c r="AK158" i="5" s="1"/>
  <c r="AX158" i="5" s="1"/>
  <c r="AC158" i="5"/>
  <c r="AJ158" i="5" s="1"/>
  <c r="AA158" i="5"/>
  <c r="Y158" i="5"/>
  <c r="BJ158" i="5"/>
  <c r="N158" i="5"/>
  <c r="AI458" i="5"/>
  <c r="AP458" i="5" s="1"/>
  <c r="BC458" i="5" s="1"/>
  <c r="AH458" i="5"/>
  <c r="AO458" i="5" s="1"/>
  <c r="BB458" i="5" s="1"/>
  <c r="AG458" i="5"/>
  <c r="AN458" i="5" s="1"/>
  <c r="BA458" i="5" s="1"/>
  <c r="AF458" i="5"/>
  <c r="AM458" i="5" s="1"/>
  <c r="AZ458" i="5" s="1"/>
  <c r="AE458" i="5"/>
  <c r="AL458" i="5" s="1"/>
  <c r="AY458" i="5" s="1"/>
  <c r="AD458" i="5"/>
  <c r="AK458" i="5" s="1"/>
  <c r="AX458" i="5" s="1"/>
  <c r="AC458" i="5"/>
  <c r="AJ458" i="5" s="1"/>
  <c r="BJ458" i="5"/>
  <c r="N458" i="5"/>
  <c r="AA96" i="5"/>
  <c r="BO96" i="5" s="1"/>
  <c r="Y96" i="5"/>
  <c r="BM96" i="5" s="1"/>
  <c r="N96" i="5"/>
  <c r="AI672" i="5"/>
  <c r="AP672" i="5" s="1"/>
  <c r="BC672" i="5" s="1"/>
  <c r="AG672" i="5"/>
  <c r="AN672" i="5" s="1"/>
  <c r="BA672" i="5" s="1"/>
  <c r="AE672" i="5"/>
  <c r="AL672" i="5" s="1"/>
  <c r="AY672" i="5" s="1"/>
  <c r="AD672" i="5"/>
  <c r="AK672" i="5" s="1"/>
  <c r="AX672" i="5" s="1"/>
  <c r="AC672" i="5"/>
  <c r="AJ672" i="5" s="1"/>
  <c r="AA672" i="5"/>
  <c r="Y672" i="5"/>
  <c r="BJ672" i="5"/>
  <c r="N672" i="5"/>
  <c r="AI224" i="5"/>
  <c r="AP224" i="5" s="1"/>
  <c r="BC224" i="5" s="1"/>
  <c r="AH224" i="5"/>
  <c r="AO224" i="5" s="1"/>
  <c r="BB224" i="5" s="1"/>
  <c r="AG224" i="5"/>
  <c r="AN224" i="5" s="1"/>
  <c r="BA224" i="5" s="1"/>
  <c r="AF224" i="5"/>
  <c r="AM224" i="5" s="1"/>
  <c r="AZ224" i="5" s="1"/>
  <c r="AE224" i="5"/>
  <c r="AL224" i="5" s="1"/>
  <c r="AY224" i="5" s="1"/>
  <c r="AD224" i="5"/>
  <c r="AK224" i="5" s="1"/>
  <c r="AX224" i="5" s="1"/>
  <c r="AC224" i="5"/>
  <c r="AJ224" i="5" s="1"/>
  <c r="BJ224" i="5"/>
  <c r="N224" i="5"/>
  <c r="AA650" i="5"/>
  <c r="BO650" i="5" s="1"/>
  <c r="Y650" i="5"/>
  <c r="BM650" i="5" s="1"/>
  <c r="N650" i="5"/>
  <c r="AI493" i="5"/>
  <c r="AP493" i="5" s="1"/>
  <c r="BC493" i="5" s="1"/>
  <c r="AH493" i="5"/>
  <c r="AO493" i="5" s="1"/>
  <c r="BB493" i="5" s="1"/>
  <c r="AG493" i="5"/>
  <c r="AN493" i="5" s="1"/>
  <c r="BA493" i="5" s="1"/>
  <c r="AF493" i="5"/>
  <c r="AM493" i="5" s="1"/>
  <c r="AZ493" i="5" s="1"/>
  <c r="AE493" i="5"/>
  <c r="AL493" i="5" s="1"/>
  <c r="AY493" i="5" s="1"/>
  <c r="AD493" i="5"/>
  <c r="AK493" i="5" s="1"/>
  <c r="AX493" i="5" s="1"/>
  <c r="AC493" i="5"/>
  <c r="AJ493" i="5" s="1"/>
  <c r="BJ493" i="5"/>
  <c r="L493" i="5"/>
  <c r="N493" i="5" s="1"/>
  <c r="N310" i="5"/>
  <c r="AA594" i="5"/>
  <c r="BO594" i="5" s="1"/>
  <c r="Y594" i="5"/>
  <c r="BM594" i="5" s="1"/>
  <c r="N594" i="5"/>
  <c r="AI571" i="5"/>
  <c r="AP571" i="5" s="1"/>
  <c r="BC571" i="5" s="1"/>
  <c r="AG571" i="5"/>
  <c r="AN571" i="5" s="1"/>
  <c r="BA571" i="5" s="1"/>
  <c r="AE571" i="5"/>
  <c r="AL571" i="5" s="1"/>
  <c r="AY571" i="5" s="1"/>
  <c r="AD571" i="5"/>
  <c r="AK571" i="5" s="1"/>
  <c r="AX571" i="5" s="1"/>
  <c r="AC571" i="5"/>
  <c r="AJ571" i="5" s="1"/>
  <c r="AA571" i="5"/>
  <c r="Y571" i="5"/>
  <c r="BJ571" i="5"/>
  <c r="N571" i="5"/>
  <c r="AA295" i="5"/>
  <c r="BO295" i="5" s="1"/>
  <c r="Y295" i="5"/>
  <c r="BM295" i="5" s="1"/>
  <c r="AD295" i="5"/>
  <c r="AK295" i="5" s="1"/>
  <c r="AX295" i="5" s="1"/>
  <c r="N295" i="5"/>
  <c r="AA309" i="5"/>
  <c r="BO309" i="5" s="1"/>
  <c r="Y309" i="5"/>
  <c r="BM309" i="5" s="1"/>
  <c r="N309" i="5"/>
  <c r="AA604" i="5"/>
  <c r="BO604" i="5" s="1"/>
  <c r="Y604" i="5"/>
  <c r="BM604" i="5" s="1"/>
  <c r="N604" i="5"/>
  <c r="AA513" i="5"/>
  <c r="BO513" i="5" s="1"/>
  <c r="Y513" i="5"/>
  <c r="BM513" i="5" s="1"/>
  <c r="AC513" i="5"/>
  <c r="AJ513" i="5" s="1"/>
  <c r="N513" i="5"/>
  <c r="AI151" i="5"/>
  <c r="AP151" i="5" s="1"/>
  <c r="BC151" i="5" s="1"/>
  <c r="AG151" i="5"/>
  <c r="AN151" i="5" s="1"/>
  <c r="BA151" i="5" s="1"/>
  <c r="AE151" i="5"/>
  <c r="AL151" i="5" s="1"/>
  <c r="AY151" i="5" s="1"/>
  <c r="AD151" i="5"/>
  <c r="AK151" i="5" s="1"/>
  <c r="AX151" i="5" s="1"/>
  <c r="AC151" i="5"/>
  <c r="AJ151" i="5" s="1"/>
  <c r="AA151" i="5"/>
  <c r="Y151" i="5"/>
  <c r="BJ151" i="5"/>
  <c r="N151" i="5"/>
  <c r="AI654" i="5"/>
  <c r="AP654" i="5" s="1"/>
  <c r="BC654" i="5" s="1"/>
  <c r="AG654" i="5"/>
  <c r="AN654" i="5" s="1"/>
  <c r="BA654" i="5" s="1"/>
  <c r="AE654" i="5"/>
  <c r="AL654" i="5" s="1"/>
  <c r="AY654" i="5" s="1"/>
  <c r="AD654" i="5"/>
  <c r="AK654" i="5" s="1"/>
  <c r="AX654" i="5" s="1"/>
  <c r="AC654" i="5"/>
  <c r="AJ654" i="5" s="1"/>
  <c r="AA654" i="5"/>
  <c r="Y654" i="5"/>
  <c r="BJ654" i="5"/>
  <c r="N654" i="5"/>
  <c r="AI607" i="5"/>
  <c r="AP607" i="5" s="1"/>
  <c r="BC607" i="5" s="1"/>
  <c r="AG607" i="5"/>
  <c r="AN607" i="5" s="1"/>
  <c r="BA607" i="5" s="1"/>
  <c r="AE607" i="5"/>
  <c r="AL607" i="5" s="1"/>
  <c r="AY607" i="5" s="1"/>
  <c r="AD607" i="5"/>
  <c r="AK607" i="5" s="1"/>
  <c r="AX607" i="5" s="1"/>
  <c r="AC607" i="5"/>
  <c r="AJ607" i="5" s="1"/>
  <c r="AA607" i="5"/>
  <c r="Y607" i="5"/>
  <c r="BJ607" i="5"/>
  <c r="N607" i="5"/>
  <c r="AI520" i="5"/>
  <c r="AP520" i="5" s="1"/>
  <c r="BC520" i="5" s="1"/>
  <c r="AH520" i="5"/>
  <c r="AO520" i="5" s="1"/>
  <c r="BB520" i="5" s="1"/>
  <c r="AG520" i="5"/>
  <c r="AN520" i="5" s="1"/>
  <c r="BA520" i="5" s="1"/>
  <c r="AF520" i="5"/>
  <c r="AM520" i="5" s="1"/>
  <c r="AZ520" i="5" s="1"/>
  <c r="AE520" i="5"/>
  <c r="AL520" i="5" s="1"/>
  <c r="AY520" i="5" s="1"/>
  <c r="AD520" i="5"/>
  <c r="AK520" i="5" s="1"/>
  <c r="AX520" i="5" s="1"/>
  <c r="AC520" i="5"/>
  <c r="AJ520" i="5" s="1"/>
  <c r="BJ520" i="5"/>
  <c r="N520" i="5"/>
  <c r="AI19" i="5"/>
  <c r="AP19" i="5" s="1"/>
  <c r="BC19" i="5" s="1"/>
  <c r="AH19" i="5"/>
  <c r="AO19" i="5" s="1"/>
  <c r="BB19" i="5" s="1"/>
  <c r="AG19" i="5"/>
  <c r="AN19" i="5" s="1"/>
  <c r="BA19" i="5" s="1"/>
  <c r="AF19" i="5"/>
  <c r="AM19" i="5" s="1"/>
  <c r="AZ19" i="5" s="1"/>
  <c r="AE19" i="5"/>
  <c r="AL19" i="5" s="1"/>
  <c r="AY19" i="5" s="1"/>
  <c r="AD19" i="5"/>
  <c r="AK19" i="5" s="1"/>
  <c r="AX19" i="5" s="1"/>
  <c r="AC19" i="5"/>
  <c r="AJ19" i="5" s="1"/>
  <c r="BJ19" i="5"/>
  <c r="N19" i="5"/>
  <c r="AI565" i="5"/>
  <c r="AP565" i="5" s="1"/>
  <c r="BC565" i="5" s="1"/>
  <c r="AG565" i="5"/>
  <c r="AN565" i="5" s="1"/>
  <c r="BA565" i="5" s="1"/>
  <c r="AE565" i="5"/>
  <c r="AL565" i="5" s="1"/>
  <c r="AY565" i="5" s="1"/>
  <c r="AD565" i="5"/>
  <c r="AK565" i="5" s="1"/>
  <c r="AX565" i="5" s="1"/>
  <c r="AC565" i="5"/>
  <c r="AJ565" i="5" s="1"/>
  <c r="AA565" i="5"/>
  <c r="Y565" i="5"/>
  <c r="BJ565" i="5"/>
  <c r="L565" i="5"/>
  <c r="N565" i="5" s="1"/>
  <c r="AI297" i="5"/>
  <c r="AP297" i="5" s="1"/>
  <c r="BC297" i="5" s="1"/>
  <c r="AG297" i="5"/>
  <c r="AN297" i="5" s="1"/>
  <c r="BA297" i="5" s="1"/>
  <c r="AE297" i="5"/>
  <c r="AL297" i="5" s="1"/>
  <c r="AY297" i="5" s="1"/>
  <c r="AD297" i="5"/>
  <c r="AK297" i="5" s="1"/>
  <c r="AX297" i="5" s="1"/>
  <c r="AC297" i="5"/>
  <c r="AJ297" i="5" s="1"/>
  <c r="AA297" i="5"/>
  <c r="Y297" i="5"/>
  <c r="BJ297" i="5"/>
  <c r="N297" i="5"/>
  <c r="AI161" i="5"/>
  <c r="AP161" i="5" s="1"/>
  <c r="BC161" i="5" s="1"/>
  <c r="AH161" i="5"/>
  <c r="AO161" i="5" s="1"/>
  <c r="BB161" i="5" s="1"/>
  <c r="AG161" i="5"/>
  <c r="AN161" i="5" s="1"/>
  <c r="BA161" i="5" s="1"/>
  <c r="AF161" i="5"/>
  <c r="AM161" i="5" s="1"/>
  <c r="AZ161" i="5" s="1"/>
  <c r="AE161" i="5"/>
  <c r="AL161" i="5" s="1"/>
  <c r="AY161" i="5" s="1"/>
  <c r="AD161" i="5"/>
  <c r="AK161" i="5" s="1"/>
  <c r="AX161" i="5" s="1"/>
  <c r="AC161" i="5"/>
  <c r="AJ161" i="5" s="1"/>
  <c r="BJ161" i="5"/>
  <c r="N161" i="5"/>
  <c r="AI404" i="5"/>
  <c r="AP404" i="5" s="1"/>
  <c r="BC404" i="5" s="1"/>
  <c r="AG404" i="5"/>
  <c r="AN404" i="5" s="1"/>
  <c r="BA404" i="5" s="1"/>
  <c r="AE404" i="5"/>
  <c r="AL404" i="5" s="1"/>
  <c r="AY404" i="5" s="1"/>
  <c r="AD404" i="5"/>
  <c r="AK404" i="5" s="1"/>
  <c r="AX404" i="5" s="1"/>
  <c r="AC404" i="5"/>
  <c r="AJ404" i="5" s="1"/>
  <c r="AA404" i="5"/>
  <c r="Y404" i="5"/>
  <c r="BJ404" i="5"/>
  <c r="N404" i="5"/>
  <c r="AI185" i="5"/>
  <c r="AP185" i="5" s="1"/>
  <c r="BC185" i="5" s="1"/>
  <c r="AG185" i="5"/>
  <c r="AN185" i="5" s="1"/>
  <c r="BA185" i="5" s="1"/>
  <c r="AE185" i="5"/>
  <c r="AL185" i="5" s="1"/>
  <c r="AY185" i="5" s="1"/>
  <c r="AD185" i="5"/>
  <c r="AK185" i="5" s="1"/>
  <c r="AX185" i="5" s="1"/>
  <c r="AC185" i="5"/>
  <c r="AJ185" i="5" s="1"/>
  <c r="AA185" i="5"/>
  <c r="Y185" i="5"/>
  <c r="BJ185" i="5"/>
  <c r="N185" i="5"/>
  <c r="AI316" i="5"/>
  <c r="AP316" i="5" s="1"/>
  <c r="BC316" i="5" s="1"/>
  <c r="AH316" i="5"/>
  <c r="AO316" i="5" s="1"/>
  <c r="BB316" i="5" s="1"/>
  <c r="AG316" i="5"/>
  <c r="AN316" i="5" s="1"/>
  <c r="BA316" i="5" s="1"/>
  <c r="AF316" i="5"/>
  <c r="AM316" i="5" s="1"/>
  <c r="AZ316" i="5" s="1"/>
  <c r="AE316" i="5"/>
  <c r="AL316" i="5" s="1"/>
  <c r="AY316" i="5" s="1"/>
  <c r="AD316" i="5"/>
  <c r="AK316" i="5" s="1"/>
  <c r="AX316" i="5" s="1"/>
  <c r="AC316" i="5"/>
  <c r="AJ316" i="5" s="1"/>
  <c r="BJ316" i="5"/>
  <c r="L316" i="5"/>
  <c r="N316" i="5" s="1"/>
  <c r="AI16" i="5"/>
  <c r="AP16" i="5" s="1"/>
  <c r="BC16" i="5" s="1"/>
  <c r="AG16" i="5"/>
  <c r="AN16" i="5" s="1"/>
  <c r="BA16" i="5" s="1"/>
  <c r="AE16" i="5"/>
  <c r="AL16" i="5" s="1"/>
  <c r="AY16" i="5" s="1"/>
  <c r="AD16" i="5"/>
  <c r="AK16" i="5" s="1"/>
  <c r="AX16" i="5" s="1"/>
  <c r="AC16" i="5"/>
  <c r="AJ16" i="5" s="1"/>
  <c r="AA16" i="5"/>
  <c r="Y16" i="5"/>
  <c r="BJ16" i="5"/>
  <c r="N16" i="5"/>
  <c r="AI184" i="5"/>
  <c r="AP184" i="5" s="1"/>
  <c r="BC184" i="5" s="1"/>
  <c r="AG184" i="5"/>
  <c r="AN184" i="5" s="1"/>
  <c r="BA184" i="5" s="1"/>
  <c r="AE184" i="5"/>
  <c r="AL184" i="5" s="1"/>
  <c r="AY184" i="5" s="1"/>
  <c r="AD184" i="5"/>
  <c r="AK184" i="5" s="1"/>
  <c r="AX184" i="5" s="1"/>
  <c r="AC184" i="5"/>
  <c r="AJ184" i="5" s="1"/>
  <c r="AA184" i="5"/>
  <c r="Y184" i="5"/>
  <c r="BJ184" i="5"/>
  <c r="N184" i="5"/>
  <c r="AI346" i="5"/>
  <c r="AP346" i="5" s="1"/>
  <c r="BC346" i="5" s="1"/>
  <c r="AG346" i="5"/>
  <c r="AN346" i="5" s="1"/>
  <c r="BA346" i="5" s="1"/>
  <c r="AE346" i="5"/>
  <c r="AL346" i="5" s="1"/>
  <c r="AY346" i="5" s="1"/>
  <c r="AD346" i="5"/>
  <c r="AK346" i="5" s="1"/>
  <c r="AX346" i="5" s="1"/>
  <c r="AC346" i="5"/>
  <c r="AJ346" i="5" s="1"/>
  <c r="AA346" i="5"/>
  <c r="Y346" i="5"/>
  <c r="BJ346" i="5"/>
  <c r="N346" i="5"/>
  <c r="AI784" i="5"/>
  <c r="AP784" i="5" s="1"/>
  <c r="BC784" i="5" s="1"/>
  <c r="AH784" i="5"/>
  <c r="AO784" i="5" s="1"/>
  <c r="BB784" i="5" s="1"/>
  <c r="AG784" i="5"/>
  <c r="AN784" i="5" s="1"/>
  <c r="BA784" i="5" s="1"/>
  <c r="AF784" i="5"/>
  <c r="AM784" i="5" s="1"/>
  <c r="AZ784" i="5" s="1"/>
  <c r="AE784" i="5"/>
  <c r="AL784" i="5" s="1"/>
  <c r="AY784" i="5" s="1"/>
  <c r="AD784" i="5"/>
  <c r="AK784" i="5" s="1"/>
  <c r="AX784" i="5" s="1"/>
  <c r="AC784" i="5"/>
  <c r="AJ784" i="5" s="1"/>
  <c r="BJ784" i="5"/>
  <c r="L784" i="5"/>
  <c r="N784" i="5" s="1"/>
  <c r="AI172" i="5"/>
  <c r="AP172" i="5" s="1"/>
  <c r="BC172" i="5" s="1"/>
  <c r="AG172" i="5"/>
  <c r="AN172" i="5" s="1"/>
  <c r="BA172" i="5" s="1"/>
  <c r="AE172" i="5"/>
  <c r="AL172" i="5" s="1"/>
  <c r="AY172" i="5" s="1"/>
  <c r="AD172" i="5"/>
  <c r="AK172" i="5" s="1"/>
  <c r="AX172" i="5" s="1"/>
  <c r="AC172" i="5"/>
  <c r="AJ172" i="5" s="1"/>
  <c r="AA172" i="5"/>
  <c r="Y172" i="5"/>
  <c r="BJ172" i="5"/>
  <c r="N172" i="5"/>
  <c r="AI129" i="5"/>
  <c r="AP129" i="5" s="1"/>
  <c r="BC129" i="5" s="1"/>
  <c r="AG129" i="5"/>
  <c r="AN129" i="5" s="1"/>
  <c r="BA129" i="5" s="1"/>
  <c r="AE129" i="5"/>
  <c r="AL129" i="5" s="1"/>
  <c r="AY129" i="5" s="1"/>
  <c r="AD129" i="5"/>
  <c r="AK129" i="5" s="1"/>
  <c r="AX129" i="5" s="1"/>
  <c r="AC129" i="5"/>
  <c r="AJ129" i="5" s="1"/>
  <c r="AA129" i="5"/>
  <c r="Y129" i="5"/>
  <c r="BJ129" i="5"/>
  <c r="N129" i="5"/>
  <c r="AI417" i="5"/>
  <c r="AP417" i="5" s="1"/>
  <c r="BC417" i="5" s="1"/>
  <c r="AG417" i="5"/>
  <c r="AN417" i="5" s="1"/>
  <c r="BA417" i="5" s="1"/>
  <c r="AE417" i="5"/>
  <c r="AL417" i="5" s="1"/>
  <c r="AY417" i="5" s="1"/>
  <c r="AD417" i="5"/>
  <c r="AK417" i="5" s="1"/>
  <c r="AX417" i="5" s="1"/>
  <c r="AC417" i="5"/>
  <c r="AJ417" i="5" s="1"/>
  <c r="AA417" i="5"/>
  <c r="Y417" i="5"/>
  <c r="BJ417" i="5"/>
  <c r="N417" i="5"/>
  <c r="AI634" i="5"/>
  <c r="AP634" i="5" s="1"/>
  <c r="BC634" i="5" s="1"/>
  <c r="AG634" i="5"/>
  <c r="AN634" i="5" s="1"/>
  <c r="BA634" i="5" s="1"/>
  <c r="AE634" i="5"/>
  <c r="AL634" i="5" s="1"/>
  <c r="AY634" i="5" s="1"/>
  <c r="AD634" i="5"/>
  <c r="AK634" i="5" s="1"/>
  <c r="AX634" i="5" s="1"/>
  <c r="AC634" i="5"/>
  <c r="AJ634" i="5" s="1"/>
  <c r="AA634" i="5"/>
  <c r="Y634" i="5"/>
  <c r="BJ634" i="5"/>
  <c r="N634" i="5"/>
  <c r="AA345" i="5"/>
  <c r="BO345" i="5" s="1"/>
  <c r="Y345" i="5"/>
  <c r="BM345" i="5" s="1"/>
  <c r="N345" i="5"/>
  <c r="AI232" i="5"/>
  <c r="AP232" i="5" s="1"/>
  <c r="BC232" i="5" s="1"/>
  <c r="AG232" i="5"/>
  <c r="AN232" i="5" s="1"/>
  <c r="BA232" i="5" s="1"/>
  <c r="AE232" i="5"/>
  <c r="AL232" i="5" s="1"/>
  <c r="AY232" i="5" s="1"/>
  <c r="AD232" i="5"/>
  <c r="AK232" i="5" s="1"/>
  <c r="AX232" i="5" s="1"/>
  <c r="AC232" i="5"/>
  <c r="AJ232" i="5" s="1"/>
  <c r="AA232" i="5"/>
  <c r="Y232" i="5"/>
  <c r="BJ232" i="5"/>
  <c r="N232" i="5"/>
  <c r="AI632" i="5"/>
  <c r="AP632" i="5" s="1"/>
  <c r="BC632" i="5" s="1"/>
  <c r="AG632" i="5"/>
  <c r="AN632" i="5" s="1"/>
  <c r="BA632" i="5" s="1"/>
  <c r="AE632" i="5"/>
  <c r="AL632" i="5" s="1"/>
  <c r="AY632" i="5" s="1"/>
  <c r="AD632" i="5"/>
  <c r="AK632" i="5" s="1"/>
  <c r="AX632" i="5" s="1"/>
  <c r="AC632" i="5"/>
  <c r="AJ632" i="5" s="1"/>
  <c r="AA632" i="5"/>
  <c r="Y632" i="5"/>
  <c r="BJ632" i="5"/>
  <c r="N632" i="5"/>
  <c r="AI424" i="5"/>
  <c r="AP424" i="5" s="1"/>
  <c r="BC424" i="5" s="1"/>
  <c r="AG424" i="5"/>
  <c r="AN424" i="5" s="1"/>
  <c r="BA424" i="5" s="1"/>
  <c r="AE424" i="5"/>
  <c r="AL424" i="5" s="1"/>
  <c r="AY424" i="5" s="1"/>
  <c r="AD424" i="5"/>
  <c r="AK424" i="5" s="1"/>
  <c r="AX424" i="5" s="1"/>
  <c r="AC424" i="5"/>
  <c r="AJ424" i="5" s="1"/>
  <c r="AA424" i="5"/>
  <c r="Y424" i="5"/>
  <c r="BJ424" i="5"/>
  <c r="N424" i="5"/>
  <c r="AI742" i="5"/>
  <c r="AP742" i="5" s="1"/>
  <c r="BC742" i="5" s="1"/>
  <c r="AG742" i="5"/>
  <c r="AN742" i="5" s="1"/>
  <c r="BA742" i="5" s="1"/>
  <c r="AE742" i="5"/>
  <c r="AL742" i="5" s="1"/>
  <c r="AY742" i="5" s="1"/>
  <c r="AD742" i="5"/>
  <c r="AK742" i="5" s="1"/>
  <c r="AX742" i="5" s="1"/>
  <c r="AC742" i="5"/>
  <c r="AJ742" i="5" s="1"/>
  <c r="AA742" i="5"/>
  <c r="Y742" i="5"/>
  <c r="BJ742" i="5"/>
  <c r="N742" i="5"/>
  <c r="AI415" i="5"/>
  <c r="AP415" i="5" s="1"/>
  <c r="BC415" i="5" s="1"/>
  <c r="AG415" i="5"/>
  <c r="AN415" i="5" s="1"/>
  <c r="BA415" i="5" s="1"/>
  <c r="AE415" i="5"/>
  <c r="AL415" i="5" s="1"/>
  <c r="AY415" i="5" s="1"/>
  <c r="AD415" i="5"/>
  <c r="AK415" i="5" s="1"/>
  <c r="AX415" i="5" s="1"/>
  <c r="AC415" i="5"/>
  <c r="AJ415" i="5" s="1"/>
  <c r="AA415" i="5"/>
  <c r="Y415" i="5"/>
  <c r="BJ415" i="5"/>
  <c r="N415" i="5"/>
  <c r="AI324" i="5"/>
  <c r="AP324" i="5" s="1"/>
  <c r="BC324" i="5" s="1"/>
  <c r="AG324" i="5"/>
  <c r="AN324" i="5" s="1"/>
  <c r="BA324" i="5" s="1"/>
  <c r="AE324" i="5"/>
  <c r="AL324" i="5" s="1"/>
  <c r="AY324" i="5" s="1"/>
  <c r="AD324" i="5"/>
  <c r="AK324" i="5" s="1"/>
  <c r="AX324" i="5" s="1"/>
  <c r="AC324" i="5"/>
  <c r="AJ324" i="5" s="1"/>
  <c r="AA324" i="5"/>
  <c r="Y324" i="5"/>
  <c r="BJ324" i="5"/>
  <c r="N324" i="5"/>
  <c r="AI515" i="5"/>
  <c r="AP515" i="5" s="1"/>
  <c r="BC515" i="5" s="1"/>
  <c r="AH515" i="5"/>
  <c r="AO515" i="5" s="1"/>
  <c r="BB515" i="5" s="1"/>
  <c r="AG515" i="5"/>
  <c r="AN515" i="5" s="1"/>
  <c r="BA515" i="5" s="1"/>
  <c r="AF515" i="5"/>
  <c r="AM515" i="5" s="1"/>
  <c r="AZ515" i="5" s="1"/>
  <c r="AE515" i="5"/>
  <c r="AL515" i="5" s="1"/>
  <c r="AY515" i="5" s="1"/>
  <c r="AD515" i="5"/>
  <c r="AK515" i="5" s="1"/>
  <c r="AX515" i="5" s="1"/>
  <c r="AC515" i="5"/>
  <c r="AJ515" i="5" s="1"/>
  <c r="BJ515" i="5"/>
  <c r="L515" i="5"/>
  <c r="N515" i="5" s="1"/>
  <c r="AI793" i="5"/>
  <c r="AP793" i="5" s="1"/>
  <c r="BC793" i="5" s="1"/>
  <c r="AG793" i="5"/>
  <c r="AN793" i="5" s="1"/>
  <c r="BA793" i="5" s="1"/>
  <c r="AE793" i="5"/>
  <c r="AL793" i="5" s="1"/>
  <c r="AY793" i="5" s="1"/>
  <c r="AD793" i="5"/>
  <c r="AK793" i="5" s="1"/>
  <c r="AX793" i="5" s="1"/>
  <c r="AC793" i="5"/>
  <c r="AJ793" i="5" s="1"/>
  <c r="AA793" i="5"/>
  <c r="Y793" i="5"/>
  <c r="BJ793" i="5"/>
  <c r="N793" i="5"/>
  <c r="AA14" i="5"/>
  <c r="BO14" i="5" s="1"/>
  <c r="Y14" i="5"/>
  <c r="BM14" i="5" s="1"/>
  <c r="N14" i="5"/>
  <c r="AI202" i="5"/>
  <c r="AP202" i="5" s="1"/>
  <c r="BC202" i="5" s="1"/>
  <c r="AH202" i="5"/>
  <c r="AO202" i="5" s="1"/>
  <c r="BB202" i="5" s="1"/>
  <c r="AG202" i="5"/>
  <c r="AN202" i="5" s="1"/>
  <c r="BA202" i="5" s="1"/>
  <c r="AF202" i="5"/>
  <c r="AM202" i="5" s="1"/>
  <c r="AZ202" i="5" s="1"/>
  <c r="AE202" i="5"/>
  <c r="AL202" i="5" s="1"/>
  <c r="AY202" i="5" s="1"/>
  <c r="AD202" i="5"/>
  <c r="AK202" i="5" s="1"/>
  <c r="AX202" i="5" s="1"/>
  <c r="AC202" i="5"/>
  <c r="AJ202" i="5" s="1"/>
  <c r="BJ202" i="5"/>
  <c r="N202" i="5"/>
  <c r="AI648" i="5"/>
  <c r="AP648" i="5" s="1"/>
  <c r="BC648" i="5" s="1"/>
  <c r="AG648" i="5"/>
  <c r="AN648" i="5" s="1"/>
  <c r="BA648" i="5" s="1"/>
  <c r="AE648" i="5"/>
  <c r="AL648" i="5" s="1"/>
  <c r="AY648" i="5" s="1"/>
  <c r="AD648" i="5"/>
  <c r="AK648" i="5" s="1"/>
  <c r="AX648" i="5" s="1"/>
  <c r="AC648" i="5"/>
  <c r="AJ648" i="5" s="1"/>
  <c r="AA648" i="5"/>
  <c r="Y648" i="5"/>
  <c r="BJ648" i="5"/>
  <c r="N648" i="5"/>
  <c r="AA577" i="5"/>
  <c r="BO577" i="5" s="1"/>
  <c r="Y577" i="5"/>
  <c r="BM577" i="5" s="1"/>
  <c r="AI577" i="5"/>
  <c r="AP577" i="5" s="1"/>
  <c r="BC577" i="5" s="1"/>
  <c r="N577" i="5"/>
  <c r="AI68" i="5"/>
  <c r="AP68" i="5" s="1"/>
  <c r="BC68" i="5" s="1"/>
  <c r="AG68" i="5"/>
  <c r="AN68" i="5" s="1"/>
  <c r="BA68" i="5" s="1"/>
  <c r="AE68" i="5"/>
  <c r="AL68" i="5" s="1"/>
  <c r="AY68" i="5" s="1"/>
  <c r="AD68" i="5"/>
  <c r="AK68" i="5" s="1"/>
  <c r="AX68" i="5" s="1"/>
  <c r="AC68" i="5"/>
  <c r="AJ68" i="5" s="1"/>
  <c r="AA68" i="5"/>
  <c r="Y68" i="5"/>
  <c r="BJ68" i="5"/>
  <c r="N68" i="5"/>
  <c r="AI137" i="5"/>
  <c r="AP137" i="5" s="1"/>
  <c r="BC137" i="5" s="1"/>
  <c r="AG137" i="5"/>
  <c r="AN137" i="5" s="1"/>
  <c r="BA137" i="5" s="1"/>
  <c r="AE137" i="5"/>
  <c r="AL137" i="5" s="1"/>
  <c r="AY137" i="5" s="1"/>
  <c r="AD137" i="5"/>
  <c r="AK137" i="5" s="1"/>
  <c r="AX137" i="5" s="1"/>
  <c r="AC137" i="5"/>
  <c r="AJ137" i="5" s="1"/>
  <c r="AA137" i="5"/>
  <c r="Y137" i="5"/>
  <c r="BJ137" i="5"/>
  <c r="N137" i="5"/>
  <c r="AI646" i="5"/>
  <c r="AP646" i="5" s="1"/>
  <c r="BC646" i="5" s="1"/>
  <c r="AG646" i="5"/>
  <c r="AN646" i="5" s="1"/>
  <c r="BA646" i="5" s="1"/>
  <c r="AE646" i="5"/>
  <c r="AL646" i="5" s="1"/>
  <c r="AY646" i="5" s="1"/>
  <c r="AD646" i="5"/>
  <c r="AK646" i="5" s="1"/>
  <c r="AX646" i="5" s="1"/>
  <c r="AC646" i="5"/>
  <c r="AJ646" i="5" s="1"/>
  <c r="AA646" i="5"/>
  <c r="Y646" i="5"/>
  <c r="BJ646" i="5"/>
  <c r="N646" i="5"/>
  <c r="AI258" i="5"/>
  <c r="AP258" i="5" s="1"/>
  <c r="BC258" i="5" s="1"/>
  <c r="AG258" i="5"/>
  <c r="AN258" i="5" s="1"/>
  <c r="BA258" i="5" s="1"/>
  <c r="AE258" i="5"/>
  <c r="AL258" i="5" s="1"/>
  <c r="AY258" i="5" s="1"/>
  <c r="AD258" i="5"/>
  <c r="AK258" i="5" s="1"/>
  <c r="AX258" i="5" s="1"/>
  <c r="AC258" i="5"/>
  <c r="AJ258" i="5" s="1"/>
  <c r="AA258" i="5"/>
  <c r="Y258" i="5"/>
  <c r="BJ258" i="5"/>
  <c r="N258" i="5"/>
  <c r="AI613" i="5"/>
  <c r="AP613" i="5" s="1"/>
  <c r="BC613" i="5" s="1"/>
  <c r="AG613" i="5"/>
  <c r="AN613" i="5" s="1"/>
  <c r="BA613" i="5" s="1"/>
  <c r="AE613" i="5"/>
  <c r="AL613" i="5" s="1"/>
  <c r="AY613" i="5" s="1"/>
  <c r="AD613" i="5"/>
  <c r="AK613" i="5" s="1"/>
  <c r="AX613" i="5" s="1"/>
  <c r="AC613" i="5"/>
  <c r="AJ613" i="5" s="1"/>
  <c r="AA613" i="5"/>
  <c r="Y613" i="5"/>
  <c r="BJ613" i="5"/>
  <c r="N613" i="5"/>
  <c r="AI80" i="5"/>
  <c r="AP80" i="5" s="1"/>
  <c r="BC80" i="5" s="1"/>
  <c r="AG80" i="5"/>
  <c r="AN80" i="5" s="1"/>
  <c r="BA80" i="5" s="1"/>
  <c r="AE80" i="5"/>
  <c r="AL80" i="5" s="1"/>
  <c r="AY80" i="5" s="1"/>
  <c r="AD80" i="5"/>
  <c r="AK80" i="5" s="1"/>
  <c r="AX80" i="5" s="1"/>
  <c r="AC80" i="5"/>
  <c r="AJ80" i="5" s="1"/>
  <c r="AA80" i="5"/>
  <c r="Y80" i="5"/>
  <c r="BJ80" i="5"/>
  <c r="L80" i="5"/>
  <c r="N80" i="5" s="1"/>
  <c r="AA6" i="5"/>
  <c r="BO6" i="5" s="1"/>
  <c r="Y6" i="5"/>
  <c r="BM6" i="5" s="1"/>
  <c r="AG6" i="5"/>
  <c r="AN6" i="5" s="1"/>
  <c r="BA6" i="5" s="1"/>
  <c r="N6" i="5"/>
  <c r="AA721" i="5"/>
  <c r="BO721" i="5" s="1"/>
  <c r="Y721" i="5"/>
  <c r="BM721" i="5" s="1"/>
  <c r="N721" i="5"/>
  <c r="AI267" i="5"/>
  <c r="AP267" i="5" s="1"/>
  <c r="BC267" i="5" s="1"/>
  <c r="AG267" i="5"/>
  <c r="AN267" i="5" s="1"/>
  <c r="BA267" i="5" s="1"/>
  <c r="AE267" i="5"/>
  <c r="AL267" i="5" s="1"/>
  <c r="AY267" i="5" s="1"/>
  <c r="AD267" i="5"/>
  <c r="AK267" i="5" s="1"/>
  <c r="AX267" i="5" s="1"/>
  <c r="AC267" i="5"/>
  <c r="AJ267" i="5" s="1"/>
  <c r="AA267" i="5"/>
  <c r="Y267" i="5"/>
  <c r="BJ267" i="5"/>
  <c r="N267" i="5"/>
  <c r="AI811" i="5"/>
  <c r="AP811" i="5" s="1"/>
  <c r="BC811" i="5" s="1"/>
  <c r="AG811" i="5"/>
  <c r="AN811" i="5" s="1"/>
  <c r="BA811" i="5" s="1"/>
  <c r="AE811" i="5"/>
  <c r="AL811" i="5" s="1"/>
  <c r="AY811" i="5" s="1"/>
  <c r="AD811" i="5"/>
  <c r="AK811" i="5" s="1"/>
  <c r="AX811" i="5" s="1"/>
  <c r="AC811" i="5"/>
  <c r="AJ811" i="5" s="1"/>
  <c r="AA811" i="5"/>
  <c r="Y811" i="5"/>
  <c r="BJ811" i="5"/>
  <c r="N811" i="5"/>
  <c r="AI389" i="5"/>
  <c r="AP389" i="5" s="1"/>
  <c r="BC389" i="5" s="1"/>
  <c r="AG389" i="5"/>
  <c r="AN389" i="5" s="1"/>
  <c r="BA389" i="5" s="1"/>
  <c r="AE389" i="5"/>
  <c r="AL389" i="5" s="1"/>
  <c r="AY389" i="5" s="1"/>
  <c r="AD389" i="5"/>
  <c r="AK389" i="5" s="1"/>
  <c r="AX389" i="5" s="1"/>
  <c r="AC389" i="5"/>
  <c r="AJ389" i="5" s="1"/>
  <c r="AA389" i="5"/>
  <c r="Y389" i="5"/>
  <c r="BJ389" i="5"/>
  <c r="N389" i="5"/>
  <c r="AI219" i="5"/>
  <c r="AP219" i="5" s="1"/>
  <c r="BC219" i="5" s="1"/>
  <c r="AH219" i="5"/>
  <c r="AO219" i="5" s="1"/>
  <c r="BB219" i="5" s="1"/>
  <c r="AG219" i="5"/>
  <c r="AN219" i="5" s="1"/>
  <c r="BA219" i="5" s="1"/>
  <c r="AF219" i="5"/>
  <c r="AM219" i="5" s="1"/>
  <c r="AZ219" i="5" s="1"/>
  <c r="AE219" i="5"/>
  <c r="AL219" i="5" s="1"/>
  <c r="AY219" i="5" s="1"/>
  <c r="AD219" i="5"/>
  <c r="AK219" i="5" s="1"/>
  <c r="AX219" i="5" s="1"/>
  <c r="AC219" i="5"/>
  <c r="AJ219" i="5" s="1"/>
  <c r="BJ219" i="5"/>
  <c r="N219" i="5"/>
  <c r="AI470" i="5"/>
  <c r="AP470" i="5" s="1"/>
  <c r="BC470" i="5" s="1"/>
  <c r="AG470" i="5"/>
  <c r="AN470" i="5" s="1"/>
  <c r="BA470" i="5" s="1"/>
  <c r="AE470" i="5"/>
  <c r="AL470" i="5" s="1"/>
  <c r="AY470" i="5" s="1"/>
  <c r="AD470" i="5"/>
  <c r="AK470" i="5" s="1"/>
  <c r="AX470" i="5" s="1"/>
  <c r="AC470" i="5"/>
  <c r="AJ470" i="5" s="1"/>
  <c r="AA470" i="5"/>
  <c r="Y470" i="5"/>
  <c r="BJ470" i="5"/>
  <c r="N470" i="5"/>
  <c r="AI197" i="5"/>
  <c r="AP197" i="5" s="1"/>
  <c r="BC197" i="5" s="1"/>
  <c r="AG197" i="5"/>
  <c r="AN197" i="5" s="1"/>
  <c r="BA197" i="5" s="1"/>
  <c r="AE197" i="5"/>
  <c r="AL197" i="5" s="1"/>
  <c r="AY197" i="5" s="1"/>
  <c r="AD197" i="5"/>
  <c r="AK197" i="5" s="1"/>
  <c r="AX197" i="5" s="1"/>
  <c r="AC197" i="5"/>
  <c r="AJ197" i="5" s="1"/>
  <c r="AA197" i="5"/>
  <c r="Y197" i="5"/>
  <c r="BJ197" i="5"/>
  <c r="N197" i="5"/>
  <c r="AI340" i="5"/>
  <c r="AP340" i="5" s="1"/>
  <c r="BC340" i="5" s="1"/>
  <c r="AG340" i="5"/>
  <c r="AN340" i="5" s="1"/>
  <c r="BA340" i="5" s="1"/>
  <c r="AE340" i="5"/>
  <c r="AL340" i="5" s="1"/>
  <c r="AY340" i="5" s="1"/>
  <c r="AD340" i="5"/>
  <c r="AK340" i="5" s="1"/>
  <c r="AX340" i="5" s="1"/>
  <c r="AC340" i="5"/>
  <c r="AJ340" i="5" s="1"/>
  <c r="AA340" i="5"/>
  <c r="Y340" i="5"/>
  <c r="BJ340" i="5"/>
  <c r="N340" i="5"/>
  <c r="AI465" i="5"/>
  <c r="AP465" i="5" s="1"/>
  <c r="BC465" i="5" s="1"/>
  <c r="AG465" i="5"/>
  <c r="AN465" i="5" s="1"/>
  <c r="BA465" i="5" s="1"/>
  <c r="AE465" i="5"/>
  <c r="AL465" i="5" s="1"/>
  <c r="AY465" i="5" s="1"/>
  <c r="AD465" i="5"/>
  <c r="AK465" i="5" s="1"/>
  <c r="AX465" i="5" s="1"/>
  <c r="AC465" i="5"/>
  <c r="AJ465" i="5" s="1"/>
  <c r="AA465" i="5"/>
  <c r="Y465" i="5"/>
  <c r="BJ465" i="5"/>
  <c r="N465" i="5"/>
  <c r="AI598" i="5"/>
  <c r="AP598" i="5" s="1"/>
  <c r="BC598" i="5" s="1"/>
  <c r="AG598" i="5"/>
  <c r="AN598" i="5" s="1"/>
  <c r="BA598" i="5" s="1"/>
  <c r="AE598" i="5"/>
  <c r="AL598" i="5" s="1"/>
  <c r="AY598" i="5" s="1"/>
  <c r="AD598" i="5"/>
  <c r="AK598" i="5" s="1"/>
  <c r="AX598" i="5" s="1"/>
  <c r="AC598" i="5"/>
  <c r="AJ598" i="5" s="1"/>
  <c r="AA598" i="5"/>
  <c r="Y598" i="5"/>
  <c r="BJ598" i="5"/>
  <c r="N598" i="5"/>
  <c r="AI208" i="5"/>
  <c r="AP208" i="5" s="1"/>
  <c r="BC208" i="5" s="1"/>
  <c r="AG208" i="5"/>
  <c r="AN208" i="5" s="1"/>
  <c r="BA208" i="5" s="1"/>
  <c r="AE208" i="5"/>
  <c r="AL208" i="5" s="1"/>
  <c r="AY208" i="5" s="1"/>
  <c r="AD208" i="5"/>
  <c r="AK208" i="5" s="1"/>
  <c r="AX208" i="5" s="1"/>
  <c r="AC208" i="5"/>
  <c r="AJ208" i="5" s="1"/>
  <c r="AA208" i="5"/>
  <c r="Y208" i="5"/>
  <c r="BJ208" i="5"/>
  <c r="N208" i="5"/>
  <c r="AI823" i="5"/>
  <c r="AP823" i="5" s="1"/>
  <c r="BC823" i="5" s="1"/>
  <c r="AG823" i="5"/>
  <c r="AN823" i="5" s="1"/>
  <c r="BA823" i="5" s="1"/>
  <c r="AE823" i="5"/>
  <c r="AL823" i="5" s="1"/>
  <c r="AY823" i="5" s="1"/>
  <c r="AD823" i="5"/>
  <c r="AK823" i="5" s="1"/>
  <c r="AX823" i="5" s="1"/>
  <c r="AC823" i="5"/>
  <c r="AJ823" i="5" s="1"/>
  <c r="AA823" i="5"/>
  <c r="Y823" i="5"/>
  <c r="BJ823" i="5"/>
  <c r="N823" i="5"/>
  <c r="AA677" i="5"/>
  <c r="BO677" i="5" s="1"/>
  <c r="Y677" i="5"/>
  <c r="BM677" i="5" s="1"/>
  <c r="AG677" i="5"/>
  <c r="AN677" i="5" s="1"/>
  <c r="BA677" i="5" s="1"/>
  <c r="N677" i="5"/>
  <c r="AI169" i="5"/>
  <c r="AP169" i="5" s="1"/>
  <c r="BC169" i="5" s="1"/>
  <c r="AG169" i="5"/>
  <c r="AN169" i="5" s="1"/>
  <c r="BA169" i="5" s="1"/>
  <c r="AE169" i="5"/>
  <c r="AL169" i="5" s="1"/>
  <c r="AY169" i="5" s="1"/>
  <c r="AD169" i="5"/>
  <c r="AK169" i="5" s="1"/>
  <c r="AX169" i="5" s="1"/>
  <c r="AC169" i="5"/>
  <c r="AJ169" i="5" s="1"/>
  <c r="AA169" i="5"/>
  <c r="Y169" i="5"/>
  <c r="BJ169" i="5"/>
  <c r="N169" i="5"/>
  <c r="AA11" i="5"/>
  <c r="BO11" i="5" s="1"/>
  <c r="Y11" i="5"/>
  <c r="BM11" i="5" s="1"/>
  <c r="AD11" i="5"/>
  <c r="AK11" i="5" s="1"/>
  <c r="AX11" i="5" s="1"/>
  <c r="N11" i="5"/>
  <c r="AI225" i="5"/>
  <c r="AP225" i="5" s="1"/>
  <c r="BC225" i="5" s="1"/>
  <c r="AG225" i="5"/>
  <c r="AN225" i="5" s="1"/>
  <c r="BA225" i="5" s="1"/>
  <c r="AE225" i="5"/>
  <c r="AL225" i="5" s="1"/>
  <c r="AY225" i="5" s="1"/>
  <c r="AD225" i="5"/>
  <c r="AK225" i="5" s="1"/>
  <c r="AX225" i="5" s="1"/>
  <c r="AC225" i="5"/>
  <c r="AJ225" i="5" s="1"/>
  <c r="AA225" i="5"/>
  <c r="Y225" i="5"/>
  <c r="BJ225" i="5"/>
  <c r="L225" i="5"/>
  <c r="N225" i="5" s="1"/>
  <c r="AI372" i="5"/>
  <c r="AP372" i="5" s="1"/>
  <c r="BC372" i="5" s="1"/>
  <c r="AG372" i="5"/>
  <c r="AN372" i="5" s="1"/>
  <c r="BA372" i="5" s="1"/>
  <c r="AE372" i="5"/>
  <c r="AL372" i="5" s="1"/>
  <c r="AY372" i="5" s="1"/>
  <c r="AD372" i="5"/>
  <c r="AK372" i="5" s="1"/>
  <c r="AX372" i="5" s="1"/>
  <c r="AC372" i="5"/>
  <c r="AJ372" i="5" s="1"/>
  <c r="AA372" i="5"/>
  <c r="Y372" i="5"/>
  <c r="BJ372" i="5"/>
  <c r="N372" i="5"/>
  <c r="AI115" i="5"/>
  <c r="AP115" i="5" s="1"/>
  <c r="BC115" i="5" s="1"/>
  <c r="AG115" i="5"/>
  <c r="AN115" i="5" s="1"/>
  <c r="BA115" i="5" s="1"/>
  <c r="AE115" i="5"/>
  <c r="AL115" i="5" s="1"/>
  <c r="AY115" i="5" s="1"/>
  <c r="AD115" i="5"/>
  <c r="AK115" i="5" s="1"/>
  <c r="AX115" i="5" s="1"/>
  <c r="AC115" i="5"/>
  <c r="AJ115" i="5" s="1"/>
  <c r="AA115" i="5"/>
  <c r="Y115" i="5"/>
  <c r="BJ115" i="5"/>
  <c r="N115" i="5"/>
  <c r="AI723" i="5"/>
  <c r="AP723" i="5" s="1"/>
  <c r="BC723" i="5" s="1"/>
  <c r="AH723" i="5"/>
  <c r="AO723" i="5" s="1"/>
  <c r="BB723" i="5" s="1"/>
  <c r="AG723" i="5"/>
  <c r="AN723" i="5" s="1"/>
  <c r="BA723" i="5" s="1"/>
  <c r="AF723" i="5"/>
  <c r="AM723" i="5" s="1"/>
  <c r="AZ723" i="5" s="1"/>
  <c r="AE723" i="5"/>
  <c r="AL723" i="5" s="1"/>
  <c r="AY723" i="5" s="1"/>
  <c r="AD723" i="5"/>
  <c r="AK723" i="5" s="1"/>
  <c r="AX723" i="5" s="1"/>
  <c r="AC723" i="5"/>
  <c r="AJ723" i="5" s="1"/>
  <c r="BJ723" i="5"/>
  <c r="N723" i="5"/>
  <c r="AI647" i="5"/>
  <c r="AP647" i="5" s="1"/>
  <c r="BC647" i="5" s="1"/>
  <c r="AG647" i="5"/>
  <c r="AN647" i="5" s="1"/>
  <c r="BA647" i="5" s="1"/>
  <c r="AE647" i="5"/>
  <c r="AL647" i="5" s="1"/>
  <c r="AY647" i="5" s="1"/>
  <c r="AD647" i="5"/>
  <c r="AK647" i="5" s="1"/>
  <c r="AX647" i="5" s="1"/>
  <c r="AC647" i="5"/>
  <c r="AJ647" i="5" s="1"/>
  <c r="AA647" i="5"/>
  <c r="Y647" i="5"/>
  <c r="BJ647" i="5"/>
  <c r="N647" i="5"/>
  <c r="AI748" i="5"/>
  <c r="AP748" i="5" s="1"/>
  <c r="BC748" i="5" s="1"/>
  <c r="AG748" i="5"/>
  <c r="AN748" i="5" s="1"/>
  <c r="BA748" i="5" s="1"/>
  <c r="AE748" i="5"/>
  <c r="AL748" i="5" s="1"/>
  <c r="AY748" i="5" s="1"/>
  <c r="AD748" i="5"/>
  <c r="AK748" i="5" s="1"/>
  <c r="AX748" i="5" s="1"/>
  <c r="AC748" i="5"/>
  <c r="AJ748" i="5" s="1"/>
  <c r="AA748" i="5"/>
  <c r="Y748" i="5"/>
  <c r="BJ748" i="5"/>
  <c r="N748" i="5"/>
  <c r="AA331" i="5"/>
  <c r="BO331" i="5" s="1"/>
  <c r="Y331" i="5"/>
  <c r="BM331" i="5" s="1"/>
  <c r="AC331" i="5"/>
  <c r="AJ331" i="5" s="1"/>
  <c r="L331" i="5"/>
  <c r="N331" i="5" s="1"/>
  <c r="AI93" i="5"/>
  <c r="AP93" i="5" s="1"/>
  <c r="BC93" i="5" s="1"/>
  <c r="AG93" i="5"/>
  <c r="AN93" i="5" s="1"/>
  <c r="BA93" i="5" s="1"/>
  <c r="AE93" i="5"/>
  <c r="AL93" i="5" s="1"/>
  <c r="AY93" i="5" s="1"/>
  <c r="AD93" i="5"/>
  <c r="AK93" i="5" s="1"/>
  <c r="AX93" i="5" s="1"/>
  <c r="AC93" i="5"/>
  <c r="AJ93" i="5" s="1"/>
  <c r="AA93" i="5"/>
  <c r="Y93" i="5"/>
  <c r="BJ93" i="5"/>
  <c r="N93" i="5"/>
  <c r="AI100" i="5"/>
  <c r="AP100" i="5" s="1"/>
  <c r="BC100" i="5" s="1"/>
  <c r="AG100" i="5"/>
  <c r="AN100" i="5" s="1"/>
  <c r="BA100" i="5" s="1"/>
  <c r="AE100" i="5"/>
  <c r="AL100" i="5" s="1"/>
  <c r="AY100" i="5" s="1"/>
  <c r="AD100" i="5"/>
  <c r="AK100" i="5" s="1"/>
  <c r="AX100" i="5" s="1"/>
  <c r="AC100" i="5"/>
  <c r="AJ100" i="5" s="1"/>
  <c r="AA100" i="5"/>
  <c r="Y100" i="5"/>
  <c r="BJ100" i="5"/>
  <c r="N100" i="5"/>
  <c r="AI457" i="5"/>
  <c r="AP457" i="5" s="1"/>
  <c r="BC457" i="5" s="1"/>
  <c r="AH457" i="5"/>
  <c r="AO457" i="5" s="1"/>
  <c r="BB457" i="5" s="1"/>
  <c r="AG457" i="5"/>
  <c r="AN457" i="5" s="1"/>
  <c r="BA457" i="5" s="1"/>
  <c r="AF457" i="5"/>
  <c r="AM457" i="5" s="1"/>
  <c r="AZ457" i="5" s="1"/>
  <c r="AE457" i="5"/>
  <c r="AL457" i="5" s="1"/>
  <c r="AY457" i="5" s="1"/>
  <c r="AD457" i="5"/>
  <c r="AK457" i="5" s="1"/>
  <c r="AX457" i="5" s="1"/>
  <c r="AC457" i="5"/>
  <c r="AJ457" i="5" s="1"/>
  <c r="BJ457" i="5"/>
  <c r="N457" i="5"/>
  <c r="AI18" i="5"/>
  <c r="AP18" i="5" s="1"/>
  <c r="BC18" i="5" s="1"/>
  <c r="AG18" i="5"/>
  <c r="AN18" i="5" s="1"/>
  <c r="BA18" i="5" s="1"/>
  <c r="AE18" i="5"/>
  <c r="AL18" i="5" s="1"/>
  <c r="AY18" i="5" s="1"/>
  <c r="AD18" i="5"/>
  <c r="AK18" i="5" s="1"/>
  <c r="AX18" i="5" s="1"/>
  <c r="AC18" i="5"/>
  <c r="AJ18" i="5" s="1"/>
  <c r="AA18" i="5"/>
  <c r="Y18" i="5"/>
  <c r="BJ18" i="5"/>
  <c r="N18" i="5"/>
  <c r="AA167" i="5"/>
  <c r="BO167" i="5" s="1"/>
  <c r="Y167" i="5"/>
  <c r="BM167" i="5" s="1"/>
  <c r="AG167" i="5"/>
  <c r="AN167" i="5" s="1"/>
  <c r="BA167" i="5" s="1"/>
  <c r="L167" i="5"/>
  <c r="N167" i="5" s="1"/>
  <c r="AI256" i="5"/>
  <c r="AP256" i="5" s="1"/>
  <c r="BC256" i="5" s="1"/>
  <c r="AH256" i="5"/>
  <c r="AO256" i="5" s="1"/>
  <c r="BB256" i="5" s="1"/>
  <c r="AG256" i="5"/>
  <c r="AN256" i="5" s="1"/>
  <c r="BA256" i="5" s="1"/>
  <c r="AF256" i="5"/>
  <c r="AM256" i="5" s="1"/>
  <c r="AZ256" i="5" s="1"/>
  <c r="AE256" i="5"/>
  <c r="AL256" i="5" s="1"/>
  <c r="AY256" i="5" s="1"/>
  <c r="AD256" i="5"/>
  <c r="AK256" i="5" s="1"/>
  <c r="AX256" i="5" s="1"/>
  <c r="AC256" i="5"/>
  <c r="AJ256" i="5" s="1"/>
  <c r="BJ256" i="5"/>
  <c r="N256" i="5"/>
  <c r="AI63" i="5"/>
  <c r="AP63" i="5" s="1"/>
  <c r="BC63" i="5" s="1"/>
  <c r="AG63" i="5"/>
  <c r="AN63" i="5" s="1"/>
  <c r="BA63" i="5" s="1"/>
  <c r="AE63" i="5"/>
  <c r="AL63" i="5" s="1"/>
  <c r="AY63" i="5" s="1"/>
  <c r="AD63" i="5"/>
  <c r="AK63" i="5" s="1"/>
  <c r="AX63" i="5" s="1"/>
  <c r="AC63" i="5"/>
  <c r="AJ63" i="5" s="1"/>
  <c r="AA63" i="5"/>
  <c r="Y63" i="5"/>
  <c r="BJ63" i="5"/>
  <c r="N63" i="5"/>
  <c r="AI9" i="5"/>
  <c r="AP9" i="5" s="1"/>
  <c r="BC9" i="5" s="1"/>
  <c r="AG9" i="5"/>
  <c r="AN9" i="5" s="1"/>
  <c r="BA9" i="5" s="1"/>
  <c r="AE9" i="5"/>
  <c r="AL9" i="5" s="1"/>
  <c r="AY9" i="5" s="1"/>
  <c r="AD9" i="5"/>
  <c r="AK9" i="5" s="1"/>
  <c r="AX9" i="5" s="1"/>
  <c r="AC9" i="5"/>
  <c r="AJ9" i="5" s="1"/>
  <c r="AA9" i="5"/>
  <c r="Y9" i="5"/>
  <c r="BJ9" i="5"/>
  <c r="N9" i="5"/>
  <c r="AI413" i="5"/>
  <c r="AP413" i="5" s="1"/>
  <c r="BC413" i="5" s="1"/>
  <c r="AG413" i="5"/>
  <c r="AN413" i="5" s="1"/>
  <c r="BA413" i="5" s="1"/>
  <c r="AE413" i="5"/>
  <c r="AL413" i="5" s="1"/>
  <c r="AY413" i="5" s="1"/>
  <c r="AD413" i="5"/>
  <c r="AK413" i="5" s="1"/>
  <c r="AX413" i="5" s="1"/>
  <c r="AC413" i="5"/>
  <c r="AJ413" i="5" s="1"/>
  <c r="AA413" i="5"/>
  <c r="Y413" i="5"/>
  <c r="BJ413" i="5"/>
  <c r="N413" i="5"/>
  <c r="AI771" i="5"/>
  <c r="AP771" i="5" s="1"/>
  <c r="BC771" i="5" s="1"/>
  <c r="AG771" i="5"/>
  <c r="AN771" i="5" s="1"/>
  <c r="BA771" i="5" s="1"/>
  <c r="AE771" i="5"/>
  <c r="AL771" i="5" s="1"/>
  <c r="AY771" i="5" s="1"/>
  <c r="AD771" i="5"/>
  <c r="AK771" i="5" s="1"/>
  <c r="AX771" i="5" s="1"/>
  <c r="AC771" i="5"/>
  <c r="AJ771" i="5" s="1"/>
  <c r="AA771" i="5"/>
  <c r="Y771" i="5"/>
  <c r="BJ771" i="5"/>
  <c r="N771" i="5"/>
  <c r="AI731" i="5"/>
  <c r="AP731" i="5" s="1"/>
  <c r="BC731" i="5" s="1"/>
  <c r="AG731" i="5"/>
  <c r="AN731" i="5" s="1"/>
  <c r="BA731" i="5" s="1"/>
  <c r="AE731" i="5"/>
  <c r="AL731" i="5" s="1"/>
  <c r="AY731" i="5" s="1"/>
  <c r="AD731" i="5"/>
  <c r="AK731" i="5" s="1"/>
  <c r="AX731" i="5" s="1"/>
  <c r="AC731" i="5"/>
  <c r="AJ731" i="5" s="1"/>
  <c r="AA731" i="5"/>
  <c r="Y731" i="5"/>
  <c r="BJ731" i="5"/>
  <c r="N731" i="5"/>
  <c r="AI456" i="5"/>
  <c r="AP456" i="5" s="1"/>
  <c r="BC456" i="5" s="1"/>
  <c r="AG456" i="5"/>
  <c r="AN456" i="5" s="1"/>
  <c r="BA456" i="5" s="1"/>
  <c r="AE456" i="5"/>
  <c r="AL456" i="5" s="1"/>
  <c r="AY456" i="5" s="1"/>
  <c r="AD456" i="5"/>
  <c r="AK456" i="5" s="1"/>
  <c r="AX456" i="5" s="1"/>
  <c r="AC456" i="5"/>
  <c r="AJ456" i="5" s="1"/>
  <c r="AA456" i="5"/>
  <c r="Y456" i="5"/>
  <c r="BJ456" i="5"/>
  <c r="L456" i="5"/>
  <c r="N456" i="5" s="1"/>
  <c r="AI626" i="5"/>
  <c r="AP626" i="5" s="1"/>
  <c r="BC626" i="5" s="1"/>
  <c r="AG626" i="5"/>
  <c r="AN626" i="5" s="1"/>
  <c r="BA626" i="5" s="1"/>
  <c r="AE626" i="5"/>
  <c r="AL626" i="5" s="1"/>
  <c r="AY626" i="5" s="1"/>
  <c r="AD626" i="5"/>
  <c r="AK626" i="5" s="1"/>
  <c r="AX626" i="5" s="1"/>
  <c r="AC626" i="5"/>
  <c r="AJ626" i="5" s="1"/>
  <c r="AA626" i="5"/>
  <c r="Y626" i="5"/>
  <c r="BJ626" i="5"/>
  <c r="N626" i="5"/>
  <c r="AI10" i="5"/>
  <c r="AP10" i="5" s="1"/>
  <c r="BC10" i="5" s="1"/>
  <c r="AG10" i="5"/>
  <c r="AN10" i="5" s="1"/>
  <c r="BA10" i="5" s="1"/>
  <c r="AE10" i="5"/>
  <c r="AL10" i="5" s="1"/>
  <c r="AY10" i="5" s="1"/>
  <c r="AD10" i="5"/>
  <c r="AK10" i="5" s="1"/>
  <c r="AX10" i="5" s="1"/>
  <c r="AC10" i="5"/>
  <c r="AJ10" i="5" s="1"/>
  <c r="AA10" i="5"/>
  <c r="Y10" i="5"/>
  <c r="BJ10" i="5"/>
  <c r="N10" i="5"/>
  <c r="AI643" i="5"/>
  <c r="AP643" i="5" s="1"/>
  <c r="BC643" i="5" s="1"/>
  <c r="AG643" i="5"/>
  <c r="AN643" i="5" s="1"/>
  <c r="BA643" i="5" s="1"/>
  <c r="AE643" i="5"/>
  <c r="AL643" i="5" s="1"/>
  <c r="AY643" i="5" s="1"/>
  <c r="AD643" i="5"/>
  <c r="AK643" i="5" s="1"/>
  <c r="AX643" i="5" s="1"/>
  <c r="AC643" i="5"/>
  <c r="AJ643" i="5" s="1"/>
  <c r="AA643" i="5"/>
  <c r="Y643" i="5"/>
  <c r="BJ643" i="5"/>
  <c r="N643" i="5"/>
  <c r="AI8" i="5"/>
  <c r="AP8" i="5" s="1"/>
  <c r="BC8" i="5" s="1"/>
  <c r="AG8" i="5"/>
  <c r="AN8" i="5" s="1"/>
  <c r="BA8" i="5" s="1"/>
  <c r="AE8" i="5"/>
  <c r="AL8" i="5" s="1"/>
  <c r="AY8" i="5" s="1"/>
  <c r="AD8" i="5"/>
  <c r="AK8" i="5" s="1"/>
  <c r="AX8" i="5" s="1"/>
  <c r="AC8" i="5"/>
  <c r="AJ8" i="5" s="1"/>
  <c r="AA8" i="5"/>
  <c r="Y8" i="5"/>
  <c r="BJ8" i="5"/>
  <c r="N8" i="5"/>
  <c r="AI789" i="5"/>
  <c r="AP789" i="5" s="1"/>
  <c r="BC789" i="5" s="1"/>
  <c r="AG789" i="5"/>
  <c r="AN789" i="5" s="1"/>
  <c r="BA789" i="5" s="1"/>
  <c r="AE789" i="5"/>
  <c r="AL789" i="5" s="1"/>
  <c r="AY789" i="5" s="1"/>
  <c r="AD789" i="5"/>
  <c r="AK789" i="5" s="1"/>
  <c r="AX789" i="5" s="1"/>
  <c r="AC789" i="5"/>
  <c r="AJ789" i="5" s="1"/>
  <c r="AA789" i="5"/>
  <c r="Y789" i="5"/>
  <c r="BJ789" i="5"/>
  <c r="N789" i="5"/>
  <c r="AI78" i="5"/>
  <c r="AP78" i="5" s="1"/>
  <c r="BC78" i="5" s="1"/>
  <c r="AG78" i="5"/>
  <c r="AN78" i="5" s="1"/>
  <c r="BA78" i="5" s="1"/>
  <c r="AE78" i="5"/>
  <c r="AL78" i="5" s="1"/>
  <c r="AY78" i="5" s="1"/>
  <c r="AD78" i="5"/>
  <c r="AK78" i="5" s="1"/>
  <c r="AX78" i="5" s="1"/>
  <c r="AC78" i="5"/>
  <c r="AJ78" i="5" s="1"/>
  <c r="AA78" i="5"/>
  <c r="Y78" i="5"/>
  <c r="BJ78" i="5"/>
  <c r="N78" i="5"/>
  <c r="AI33" i="5"/>
  <c r="AP33" i="5" s="1"/>
  <c r="BC33" i="5" s="1"/>
  <c r="AG33" i="5"/>
  <c r="AN33" i="5" s="1"/>
  <c r="BA33" i="5" s="1"/>
  <c r="AE33" i="5"/>
  <c r="AL33" i="5" s="1"/>
  <c r="AY33" i="5" s="1"/>
  <c r="AD33" i="5"/>
  <c r="AK33" i="5" s="1"/>
  <c r="AX33" i="5" s="1"/>
  <c r="AC33" i="5"/>
  <c r="AJ33" i="5" s="1"/>
  <c r="AA33" i="5"/>
  <c r="Y33" i="5"/>
  <c r="BJ33" i="5"/>
  <c r="N33" i="5"/>
  <c r="AI271" i="5"/>
  <c r="AP271" i="5" s="1"/>
  <c r="BC271" i="5" s="1"/>
  <c r="AG271" i="5"/>
  <c r="AN271" i="5" s="1"/>
  <c r="BA271" i="5" s="1"/>
  <c r="AE271" i="5"/>
  <c r="AL271" i="5" s="1"/>
  <c r="AY271" i="5" s="1"/>
  <c r="AD271" i="5"/>
  <c r="AK271" i="5" s="1"/>
  <c r="AX271" i="5" s="1"/>
  <c r="AC271" i="5"/>
  <c r="AJ271" i="5" s="1"/>
  <c r="AA271" i="5"/>
  <c r="Y271" i="5"/>
  <c r="BJ271" i="5"/>
  <c r="N271" i="5"/>
  <c r="AI336" i="5"/>
  <c r="AP336" i="5" s="1"/>
  <c r="BC336" i="5" s="1"/>
  <c r="AH336" i="5"/>
  <c r="AO336" i="5" s="1"/>
  <c r="BB336" i="5" s="1"/>
  <c r="AG336" i="5"/>
  <c r="AN336" i="5" s="1"/>
  <c r="BA336" i="5" s="1"/>
  <c r="AF336" i="5"/>
  <c r="AM336" i="5" s="1"/>
  <c r="AZ336" i="5" s="1"/>
  <c r="AE336" i="5"/>
  <c r="AL336" i="5" s="1"/>
  <c r="AY336" i="5" s="1"/>
  <c r="AD336" i="5"/>
  <c r="AK336" i="5" s="1"/>
  <c r="AX336" i="5" s="1"/>
  <c r="AC336" i="5"/>
  <c r="AJ336" i="5" s="1"/>
  <c r="BJ336" i="5"/>
  <c r="L336" i="5"/>
  <c r="N336" i="5" s="1"/>
  <c r="AI805" i="5"/>
  <c r="AP805" i="5" s="1"/>
  <c r="BC805" i="5" s="1"/>
  <c r="AG805" i="5"/>
  <c r="AN805" i="5" s="1"/>
  <c r="BA805" i="5" s="1"/>
  <c r="AE805" i="5"/>
  <c r="AL805" i="5" s="1"/>
  <c r="AY805" i="5" s="1"/>
  <c r="AD805" i="5"/>
  <c r="AK805" i="5" s="1"/>
  <c r="AX805" i="5" s="1"/>
  <c r="AC805" i="5"/>
  <c r="AJ805" i="5" s="1"/>
  <c r="AA805" i="5"/>
  <c r="Y805" i="5"/>
  <c r="BJ805" i="5"/>
  <c r="N805" i="5"/>
  <c r="AA262" i="5"/>
  <c r="BO262" i="5" s="1"/>
  <c r="Y262" i="5"/>
  <c r="BM262" i="5" s="1"/>
  <c r="N262" i="5"/>
  <c r="AI175" i="5"/>
  <c r="AP175" i="5" s="1"/>
  <c r="BC175" i="5" s="1"/>
  <c r="AG175" i="5"/>
  <c r="AN175" i="5" s="1"/>
  <c r="BA175" i="5" s="1"/>
  <c r="AE175" i="5"/>
  <c r="AL175" i="5" s="1"/>
  <c r="AY175" i="5" s="1"/>
  <c r="AD175" i="5"/>
  <c r="AK175" i="5" s="1"/>
  <c r="AX175" i="5" s="1"/>
  <c r="AC175" i="5"/>
  <c r="AJ175" i="5" s="1"/>
  <c r="AA175" i="5"/>
  <c r="Y175" i="5"/>
  <c r="BJ175" i="5"/>
  <c r="L175" i="5"/>
  <c r="N175" i="5" s="1"/>
  <c r="AI572" i="5"/>
  <c r="AP572" i="5" s="1"/>
  <c r="BC572" i="5" s="1"/>
  <c r="AH572" i="5"/>
  <c r="AO572" i="5" s="1"/>
  <c r="BB572" i="5" s="1"/>
  <c r="AG572" i="5"/>
  <c r="AN572" i="5" s="1"/>
  <c r="BA572" i="5" s="1"/>
  <c r="AF572" i="5"/>
  <c r="AM572" i="5" s="1"/>
  <c r="AZ572" i="5" s="1"/>
  <c r="AE572" i="5"/>
  <c r="AL572" i="5" s="1"/>
  <c r="AY572" i="5" s="1"/>
  <c r="AD572" i="5"/>
  <c r="AK572" i="5" s="1"/>
  <c r="AX572" i="5" s="1"/>
  <c r="AC572" i="5"/>
  <c r="AJ572" i="5" s="1"/>
  <c r="BJ572" i="5"/>
  <c r="N572" i="5"/>
  <c r="AI60" i="5"/>
  <c r="AP60" i="5" s="1"/>
  <c r="BC60" i="5" s="1"/>
  <c r="AG60" i="5"/>
  <c r="AN60" i="5" s="1"/>
  <c r="BA60" i="5" s="1"/>
  <c r="AE60" i="5"/>
  <c r="AL60" i="5" s="1"/>
  <c r="AY60" i="5" s="1"/>
  <c r="AD60" i="5"/>
  <c r="AK60" i="5" s="1"/>
  <c r="AX60" i="5" s="1"/>
  <c r="AC60" i="5"/>
  <c r="AJ60" i="5" s="1"/>
  <c r="AA60" i="5"/>
  <c r="Y60" i="5"/>
  <c r="BJ60" i="5"/>
  <c r="N60" i="5"/>
  <c r="AA61" i="5"/>
  <c r="BO61" i="5" s="1"/>
  <c r="Y61" i="5"/>
  <c r="BM61" i="5" s="1"/>
  <c r="L61" i="5"/>
  <c r="N61" i="5" s="1"/>
  <c r="AA182" i="5"/>
  <c r="BO182" i="5" s="1"/>
  <c r="Y182" i="5"/>
  <c r="BM182" i="5" s="1"/>
  <c r="N182" i="5"/>
  <c r="AI497" i="5"/>
  <c r="AP497" i="5" s="1"/>
  <c r="BC497" i="5" s="1"/>
  <c r="AH497" i="5"/>
  <c r="AO497" i="5" s="1"/>
  <c r="BB497" i="5" s="1"/>
  <c r="AG497" i="5"/>
  <c r="AN497" i="5" s="1"/>
  <c r="BA497" i="5" s="1"/>
  <c r="AF497" i="5"/>
  <c r="AM497" i="5" s="1"/>
  <c r="AZ497" i="5" s="1"/>
  <c r="AE497" i="5"/>
  <c r="AL497" i="5" s="1"/>
  <c r="AY497" i="5" s="1"/>
  <c r="AD497" i="5"/>
  <c r="AK497" i="5" s="1"/>
  <c r="AX497" i="5" s="1"/>
  <c r="AC497" i="5"/>
  <c r="AJ497" i="5" s="1"/>
  <c r="BJ497" i="5"/>
  <c r="L497" i="5"/>
  <c r="N497" i="5" s="1"/>
  <c r="AA198" i="5"/>
  <c r="BO198" i="5" s="1"/>
  <c r="Y198" i="5"/>
  <c r="BM198" i="5" s="1"/>
  <c r="AG198" i="5"/>
  <c r="AN198" i="5" s="1"/>
  <c r="BA198" i="5" s="1"/>
  <c r="L198" i="5"/>
  <c r="N198" i="5" s="1"/>
  <c r="AI824" i="5"/>
  <c r="AP824" i="5" s="1"/>
  <c r="BC824" i="5" s="1"/>
  <c r="AG824" i="5"/>
  <c r="AN824" i="5" s="1"/>
  <c r="BA824" i="5" s="1"/>
  <c r="AE824" i="5"/>
  <c r="AL824" i="5" s="1"/>
  <c r="AY824" i="5" s="1"/>
  <c r="AD824" i="5"/>
  <c r="AK824" i="5" s="1"/>
  <c r="AX824" i="5" s="1"/>
  <c r="AC824" i="5"/>
  <c r="AJ824" i="5" s="1"/>
  <c r="AA824" i="5"/>
  <c r="Y824" i="5"/>
  <c r="BJ824" i="5"/>
  <c r="N824" i="5"/>
  <c r="AI730" i="5"/>
  <c r="AP730" i="5" s="1"/>
  <c r="BC730" i="5" s="1"/>
  <c r="AG730" i="5"/>
  <c r="AN730" i="5" s="1"/>
  <c r="BA730" i="5" s="1"/>
  <c r="AE730" i="5"/>
  <c r="AL730" i="5" s="1"/>
  <c r="AY730" i="5" s="1"/>
  <c r="AD730" i="5"/>
  <c r="AK730" i="5" s="1"/>
  <c r="AX730" i="5" s="1"/>
  <c r="AC730" i="5"/>
  <c r="AJ730" i="5" s="1"/>
  <c r="AA730" i="5"/>
  <c r="Y730" i="5"/>
  <c r="BJ730" i="5"/>
  <c r="N730" i="5"/>
  <c r="AI603" i="5"/>
  <c r="AP603" i="5" s="1"/>
  <c r="BC603" i="5" s="1"/>
  <c r="AH603" i="5"/>
  <c r="AO603" i="5" s="1"/>
  <c r="BB603" i="5" s="1"/>
  <c r="AG603" i="5"/>
  <c r="AN603" i="5" s="1"/>
  <c r="BA603" i="5" s="1"/>
  <c r="AF603" i="5"/>
  <c r="AM603" i="5" s="1"/>
  <c r="AZ603" i="5" s="1"/>
  <c r="AE603" i="5"/>
  <c r="AL603" i="5" s="1"/>
  <c r="AY603" i="5" s="1"/>
  <c r="AD603" i="5"/>
  <c r="AK603" i="5" s="1"/>
  <c r="AX603" i="5" s="1"/>
  <c r="AC603" i="5"/>
  <c r="AJ603" i="5" s="1"/>
  <c r="BJ603" i="5"/>
  <c r="N603" i="5"/>
  <c r="AA12" i="5"/>
  <c r="BO12" i="5" s="1"/>
  <c r="Y12" i="5"/>
  <c r="BM12" i="5" s="1"/>
  <c r="AI12" i="5"/>
  <c r="AP12" i="5" s="1"/>
  <c r="BC12" i="5" s="1"/>
  <c r="N12" i="5"/>
  <c r="AA87" i="5"/>
  <c r="BO87" i="5" s="1"/>
  <c r="Y87" i="5"/>
  <c r="BM87" i="5" s="1"/>
  <c r="N87" i="5"/>
  <c r="AI4" i="5"/>
  <c r="AP4" i="5" s="1"/>
  <c r="BC4" i="5" s="1"/>
  <c r="AG4" i="5"/>
  <c r="AN4" i="5" s="1"/>
  <c r="BA4" i="5" s="1"/>
  <c r="AE4" i="5"/>
  <c r="AL4" i="5" s="1"/>
  <c r="AY4" i="5" s="1"/>
  <c r="AD4" i="5"/>
  <c r="AK4" i="5" s="1"/>
  <c r="AX4" i="5" s="1"/>
  <c r="AC4" i="5"/>
  <c r="AJ4" i="5" s="1"/>
  <c r="AA4" i="5"/>
  <c r="Y4" i="5"/>
  <c r="BJ4" i="5"/>
  <c r="N4" i="5"/>
  <c r="AA395" i="5"/>
  <c r="BO395" i="5" s="1"/>
  <c r="Y395" i="5"/>
  <c r="BM395" i="5" s="1"/>
  <c r="BJ395" i="5"/>
  <c r="N395" i="5"/>
  <c r="AI369" i="5"/>
  <c r="AP369" i="5" s="1"/>
  <c r="BC369" i="5" s="1"/>
  <c r="AH369" i="5"/>
  <c r="AO369" i="5" s="1"/>
  <c r="BB369" i="5" s="1"/>
  <c r="AG369" i="5"/>
  <c r="AN369" i="5" s="1"/>
  <c r="BA369" i="5" s="1"/>
  <c r="AF369" i="5"/>
  <c r="AM369" i="5" s="1"/>
  <c r="AZ369" i="5" s="1"/>
  <c r="AE369" i="5"/>
  <c r="AL369" i="5" s="1"/>
  <c r="AY369" i="5" s="1"/>
  <c r="AD369" i="5"/>
  <c r="AK369" i="5" s="1"/>
  <c r="AX369" i="5" s="1"/>
  <c r="AC369" i="5"/>
  <c r="AJ369" i="5" s="1"/>
  <c r="BJ369" i="5"/>
  <c r="N369" i="5"/>
  <c r="AI350" i="5"/>
  <c r="AP350" i="5" s="1"/>
  <c r="BC350" i="5" s="1"/>
  <c r="AG350" i="5"/>
  <c r="AN350" i="5" s="1"/>
  <c r="BA350" i="5" s="1"/>
  <c r="AE350" i="5"/>
  <c r="AL350" i="5" s="1"/>
  <c r="AY350" i="5" s="1"/>
  <c r="AD350" i="5"/>
  <c r="AK350" i="5" s="1"/>
  <c r="AX350" i="5" s="1"/>
  <c r="AC350" i="5"/>
  <c r="AJ350" i="5" s="1"/>
  <c r="AA350" i="5"/>
  <c r="Y350" i="5"/>
  <c r="BJ350" i="5"/>
  <c r="N350" i="5"/>
  <c r="AI47" i="5"/>
  <c r="AP47" i="5" s="1"/>
  <c r="BC47" i="5" s="1"/>
  <c r="AH47" i="5"/>
  <c r="AO47" i="5" s="1"/>
  <c r="BB47" i="5" s="1"/>
  <c r="AG47" i="5"/>
  <c r="AN47" i="5" s="1"/>
  <c r="BA47" i="5" s="1"/>
  <c r="AF47" i="5"/>
  <c r="AM47" i="5" s="1"/>
  <c r="AZ47" i="5" s="1"/>
  <c r="AE47" i="5"/>
  <c r="AL47" i="5" s="1"/>
  <c r="AY47" i="5" s="1"/>
  <c r="AD47" i="5"/>
  <c r="AK47" i="5" s="1"/>
  <c r="AX47" i="5" s="1"/>
  <c r="AC47" i="5"/>
  <c r="AJ47" i="5" s="1"/>
  <c r="BJ47" i="5"/>
  <c r="N47" i="5"/>
  <c r="AA326" i="5"/>
  <c r="BO326" i="5" s="1"/>
  <c r="Y326" i="5"/>
  <c r="BM326" i="5" s="1"/>
  <c r="AI326" i="5"/>
  <c r="AP326" i="5" s="1"/>
  <c r="BC326" i="5" s="1"/>
  <c r="N326" i="5"/>
  <c r="AA675" i="5"/>
  <c r="BO675" i="5" s="1"/>
  <c r="Y675" i="5"/>
  <c r="BM675" i="5" s="1"/>
  <c r="AE675" i="5"/>
  <c r="AL675" i="5" s="1"/>
  <c r="AY675" i="5" s="1"/>
  <c r="L675" i="5"/>
  <c r="N675" i="5" s="1"/>
  <c r="AI624" i="5"/>
  <c r="AP624" i="5" s="1"/>
  <c r="BC624" i="5" s="1"/>
  <c r="AG624" i="5"/>
  <c r="AN624" i="5" s="1"/>
  <c r="BA624" i="5" s="1"/>
  <c r="AE624" i="5"/>
  <c r="AL624" i="5" s="1"/>
  <c r="AY624" i="5" s="1"/>
  <c r="AD624" i="5"/>
  <c r="AK624" i="5" s="1"/>
  <c r="AX624" i="5" s="1"/>
  <c r="AC624" i="5"/>
  <c r="AJ624" i="5" s="1"/>
  <c r="AA624" i="5"/>
  <c r="Y624" i="5"/>
  <c r="BJ624" i="5"/>
  <c r="N624" i="5"/>
  <c r="AI35" i="5"/>
  <c r="AP35" i="5" s="1"/>
  <c r="BC35" i="5" s="1"/>
  <c r="AG35" i="5"/>
  <c r="AN35" i="5" s="1"/>
  <c r="BA35" i="5" s="1"/>
  <c r="AE35" i="5"/>
  <c r="AL35" i="5" s="1"/>
  <c r="AY35" i="5" s="1"/>
  <c r="AD35" i="5"/>
  <c r="AK35" i="5" s="1"/>
  <c r="AX35" i="5" s="1"/>
  <c r="AC35" i="5"/>
  <c r="AJ35" i="5" s="1"/>
  <c r="AA35" i="5"/>
  <c r="Y35" i="5"/>
  <c r="BJ35" i="5"/>
  <c r="N35" i="5"/>
  <c r="AI623" i="5"/>
  <c r="AP623" i="5" s="1"/>
  <c r="BC623" i="5" s="1"/>
  <c r="AG623" i="5"/>
  <c r="AN623" i="5" s="1"/>
  <c r="BA623" i="5" s="1"/>
  <c r="AE623" i="5"/>
  <c r="AL623" i="5" s="1"/>
  <c r="AY623" i="5" s="1"/>
  <c r="AD623" i="5"/>
  <c r="AK623" i="5" s="1"/>
  <c r="AX623" i="5" s="1"/>
  <c r="AC623" i="5"/>
  <c r="AJ623" i="5" s="1"/>
  <c r="AA623" i="5"/>
  <c r="Y623" i="5"/>
  <c r="BJ623" i="5"/>
  <c r="N623" i="5"/>
  <c r="AA227" i="5"/>
  <c r="BO227" i="5" s="1"/>
  <c r="Y227" i="5"/>
  <c r="BM227" i="5" s="1"/>
  <c r="N227" i="5"/>
  <c r="AA22" i="5"/>
  <c r="BO22" i="5" s="1"/>
  <c r="Y22" i="5"/>
  <c r="BM22" i="5" s="1"/>
  <c r="AE22" i="5"/>
  <c r="AL22" i="5" s="1"/>
  <c r="AY22" i="5" s="1"/>
  <c r="N22" i="5"/>
  <c r="AA708" i="5"/>
  <c r="BO708" i="5" s="1"/>
  <c r="Y708" i="5"/>
  <c r="BM708" i="5" s="1"/>
  <c r="AC708" i="5"/>
  <c r="AJ708" i="5" s="1"/>
  <c r="N708" i="5"/>
  <c r="AA192" i="5"/>
  <c r="BO192" i="5" s="1"/>
  <c r="Y192" i="5"/>
  <c r="BM192" i="5" s="1"/>
  <c r="AE192" i="5"/>
  <c r="AL192" i="5" s="1"/>
  <c r="AY192" i="5" s="1"/>
  <c r="N192" i="5"/>
  <c r="AA678" i="5"/>
  <c r="BO678" i="5" s="1"/>
  <c r="Y678" i="5"/>
  <c r="BM678" i="5" s="1"/>
  <c r="AC678" i="5"/>
  <c r="AJ678" i="5" s="1"/>
  <c r="N678" i="5"/>
  <c r="AI357" i="5"/>
  <c r="AP357" i="5" s="1"/>
  <c r="BC357" i="5" s="1"/>
  <c r="AG357" i="5"/>
  <c r="AN357" i="5" s="1"/>
  <c r="BA357" i="5" s="1"/>
  <c r="AE357" i="5"/>
  <c r="AL357" i="5" s="1"/>
  <c r="AY357" i="5" s="1"/>
  <c r="AD357" i="5"/>
  <c r="AK357" i="5" s="1"/>
  <c r="AX357" i="5" s="1"/>
  <c r="AC357" i="5"/>
  <c r="AJ357" i="5" s="1"/>
  <c r="AA357" i="5"/>
  <c r="Y357" i="5"/>
  <c r="BJ357" i="5"/>
  <c r="N357" i="5"/>
  <c r="AI338" i="5"/>
  <c r="AP338" i="5" s="1"/>
  <c r="BC338" i="5" s="1"/>
  <c r="AG338" i="5"/>
  <c r="AN338" i="5" s="1"/>
  <c r="BA338" i="5" s="1"/>
  <c r="AE338" i="5"/>
  <c r="AL338" i="5" s="1"/>
  <c r="AY338" i="5" s="1"/>
  <c r="AD338" i="5"/>
  <c r="AK338" i="5" s="1"/>
  <c r="AX338" i="5" s="1"/>
  <c r="AC338" i="5"/>
  <c r="AJ338" i="5" s="1"/>
  <c r="AA338" i="5"/>
  <c r="Y338" i="5"/>
  <c r="BJ338" i="5"/>
  <c r="N338" i="5"/>
  <c r="N601" i="5"/>
  <c r="AI475" i="5"/>
  <c r="AP475" i="5" s="1"/>
  <c r="BC475" i="5" s="1"/>
  <c r="AG475" i="5"/>
  <c r="AN475" i="5" s="1"/>
  <c r="BA475" i="5" s="1"/>
  <c r="AE475" i="5"/>
  <c r="AL475" i="5" s="1"/>
  <c r="AY475" i="5" s="1"/>
  <c r="AD475" i="5"/>
  <c r="AK475" i="5" s="1"/>
  <c r="AX475" i="5" s="1"/>
  <c r="AC475" i="5"/>
  <c r="AJ475" i="5" s="1"/>
  <c r="AA475" i="5"/>
  <c r="Y475" i="5"/>
  <c r="BJ475" i="5"/>
  <c r="N475" i="5"/>
  <c r="AI393" i="5"/>
  <c r="AP393" i="5" s="1"/>
  <c r="BC393" i="5" s="1"/>
  <c r="AH393" i="5"/>
  <c r="AO393" i="5" s="1"/>
  <c r="BB393" i="5" s="1"/>
  <c r="AG393" i="5"/>
  <c r="AN393" i="5" s="1"/>
  <c r="BA393" i="5" s="1"/>
  <c r="AF393" i="5"/>
  <c r="AM393" i="5" s="1"/>
  <c r="AZ393" i="5" s="1"/>
  <c r="AE393" i="5"/>
  <c r="AL393" i="5" s="1"/>
  <c r="AY393" i="5" s="1"/>
  <c r="AD393" i="5"/>
  <c r="AK393" i="5" s="1"/>
  <c r="AX393" i="5" s="1"/>
  <c r="AC393" i="5"/>
  <c r="AJ393" i="5" s="1"/>
  <c r="BJ393" i="5"/>
  <c r="N393" i="5"/>
  <c r="AI313" i="5"/>
  <c r="AP313" i="5" s="1"/>
  <c r="BC313" i="5" s="1"/>
  <c r="AH313" i="5"/>
  <c r="AO313" i="5" s="1"/>
  <c r="BB313" i="5" s="1"/>
  <c r="AG313" i="5"/>
  <c r="AN313" i="5" s="1"/>
  <c r="BA313" i="5" s="1"/>
  <c r="AF313" i="5"/>
  <c r="AM313" i="5" s="1"/>
  <c r="AZ313" i="5" s="1"/>
  <c r="AE313" i="5"/>
  <c r="AL313" i="5" s="1"/>
  <c r="AY313" i="5" s="1"/>
  <c r="AD313" i="5"/>
  <c r="AK313" i="5" s="1"/>
  <c r="AX313" i="5" s="1"/>
  <c r="AC313" i="5"/>
  <c r="AJ313" i="5" s="1"/>
  <c r="BJ313" i="5"/>
  <c r="N313" i="5"/>
  <c r="N130" i="5"/>
  <c r="N122" i="5"/>
  <c r="N99" i="5"/>
  <c r="M99" i="5"/>
  <c r="N148" i="5"/>
  <c r="N741" i="5"/>
  <c r="N783" i="5"/>
  <c r="N735" i="5"/>
  <c r="N808" i="5"/>
  <c r="N724" i="5"/>
  <c r="N108" i="5"/>
  <c r="N273" i="5"/>
  <c r="N264" i="5"/>
  <c r="N233" i="5"/>
  <c r="N211" i="5"/>
  <c r="N216" i="5"/>
  <c r="N213" i="5"/>
  <c r="N533" i="5"/>
  <c r="N628" i="5"/>
  <c r="N658" i="5"/>
  <c r="N514" i="5"/>
  <c r="N576" i="5"/>
  <c r="N583" i="5"/>
  <c r="N676" i="5"/>
  <c r="N585" i="5"/>
  <c r="N640" i="5"/>
  <c r="N516" i="5"/>
  <c r="N627" i="5"/>
  <c r="L550" i="5"/>
  <c r="N550" i="5" s="1"/>
  <c r="N611" i="5"/>
  <c r="N694" i="5"/>
  <c r="N588" i="5"/>
  <c r="N614" i="5"/>
  <c r="N453" i="5"/>
  <c r="N113" i="5"/>
  <c r="AA802" i="5"/>
  <c r="BO802" i="5" s="1"/>
  <c r="Y802" i="5"/>
  <c r="BM802" i="5" s="1"/>
  <c r="L802" i="5"/>
  <c r="N802" i="5" s="1"/>
  <c r="N803" i="5"/>
  <c r="AA739" i="5"/>
  <c r="BO739" i="5" s="1"/>
  <c r="Y739" i="5"/>
  <c r="BM739" i="5" s="1"/>
  <c r="L739" i="5"/>
  <c r="N739" i="5" s="1"/>
  <c r="AA775" i="5"/>
  <c r="BO775" i="5" s="1"/>
  <c r="Y775" i="5"/>
  <c r="BM775" i="5" s="1"/>
  <c r="N775" i="5"/>
  <c r="AA717" i="5"/>
  <c r="BO717" i="5" s="1"/>
  <c r="Y717" i="5"/>
  <c r="BM717" i="5" s="1"/>
  <c r="N717" i="5"/>
  <c r="N820" i="5"/>
  <c r="N712" i="5"/>
  <c r="N719" i="5"/>
  <c r="AA716" i="5"/>
  <c r="BO716" i="5" s="1"/>
  <c r="Y716" i="5"/>
  <c r="BM716" i="5" s="1"/>
  <c r="N716" i="5"/>
  <c r="AA706" i="5"/>
  <c r="BO706" i="5" s="1"/>
  <c r="Y706" i="5"/>
  <c r="BM706" i="5" s="1"/>
  <c r="N706" i="5"/>
  <c r="AA710" i="5"/>
  <c r="BO710" i="5" s="1"/>
  <c r="Y710" i="5"/>
  <c r="BM710" i="5" s="1"/>
  <c r="N710" i="5"/>
  <c r="AA720" i="5"/>
  <c r="BO720" i="5" s="1"/>
  <c r="Y720" i="5"/>
  <c r="BM720" i="5" s="1"/>
  <c r="N720" i="5"/>
  <c r="N769" i="5"/>
  <c r="AA726" i="5"/>
  <c r="BO726" i="5" s="1"/>
  <c r="Y726" i="5"/>
  <c r="BM726" i="5" s="1"/>
  <c r="N726" i="5"/>
  <c r="N764" i="5"/>
  <c r="N765" i="5"/>
  <c r="N774" i="5"/>
  <c r="N822" i="5"/>
  <c r="AA763" i="5"/>
  <c r="BO763" i="5" s="1"/>
  <c r="Y763" i="5"/>
  <c r="BM763" i="5" s="1"/>
  <c r="N763" i="5"/>
  <c r="N819" i="5"/>
  <c r="N821" i="5"/>
  <c r="N747" i="5"/>
  <c r="N754" i="5"/>
  <c r="N37" i="5"/>
  <c r="N32" i="5"/>
  <c r="N625" i="5"/>
  <c r="N767" i="5"/>
  <c r="N790" i="5"/>
  <c r="AA715" i="5"/>
  <c r="BO715" i="5" s="1"/>
  <c r="Y715" i="5"/>
  <c r="BM715" i="5" s="1"/>
  <c r="N715" i="5"/>
  <c r="N711" i="5"/>
  <c r="AA651" i="5"/>
  <c r="BO651" i="5" s="1"/>
  <c r="Y651" i="5"/>
  <c r="BM651" i="5" s="1"/>
  <c r="N651" i="5"/>
  <c r="AA736" i="5"/>
  <c r="BO736" i="5" s="1"/>
  <c r="Y736" i="5"/>
  <c r="BM736" i="5" s="1"/>
  <c r="L736" i="5"/>
  <c r="N736" i="5" s="1"/>
  <c r="AA804" i="5"/>
  <c r="BO804" i="5" s="1"/>
  <c r="Y804" i="5"/>
  <c r="BM804" i="5" s="1"/>
  <c r="L804" i="5"/>
  <c r="N804" i="5" s="1"/>
  <c r="N134" i="5"/>
  <c r="AA116" i="5"/>
  <c r="BO116" i="5" s="1"/>
  <c r="Y116" i="5"/>
  <c r="BM116" i="5" s="1"/>
  <c r="N116" i="5"/>
  <c r="M116" i="5"/>
  <c r="N138" i="5"/>
  <c r="N156" i="5"/>
  <c r="AA131" i="5"/>
  <c r="BO131" i="5" s="1"/>
  <c r="Y131" i="5"/>
  <c r="BM131" i="5" s="1"/>
  <c r="N131" i="5"/>
  <c r="N94" i="5"/>
  <c r="N103" i="5"/>
  <c r="N136" i="5"/>
  <c r="N132" i="5"/>
  <c r="N128" i="5"/>
  <c r="N124" i="5"/>
  <c r="N104" i="5"/>
  <c r="AA450" i="5"/>
  <c r="BO450" i="5" s="1"/>
  <c r="Y450" i="5"/>
  <c r="BM450" i="5" s="1"/>
  <c r="N450" i="5"/>
  <c r="AA449" i="5"/>
  <c r="BO449" i="5" s="1"/>
  <c r="Y449" i="5"/>
  <c r="BM449" i="5" s="1"/>
  <c r="N449" i="5"/>
  <c r="N300" i="5"/>
  <c r="L454" i="5"/>
  <c r="N454" i="5" s="1"/>
  <c r="AA448" i="5"/>
  <c r="BO448" i="5" s="1"/>
  <c r="Y448" i="5"/>
  <c r="BM448" i="5" s="1"/>
  <c r="N448" i="5"/>
  <c r="AA339" i="5"/>
  <c r="BO339" i="5" s="1"/>
  <c r="Y339" i="5"/>
  <c r="BM339" i="5" s="1"/>
  <c r="N339" i="5"/>
  <c r="AA447" i="5"/>
  <c r="BO447" i="5" s="1"/>
  <c r="Y447" i="5"/>
  <c r="BM447" i="5" s="1"/>
  <c r="N447" i="5"/>
  <c r="AA446" i="5"/>
  <c r="BO446" i="5" s="1"/>
  <c r="Y446" i="5"/>
  <c r="BM446" i="5" s="1"/>
  <c r="N446" i="5"/>
  <c r="N445" i="5"/>
  <c r="AA444" i="5"/>
  <c r="BO444" i="5" s="1"/>
  <c r="Y444" i="5"/>
  <c r="BM444" i="5" s="1"/>
  <c r="N444" i="5"/>
  <c r="N685" i="5"/>
  <c r="N728" i="5"/>
  <c r="N707" i="5"/>
  <c r="AA750" i="5"/>
  <c r="BO750" i="5" s="1"/>
  <c r="Y750" i="5"/>
  <c r="BM750" i="5" s="1"/>
  <c r="N750" i="5"/>
  <c r="AA749" i="5"/>
  <c r="BO749" i="5" s="1"/>
  <c r="Y749" i="5"/>
  <c r="BM749" i="5" s="1"/>
  <c r="N749" i="5"/>
  <c r="N690" i="5"/>
  <c r="N761" i="5"/>
  <c r="N696" i="5"/>
  <c r="N702" i="5"/>
  <c r="N737" i="5"/>
  <c r="N756" i="5"/>
  <c r="N776" i="5"/>
  <c r="AA758" i="5"/>
  <c r="BO758" i="5" s="1"/>
  <c r="Y758" i="5"/>
  <c r="BM758" i="5" s="1"/>
  <c r="N758" i="5"/>
  <c r="N683" i="5"/>
  <c r="N722" i="5"/>
  <c r="N778" i="5"/>
  <c r="N814" i="5"/>
  <c r="N795" i="5"/>
  <c r="N727" i="5"/>
  <c r="AA791" i="5"/>
  <c r="BO791" i="5" s="1"/>
  <c r="Y791" i="5"/>
  <c r="BM791" i="5" s="1"/>
  <c r="N791" i="5"/>
  <c r="AA799" i="5"/>
  <c r="BO799" i="5" s="1"/>
  <c r="Y799" i="5"/>
  <c r="BM799" i="5" s="1"/>
  <c r="N799" i="5"/>
  <c r="N815" i="5"/>
  <c r="N688" i="5"/>
  <c r="N753" i="5"/>
  <c r="N698" i="5"/>
  <c r="N704" i="5"/>
  <c r="AA794" i="5"/>
  <c r="BO794" i="5" s="1"/>
  <c r="Y794" i="5"/>
  <c r="BM794" i="5" s="1"/>
  <c r="N794" i="5"/>
  <c r="N788" i="5"/>
  <c r="N760" i="5"/>
  <c r="N777" i="5"/>
  <c r="N692" i="5"/>
  <c r="N810" i="5"/>
  <c r="N780" i="5"/>
  <c r="N768" i="5"/>
  <c r="AA798" i="5"/>
  <c r="BO798" i="5" s="1"/>
  <c r="Y798" i="5"/>
  <c r="BM798" i="5" s="1"/>
  <c r="N798" i="5"/>
  <c r="N818" i="5"/>
  <c r="N779" i="5"/>
  <c r="N738" i="5"/>
  <c r="N740" i="5"/>
  <c r="AA785" i="5"/>
  <c r="BO785" i="5" s="1"/>
  <c r="Y785" i="5"/>
  <c r="BM785" i="5" s="1"/>
  <c r="N785" i="5"/>
  <c r="AA796" i="5"/>
  <c r="BO796" i="5" s="1"/>
  <c r="Y796" i="5"/>
  <c r="BM796" i="5" s="1"/>
  <c r="N796" i="5"/>
  <c r="N752" i="5"/>
  <c r="N682" i="5"/>
  <c r="N701" i="5"/>
  <c r="N801" i="5"/>
  <c r="N817" i="5"/>
  <c r="N713" i="5"/>
  <c r="N697" i="5"/>
  <c r="AA792" i="5"/>
  <c r="BO792" i="5" s="1"/>
  <c r="Y792" i="5"/>
  <c r="BM792" i="5" s="1"/>
  <c r="N792" i="5"/>
  <c r="N786" i="5"/>
  <c r="N816" i="5"/>
  <c r="N813" i="5"/>
  <c r="N781" i="5"/>
  <c r="N699" i="5"/>
  <c r="AA762" i="5"/>
  <c r="BO762" i="5" s="1"/>
  <c r="Y762" i="5"/>
  <c r="BM762" i="5" s="1"/>
  <c r="N762" i="5"/>
  <c r="N807" i="5"/>
  <c r="N700" i="5"/>
  <c r="AA759" i="5"/>
  <c r="BO759" i="5" s="1"/>
  <c r="Y759" i="5"/>
  <c r="BM759" i="5" s="1"/>
  <c r="N759" i="5"/>
  <c r="N679" i="5"/>
  <c r="N770" i="5"/>
  <c r="N200" i="5"/>
  <c r="N236" i="5"/>
  <c r="N188" i="5"/>
  <c r="N241" i="5"/>
  <c r="N218" i="5"/>
  <c r="N226" i="5"/>
  <c r="N62" i="5"/>
  <c r="N70" i="5"/>
  <c r="N53" i="5"/>
  <c r="N56" i="5"/>
  <c r="N88" i="5"/>
  <c r="N76" i="5"/>
  <c r="N69" i="5"/>
  <c r="N48" i="5"/>
  <c r="N65" i="5"/>
  <c r="N67" i="5"/>
  <c r="N52" i="5"/>
  <c r="N75" i="5"/>
  <c r="N51" i="5"/>
  <c r="N50" i="5"/>
  <c r="N59" i="5"/>
  <c r="N154" i="5"/>
  <c r="N54" i="5"/>
  <c r="N49" i="5"/>
  <c r="N64" i="5"/>
  <c r="N57" i="5"/>
  <c r="N105" i="5"/>
  <c r="N107" i="5"/>
  <c r="N83" i="5"/>
  <c r="N36" i="5"/>
  <c r="AA20" i="5"/>
  <c r="BO20" i="5" s="1"/>
  <c r="Y20" i="5"/>
  <c r="BM20" i="5" s="1"/>
  <c r="N20" i="5"/>
  <c r="N34" i="5"/>
  <c r="N21" i="5"/>
  <c r="N73" i="5"/>
  <c r="N106" i="5"/>
  <c r="N86" i="5"/>
  <c r="N71" i="5"/>
  <c r="N311" i="5"/>
  <c r="N299" i="5"/>
  <c r="N298" i="5"/>
  <c r="N171" i="5"/>
  <c r="N411" i="5"/>
  <c r="N199" i="5"/>
  <c r="N285" i="5"/>
  <c r="N246" i="5"/>
  <c r="N301" i="5"/>
  <c r="N157" i="5"/>
  <c r="N403" i="5"/>
  <c r="N409" i="5"/>
  <c r="N407" i="5"/>
  <c r="N410" i="5"/>
  <c r="AA405" i="5"/>
  <c r="BO405" i="5" s="1"/>
  <c r="Y405" i="5"/>
  <c r="BM405" i="5" s="1"/>
  <c r="N405" i="5"/>
  <c r="N268" i="5"/>
  <c r="N142" i="5"/>
  <c r="AA390" i="5"/>
  <c r="BO390" i="5" s="1"/>
  <c r="Y390" i="5"/>
  <c r="BM390" i="5" s="1"/>
  <c r="N390" i="5"/>
  <c r="N400" i="5"/>
  <c r="N290" i="5"/>
  <c r="N386" i="5"/>
  <c r="N220" i="5"/>
  <c r="N408" i="5"/>
  <c r="N398" i="5"/>
  <c r="N279" i="5"/>
  <c r="N231" i="5"/>
  <c r="N212" i="5"/>
  <c r="N358" i="5"/>
  <c r="N396" i="5"/>
  <c r="N221" i="5"/>
  <c r="N230" i="5"/>
  <c r="N206" i="5"/>
  <c r="N223" i="5"/>
  <c r="N228" i="5"/>
  <c r="N217" i="5"/>
  <c r="N293" i="5"/>
  <c r="N362" i="5"/>
  <c r="N278" i="5"/>
  <c r="N280" i="5"/>
  <c r="N328" i="5"/>
  <c r="N425" i="5"/>
  <c r="N292" i="5"/>
  <c r="N320" i="5"/>
  <c r="N349" i="5"/>
  <c r="N186" i="5"/>
  <c r="N321" i="5"/>
  <c r="N174" i="5"/>
  <c r="N366" i="5"/>
  <c r="N260" i="5"/>
  <c r="N384" i="5"/>
  <c r="N364" i="5"/>
  <c r="N307" i="5"/>
  <c r="N467" i="5"/>
  <c r="N360" i="5"/>
  <c r="N438" i="5"/>
  <c r="N287" i="5"/>
  <c r="N437" i="5"/>
  <c r="N355" i="5"/>
  <c r="N377" i="5"/>
  <c r="N361" i="5"/>
  <c r="N368" i="5"/>
  <c r="N168" i="5"/>
  <c r="N382" i="5"/>
  <c r="N274" i="5"/>
  <c r="N315" i="5"/>
  <c r="N347" i="5"/>
  <c r="N432" i="5"/>
  <c r="N253" i="5"/>
  <c r="N365" i="5"/>
  <c r="N435" i="5"/>
  <c r="N139" i="5"/>
  <c r="N164" i="5"/>
  <c r="N371" i="5"/>
  <c r="N421" i="5"/>
  <c r="N431" i="5"/>
  <c r="N370" i="5"/>
  <c r="N385" i="5"/>
  <c r="N406" i="5"/>
  <c r="N288" i="5"/>
  <c r="N144" i="5"/>
  <c r="N433" i="5"/>
  <c r="N387" i="5"/>
  <c r="N388" i="5"/>
  <c r="N375" i="5"/>
  <c r="N330" i="5"/>
  <c r="N374" i="5"/>
  <c r="N306" i="5"/>
  <c r="N283" i="5"/>
  <c r="N419" i="5"/>
  <c r="N269" i="5"/>
  <c r="N276" i="5"/>
  <c r="N373" i="5"/>
  <c r="N291" i="5"/>
  <c r="N261" i="5"/>
  <c r="N352" i="5"/>
  <c r="N162" i="5"/>
  <c r="N494" i="5"/>
  <c r="L567" i="5"/>
  <c r="N567" i="5" s="1"/>
  <c r="N564" i="5"/>
  <c r="N606" i="5"/>
  <c r="N562" i="5"/>
  <c r="AA559" i="5"/>
  <c r="BO559" i="5" s="1"/>
  <c r="Y559" i="5"/>
  <c r="BM559" i="5" s="1"/>
  <c r="N559" i="5"/>
  <c r="N551" i="5"/>
  <c r="N541" i="5"/>
  <c r="N584" i="5"/>
  <c r="AA522" i="5"/>
  <c r="BO522" i="5" s="1"/>
  <c r="Y522" i="5"/>
  <c r="BM522" i="5" s="1"/>
  <c r="N522" i="5"/>
  <c r="N524" i="5"/>
  <c r="AA549" i="5"/>
  <c r="BO549" i="5" s="1"/>
  <c r="Y549" i="5"/>
  <c r="BM549" i="5" s="1"/>
  <c r="L549" i="5"/>
  <c r="N549" i="5" s="1"/>
  <c r="AA561" i="5"/>
  <c r="BO561" i="5" s="1"/>
  <c r="Y561" i="5"/>
  <c r="BM561" i="5" s="1"/>
  <c r="L561" i="5"/>
  <c r="N561" i="5" s="1"/>
  <c r="N486" i="5"/>
  <c r="N545" i="5"/>
  <c r="N563" i="5"/>
  <c r="N548" i="5"/>
  <c r="N500" i="5"/>
  <c r="N479" i="5"/>
  <c r="N534" i="5"/>
  <c r="AA568" i="5"/>
  <c r="BO568" i="5" s="1"/>
  <c r="Y568" i="5"/>
  <c r="BM568" i="5" s="1"/>
  <c r="N568" i="5"/>
  <c r="N552" i="5"/>
  <c r="AA557" i="5"/>
  <c r="BO557" i="5" s="1"/>
  <c r="Y557" i="5"/>
  <c r="BM557" i="5" s="1"/>
  <c r="N557" i="5"/>
  <c r="AA573" i="5"/>
  <c r="BO573" i="5" s="1"/>
  <c r="Y573" i="5"/>
  <c r="BM573" i="5" s="1"/>
  <c r="N573" i="5"/>
  <c r="N555" i="5"/>
  <c r="AA566" i="5"/>
  <c r="BO566" i="5" s="1"/>
  <c r="Y566" i="5"/>
  <c r="BM566" i="5" s="1"/>
  <c r="N566" i="5"/>
  <c r="N664" i="5"/>
  <c r="AA612" i="5"/>
  <c r="BO612" i="5" s="1"/>
  <c r="Y612" i="5"/>
  <c r="BM612" i="5" s="1"/>
  <c r="L612" i="5"/>
  <c r="N612" i="5" s="1"/>
  <c r="AA615" i="5"/>
  <c r="BO615" i="5" s="1"/>
  <c r="Y615" i="5"/>
  <c r="BM615" i="5" s="1"/>
  <c r="N615" i="5"/>
  <c r="N673" i="5"/>
  <c r="N668" i="5"/>
  <c r="N680" i="5"/>
  <c r="N592" i="5"/>
  <c r="AA554" i="5"/>
  <c r="BO554" i="5" s="1"/>
  <c r="Y554" i="5"/>
  <c r="BM554" i="5" s="1"/>
  <c r="L554" i="5"/>
  <c r="N554" i="5" s="1"/>
  <c r="AI610" i="5"/>
  <c r="AP610" i="5" s="1"/>
  <c r="BC610" i="5" s="1"/>
  <c r="AH610" i="5"/>
  <c r="AO610" i="5" s="1"/>
  <c r="BB610" i="5" s="1"/>
  <c r="AG610" i="5"/>
  <c r="AN610" i="5" s="1"/>
  <c r="BA610" i="5" s="1"/>
  <c r="AF610" i="5"/>
  <c r="AM610" i="5" s="1"/>
  <c r="AZ610" i="5" s="1"/>
  <c r="AE610" i="5"/>
  <c r="AL610" i="5" s="1"/>
  <c r="AY610" i="5" s="1"/>
  <c r="AD610" i="5"/>
  <c r="AK610" i="5" s="1"/>
  <c r="AX610" i="5" s="1"/>
  <c r="AC610" i="5"/>
  <c r="AJ610" i="5" s="1"/>
  <c r="BJ610" i="5"/>
  <c r="N610" i="5"/>
  <c r="N662" i="5"/>
  <c r="AA644" i="5"/>
  <c r="BO644" i="5" s="1"/>
  <c r="Y644" i="5"/>
  <c r="BM644" i="5" s="1"/>
  <c r="N644" i="5"/>
  <c r="AA635" i="5"/>
  <c r="BO635" i="5" s="1"/>
  <c r="Y635" i="5"/>
  <c r="BM635" i="5" s="1"/>
  <c r="N635" i="5"/>
  <c r="AA517" i="5"/>
  <c r="BO517" i="5" s="1"/>
  <c r="Y517" i="5"/>
  <c r="BM517" i="5" s="1"/>
  <c r="L517" i="5"/>
  <c r="N517" i="5" s="1"/>
  <c r="N663" i="5"/>
  <c r="N641" i="5"/>
  <c r="N656" i="5"/>
  <c r="N670" i="5"/>
  <c r="N645" i="5"/>
  <c r="N669" i="5"/>
  <c r="N637" i="5"/>
  <c r="N671" i="5"/>
  <c r="N608" i="5"/>
  <c r="AA525" i="5"/>
  <c r="BO525" i="5" s="1"/>
  <c r="Y525" i="5"/>
  <c r="BM525" i="5" s="1"/>
  <c r="N525" i="5"/>
  <c r="N527" i="5"/>
  <c r="T622" i="5"/>
  <c r="BI622" i="5" s="1"/>
  <c r="L622" i="5"/>
  <c r="N622" i="5" s="1"/>
  <c r="N605" i="5"/>
  <c r="N684" i="5"/>
  <c r="N665" i="5"/>
  <c r="N512" i="5"/>
  <c r="N666" i="5"/>
  <c r="N655" i="5"/>
  <c r="N630" i="5"/>
  <c r="N674" i="5"/>
  <c r="L543" i="5"/>
  <c r="N543" i="5" s="1"/>
  <c r="N593" i="5"/>
  <c r="N657" i="5"/>
  <c r="AA661" i="5"/>
  <c r="BO661" i="5" s="1"/>
  <c r="Y661" i="5"/>
  <c r="BM661" i="5" s="1"/>
  <c r="N661" i="5"/>
  <c r="N591" i="5"/>
  <c r="AA642" i="5"/>
  <c r="BO642" i="5" s="1"/>
  <c r="Y642" i="5"/>
  <c r="BM642" i="5" s="1"/>
  <c r="N642" i="5"/>
  <c r="N126" i="5"/>
  <c r="AA38" i="5"/>
  <c r="BO38" i="5" s="1"/>
  <c r="Y38" i="5"/>
  <c r="BM38" i="5" s="1"/>
  <c r="N38" i="5"/>
  <c r="AA42" i="5"/>
  <c r="BO42" i="5" s="1"/>
  <c r="Y42" i="5"/>
  <c r="BM42" i="5" s="1"/>
  <c r="N42" i="5"/>
  <c r="AA44" i="5"/>
  <c r="BO44" i="5" s="1"/>
  <c r="Y44" i="5"/>
  <c r="BM44" i="5" s="1"/>
  <c r="N44" i="5"/>
  <c r="N118" i="5"/>
  <c r="N120" i="5"/>
  <c r="AA43" i="5"/>
  <c r="BO43" i="5" s="1"/>
  <c r="Y43" i="5"/>
  <c r="BM43" i="5" s="1"/>
  <c r="N43" i="5"/>
  <c r="N46" i="5"/>
  <c r="AA28" i="5"/>
  <c r="BO28" i="5" s="1"/>
  <c r="Y28" i="5"/>
  <c r="BM28" i="5" s="1"/>
  <c r="N28" i="5"/>
  <c r="AA39" i="5"/>
  <c r="BO39" i="5" s="1"/>
  <c r="Y39" i="5"/>
  <c r="BM39" i="5" s="1"/>
  <c r="N39" i="5"/>
  <c r="AA41" i="5"/>
  <c r="BO41" i="5" s="1"/>
  <c r="Y41" i="5"/>
  <c r="BM41" i="5" s="1"/>
  <c r="N41" i="5"/>
  <c r="AA30" i="5"/>
  <c r="BO30" i="5" s="1"/>
  <c r="Y30" i="5"/>
  <c r="BM30" i="5" s="1"/>
  <c r="N30" i="5"/>
  <c r="AA40" i="5"/>
  <c r="BO40" i="5" s="1"/>
  <c r="Y40" i="5"/>
  <c r="BM40" i="5" s="1"/>
  <c r="N40" i="5"/>
  <c r="N434" i="5"/>
  <c r="AA45" i="5"/>
  <c r="BO45" i="5" s="1"/>
  <c r="Y45" i="5"/>
  <c r="BM45" i="5" s="1"/>
  <c r="N45" i="5"/>
  <c r="N351" i="5"/>
  <c r="N363" i="5"/>
  <c r="N451" i="5"/>
  <c r="AA429" i="5"/>
  <c r="BO429" i="5" s="1"/>
  <c r="Y429" i="5"/>
  <c r="BM429" i="5" s="1"/>
  <c r="N429" i="5"/>
  <c r="N193" i="5"/>
  <c r="N183" i="5"/>
  <c r="N89" i="5"/>
  <c r="N125" i="5"/>
  <c r="N194" i="5"/>
  <c r="N180" i="5"/>
  <c r="N195" i="5"/>
  <c r="N95" i="5"/>
  <c r="N140" i="5"/>
  <c r="N163" i="5"/>
  <c r="N121" i="5"/>
  <c r="N85" i="5"/>
  <c r="N117" i="5"/>
  <c r="N147" i="5"/>
  <c r="N98" i="5"/>
  <c r="N152" i="5"/>
  <c r="N176" i="5"/>
  <c r="N159" i="5"/>
  <c r="N380" i="5"/>
  <c r="N284" i="5"/>
  <c r="L356" i="5"/>
  <c r="N356" i="5" s="1"/>
  <c r="N286" i="5"/>
  <c r="N155" i="5"/>
  <c r="N289" i="5"/>
  <c r="N401" i="5"/>
  <c r="AA179" i="5"/>
  <c r="BO179" i="5" s="1"/>
  <c r="Y179" i="5"/>
  <c r="BM179" i="5" s="1"/>
  <c r="N179" i="5"/>
  <c r="N308" i="5"/>
  <c r="N282" i="5"/>
  <c r="N281" i="5"/>
  <c r="N304" i="5"/>
  <c r="N305" i="5"/>
  <c r="N272" i="5"/>
  <c r="N649" i="5"/>
  <c r="N381" i="5"/>
  <c r="N254" i="5"/>
  <c r="N319" i="5"/>
  <c r="L343" i="5"/>
  <c r="N343" i="5" s="1"/>
  <c r="T294" i="5"/>
  <c r="BI294" i="5" s="1"/>
  <c r="N294" i="5"/>
  <c r="N344" i="5"/>
  <c r="N112" i="5"/>
  <c r="N303" i="5"/>
  <c r="N82" i="5"/>
  <c r="N135" i="5"/>
  <c r="N334" i="5"/>
  <c r="N314" i="5"/>
  <c r="AA302" i="5"/>
  <c r="BO302" i="5" s="1"/>
  <c r="Y302" i="5"/>
  <c r="BM302" i="5" s="1"/>
  <c r="N302" i="5"/>
  <c r="AA270" i="5"/>
  <c r="BO270" i="5" s="1"/>
  <c r="Y270" i="5"/>
  <c r="BM270" i="5" s="1"/>
  <c r="N270" i="5"/>
  <c r="AA318" i="5"/>
  <c r="BO318" i="5" s="1"/>
  <c r="Y318" i="5"/>
  <c r="BM318" i="5" s="1"/>
  <c r="N318" i="5"/>
  <c r="N335" i="5"/>
  <c r="AA342" i="5"/>
  <c r="BO342" i="5" s="1"/>
  <c r="Y342" i="5"/>
  <c r="BM342" i="5" s="1"/>
  <c r="N342" i="5"/>
  <c r="AA259" i="5"/>
  <c r="BO259" i="5" s="1"/>
  <c r="Y259" i="5"/>
  <c r="BM259" i="5" s="1"/>
  <c r="N259" i="5"/>
  <c r="AA359" i="5"/>
  <c r="BO359" i="5" s="1"/>
  <c r="Y359" i="5"/>
  <c r="BM359" i="5" s="1"/>
  <c r="N359" i="5"/>
  <c r="N257" i="5"/>
  <c r="AA376" i="5"/>
  <c r="BO376" i="5" s="1"/>
  <c r="Y376" i="5"/>
  <c r="BM376" i="5" s="1"/>
  <c r="N376" i="5"/>
  <c r="N58" i="5"/>
  <c r="N547" i="5"/>
  <c r="N462" i="5"/>
  <c r="N442" i="5"/>
  <c r="N506" i="5"/>
  <c r="N464" i="5"/>
  <c r="N503" i="5"/>
  <c r="N510" i="5"/>
  <c r="N495" i="5"/>
  <c r="N487" i="5"/>
  <c r="N483" i="5"/>
  <c r="N523" i="5"/>
  <c r="N499" i="5"/>
  <c r="N469" i="5"/>
  <c r="N473" i="5"/>
  <c r="N496" i="5"/>
  <c r="N518" i="5"/>
  <c r="N474" i="5"/>
  <c r="N509" i="5"/>
  <c r="AA502" i="5"/>
  <c r="BO502" i="5" s="1"/>
  <c r="Y502" i="5"/>
  <c r="BM502" i="5" s="1"/>
  <c r="N502" i="5"/>
  <c r="AA481" i="5"/>
  <c r="BO481" i="5" s="1"/>
  <c r="Y481" i="5"/>
  <c r="BM481" i="5" s="1"/>
  <c r="N481" i="5"/>
  <c r="N482" i="5"/>
  <c r="N478" i="5"/>
  <c r="N508" i="5"/>
  <c r="AA498" i="5"/>
  <c r="BO498" i="5" s="1"/>
  <c r="Y498" i="5"/>
  <c r="BM498" i="5" s="1"/>
  <c r="N498" i="5"/>
  <c r="N484" i="5"/>
  <c r="AA102" i="5"/>
  <c r="BO102" i="5" s="1"/>
  <c r="Y102" i="5"/>
  <c r="BM102" i="5" s="1"/>
  <c r="N102" i="5"/>
  <c r="N251" i="5"/>
  <c r="N109" i="5"/>
  <c r="N249" i="5"/>
  <c r="N263" i="5"/>
  <c r="N91" i="5"/>
  <c r="N114" i="5"/>
  <c r="N266" i="5"/>
  <c r="N110" i="5"/>
  <c r="N252" i="5"/>
  <c r="N243" i="5"/>
  <c r="N242" i="5"/>
  <c r="N235" i="5"/>
  <c r="N234" i="5"/>
  <c r="N97" i="5"/>
  <c r="N79" i="5"/>
  <c r="N275" i="5"/>
  <c r="N237" i="5"/>
  <c r="BQ4" i="5" l="1"/>
  <c r="BT4" i="5"/>
  <c r="BV4" i="5"/>
  <c r="BR4" i="5"/>
  <c r="BV603" i="5"/>
  <c r="BR603" i="5"/>
  <c r="BS603" i="5"/>
  <c r="BT603" i="5"/>
  <c r="BQ603" i="5"/>
  <c r="BU603" i="5"/>
  <c r="BT805" i="5"/>
  <c r="BQ805" i="5"/>
  <c r="BV805" i="5"/>
  <c r="BR805" i="5"/>
  <c r="BV78" i="5"/>
  <c r="BR78" i="5"/>
  <c r="BQ78" i="5"/>
  <c r="BT78" i="5"/>
  <c r="BV771" i="5"/>
  <c r="BR771" i="5"/>
  <c r="BT771" i="5"/>
  <c r="BQ771" i="5"/>
  <c r="BT823" i="5"/>
  <c r="BQ823" i="5"/>
  <c r="BR823" i="5"/>
  <c r="BV823" i="5"/>
  <c r="BQ232" i="5"/>
  <c r="BT232" i="5"/>
  <c r="BR232" i="5"/>
  <c r="BV232" i="5"/>
  <c r="BT634" i="5"/>
  <c r="BR634" i="5"/>
  <c r="BQ634" i="5"/>
  <c r="BV634" i="5"/>
  <c r="BT766" i="5"/>
  <c r="BQ766" i="5"/>
  <c r="BR766" i="5"/>
  <c r="BV766" i="5"/>
  <c r="BV806" i="5"/>
  <c r="BR806" i="5"/>
  <c r="BS806" i="5"/>
  <c r="BU806" i="5"/>
  <c r="BQ806" i="5"/>
  <c r="BT806" i="5"/>
  <c r="BQ531" i="5"/>
  <c r="BT531" i="5"/>
  <c r="BR531" i="5"/>
  <c r="BV531" i="5"/>
  <c r="BQ31" i="5"/>
  <c r="BT31" i="5"/>
  <c r="BR31" i="5"/>
  <c r="BV31" i="5"/>
  <c r="BV485" i="5"/>
  <c r="BR485" i="5"/>
  <c r="BQ485" i="5"/>
  <c r="BT485" i="5"/>
  <c r="BQ240" i="5"/>
  <c r="BT240" i="5"/>
  <c r="BV240" i="5"/>
  <c r="BR240" i="5"/>
  <c r="BV420" i="5"/>
  <c r="BR420" i="5"/>
  <c r="BT420" i="5"/>
  <c r="BQ420" i="5"/>
  <c r="BV378" i="5"/>
  <c r="BR378" i="5"/>
  <c r="BQ378" i="5"/>
  <c r="BT378" i="5"/>
  <c r="BS244" i="5"/>
  <c r="BV244" i="5"/>
  <c r="BR244" i="5"/>
  <c r="BQ244" i="5"/>
  <c r="BU244" i="5"/>
  <c r="BT244" i="5"/>
  <c r="BQ149" i="5"/>
  <c r="BT149" i="5"/>
  <c r="BR149" i="5"/>
  <c r="BV149" i="5"/>
  <c r="BT574" i="5"/>
  <c r="BV574" i="5"/>
  <c r="BQ574" i="5"/>
  <c r="BU574" i="5"/>
  <c r="BS574" i="5"/>
  <c r="BR574" i="5"/>
  <c r="BS537" i="5"/>
  <c r="BV537" i="5"/>
  <c r="BR537" i="5"/>
  <c r="BQ537" i="5"/>
  <c r="BT537" i="5"/>
  <c r="BU537" i="5"/>
  <c r="BT589" i="5"/>
  <c r="BU589" i="5"/>
  <c r="BR589" i="5"/>
  <c r="BQ589" i="5"/>
  <c r="BS589" i="5"/>
  <c r="BV589" i="5"/>
  <c r="BV394" i="5"/>
  <c r="BR394" i="5"/>
  <c r="BS394" i="5"/>
  <c r="BQ394" i="5"/>
  <c r="BU394" i="5"/>
  <c r="BT394" i="5"/>
  <c r="BV546" i="5"/>
  <c r="BR546" i="5"/>
  <c r="BT546" i="5"/>
  <c r="BQ546" i="5"/>
  <c r="BV196" i="5"/>
  <c r="BR196" i="5"/>
  <c r="BQ196" i="5"/>
  <c r="BT196" i="5"/>
  <c r="BU27" i="5"/>
  <c r="BQ27" i="5"/>
  <c r="BT27" i="5"/>
  <c r="BS27" i="5"/>
  <c r="BV27" i="5"/>
  <c r="BR27" i="5"/>
  <c r="BU477" i="5"/>
  <c r="BQ477" i="5"/>
  <c r="BT477" i="5"/>
  <c r="BR477" i="5"/>
  <c r="BV477" i="5"/>
  <c r="BS477" i="5"/>
  <c r="BV579" i="5"/>
  <c r="BR579" i="5"/>
  <c r="BQ579" i="5"/>
  <c r="BT579" i="5"/>
  <c r="BT733" i="5"/>
  <c r="BQ733" i="5"/>
  <c r="BR733" i="5"/>
  <c r="BV733" i="5"/>
  <c r="BQ203" i="5"/>
  <c r="BT203" i="5"/>
  <c r="BR203" i="5"/>
  <c r="BV203" i="5"/>
  <c r="BS150" i="5"/>
  <c r="BV150" i="5"/>
  <c r="BR150" i="5"/>
  <c r="BU150" i="5"/>
  <c r="BQ150" i="5"/>
  <c r="BT150" i="5"/>
  <c r="BV489" i="5"/>
  <c r="BR489" i="5"/>
  <c r="BQ489" i="5"/>
  <c r="BT489" i="5"/>
  <c r="BS313" i="5"/>
  <c r="BV313" i="5"/>
  <c r="BR313" i="5"/>
  <c r="BQ313" i="5"/>
  <c r="BU313" i="5"/>
  <c r="BT313" i="5"/>
  <c r="BS47" i="5"/>
  <c r="BV47" i="5"/>
  <c r="BR47" i="5"/>
  <c r="BU47" i="5"/>
  <c r="BQ47" i="5"/>
  <c r="BT47" i="5"/>
  <c r="BV730" i="5"/>
  <c r="BR730" i="5"/>
  <c r="BT730" i="5"/>
  <c r="BQ730" i="5"/>
  <c r="BS336" i="5"/>
  <c r="BV336" i="5"/>
  <c r="BR336" i="5"/>
  <c r="BU336" i="5"/>
  <c r="BT336" i="5"/>
  <c r="BQ336" i="5"/>
  <c r="BV413" i="5"/>
  <c r="BR413" i="5"/>
  <c r="BQ413" i="5"/>
  <c r="BT413" i="5"/>
  <c r="BT748" i="5"/>
  <c r="BQ748" i="5"/>
  <c r="BV748" i="5"/>
  <c r="BR748" i="5"/>
  <c r="BV372" i="5"/>
  <c r="BR372" i="5"/>
  <c r="BT372" i="5"/>
  <c r="BQ372" i="5"/>
  <c r="BQ208" i="5"/>
  <c r="BT208" i="5"/>
  <c r="BV208" i="5"/>
  <c r="BR208" i="5"/>
  <c r="BV793" i="5"/>
  <c r="BR793" i="5"/>
  <c r="BT793" i="5"/>
  <c r="BQ793" i="5"/>
  <c r="BQ565" i="5"/>
  <c r="BT565" i="5"/>
  <c r="BV565" i="5"/>
  <c r="BR565" i="5"/>
  <c r="BQ654" i="5"/>
  <c r="BT654" i="5"/>
  <c r="BV654" i="5"/>
  <c r="BR654" i="5"/>
  <c r="BR691" i="5"/>
  <c r="BV691" i="5"/>
  <c r="BQ691" i="5"/>
  <c r="BT691" i="5"/>
  <c r="BQ265" i="5"/>
  <c r="BT265" i="5"/>
  <c r="BR265" i="5"/>
  <c r="BV265" i="5"/>
  <c r="BV751" i="5"/>
  <c r="BR751" i="5"/>
  <c r="BT751" i="5"/>
  <c r="BQ751" i="5"/>
  <c r="BT687" i="5"/>
  <c r="BR687" i="5"/>
  <c r="BQ687" i="5"/>
  <c r="BV687" i="5"/>
  <c r="BV773" i="5"/>
  <c r="BR773" i="5"/>
  <c r="BQ773" i="5"/>
  <c r="BT773" i="5"/>
  <c r="BV743" i="5"/>
  <c r="BR743" i="5"/>
  <c r="BQ743" i="5"/>
  <c r="BT743" i="5"/>
  <c r="BV812" i="5"/>
  <c r="BR812" i="5"/>
  <c r="BT812" i="5"/>
  <c r="BQ812" i="5"/>
  <c r="BU248" i="5"/>
  <c r="BQ248" i="5"/>
  <c r="BT248" i="5"/>
  <c r="BS248" i="5"/>
  <c r="BV248" i="5"/>
  <c r="BR248" i="5"/>
  <c r="BV757" i="5"/>
  <c r="BR757" i="5"/>
  <c r="BT757" i="5"/>
  <c r="BQ757" i="5"/>
  <c r="BV329" i="5"/>
  <c r="BR329" i="5"/>
  <c r="BT329" i="5"/>
  <c r="BQ329" i="5"/>
  <c r="BV491" i="5"/>
  <c r="BR491" i="5"/>
  <c r="BT491" i="5"/>
  <c r="BQ491" i="5"/>
  <c r="BT703" i="5"/>
  <c r="BQ703" i="5"/>
  <c r="BR703" i="5"/>
  <c r="BV703" i="5"/>
  <c r="BQ468" i="5"/>
  <c r="BT468" i="5"/>
  <c r="BV468" i="5"/>
  <c r="BR468" i="5"/>
  <c r="BV392" i="5"/>
  <c r="BR392" i="5"/>
  <c r="BT392" i="5"/>
  <c r="BQ392" i="5"/>
  <c r="BQ558" i="5"/>
  <c r="BT558" i="5"/>
  <c r="BV558" i="5"/>
  <c r="BR558" i="5"/>
  <c r="BV575" i="5"/>
  <c r="BR575" i="5"/>
  <c r="BU575" i="5"/>
  <c r="BT575" i="5"/>
  <c r="BQ575" i="5"/>
  <c r="BS575" i="5"/>
  <c r="BS505" i="5"/>
  <c r="BV505" i="5"/>
  <c r="BR505" i="5"/>
  <c r="BU505" i="5"/>
  <c r="BT505" i="5"/>
  <c r="BQ505" i="5"/>
  <c r="BS26" i="5"/>
  <c r="BV26" i="5"/>
  <c r="BR26" i="5"/>
  <c r="BU26" i="5"/>
  <c r="BT26" i="5"/>
  <c r="BQ26" i="5"/>
  <c r="BT422" i="5"/>
  <c r="BQ422" i="5"/>
  <c r="BV422" i="5"/>
  <c r="BR422" i="5"/>
  <c r="BV74" i="5"/>
  <c r="BR74" i="5"/>
  <c r="BT74" i="5"/>
  <c r="BQ74" i="5"/>
  <c r="BQ490" i="5"/>
  <c r="BT490" i="5"/>
  <c r="BV490" i="5"/>
  <c r="BR490" i="5"/>
  <c r="BS714" i="5"/>
  <c r="BV714" i="5"/>
  <c r="BQ714" i="5"/>
  <c r="BU714" i="5"/>
  <c r="BT714" i="5"/>
  <c r="BR714" i="5"/>
  <c r="BS127" i="5"/>
  <c r="BV127" i="5"/>
  <c r="BR127" i="5"/>
  <c r="BU127" i="5"/>
  <c r="BQ127" i="5"/>
  <c r="BT127" i="5"/>
  <c r="BV732" i="5"/>
  <c r="BR732" i="5"/>
  <c r="BT732" i="5"/>
  <c r="BQ732" i="5"/>
  <c r="BV277" i="5"/>
  <c r="BR277" i="5"/>
  <c r="BQ277" i="5"/>
  <c r="BT277" i="5"/>
  <c r="BU471" i="5"/>
  <c r="BQ471" i="5"/>
  <c r="BT471" i="5"/>
  <c r="BR471" i="5"/>
  <c r="BV471" i="5"/>
  <c r="BS471" i="5"/>
  <c r="BT393" i="5"/>
  <c r="BU393" i="5"/>
  <c r="BQ393" i="5"/>
  <c r="BV393" i="5"/>
  <c r="BR393" i="5"/>
  <c r="BS393" i="5"/>
  <c r="BV357" i="5"/>
  <c r="BR357" i="5"/>
  <c r="BT357" i="5"/>
  <c r="BQ357" i="5"/>
  <c r="BV623" i="5"/>
  <c r="BR623" i="5"/>
  <c r="BT623" i="5"/>
  <c r="BQ623" i="5"/>
  <c r="BT350" i="5"/>
  <c r="BQ350" i="5"/>
  <c r="BV350" i="5"/>
  <c r="BR350" i="5"/>
  <c r="BV824" i="5"/>
  <c r="BR824" i="5"/>
  <c r="BT824" i="5"/>
  <c r="BQ824" i="5"/>
  <c r="BV60" i="5"/>
  <c r="BR60" i="5"/>
  <c r="BQ60" i="5"/>
  <c r="BT60" i="5"/>
  <c r="BV271" i="5"/>
  <c r="BR271" i="5"/>
  <c r="BT271" i="5"/>
  <c r="BQ271" i="5"/>
  <c r="BT8" i="5"/>
  <c r="BV8" i="5"/>
  <c r="BR8" i="5"/>
  <c r="BQ8" i="5"/>
  <c r="BV456" i="5"/>
  <c r="BR456" i="5"/>
  <c r="BT456" i="5"/>
  <c r="BQ456" i="5"/>
  <c r="BQ9" i="5"/>
  <c r="BV9" i="5"/>
  <c r="BT9" i="5"/>
  <c r="BR9" i="5"/>
  <c r="BT457" i="5"/>
  <c r="BR457" i="5"/>
  <c r="BS457" i="5"/>
  <c r="BQ457" i="5"/>
  <c r="BV457" i="5"/>
  <c r="BU457" i="5"/>
  <c r="BT647" i="5"/>
  <c r="BV647" i="5"/>
  <c r="BQ647" i="5"/>
  <c r="BR647" i="5"/>
  <c r="BV225" i="5"/>
  <c r="BR225" i="5"/>
  <c r="BQ225" i="5"/>
  <c r="BT225" i="5"/>
  <c r="BT598" i="5"/>
  <c r="BV598" i="5"/>
  <c r="BQ598" i="5"/>
  <c r="BR598" i="5"/>
  <c r="BV470" i="5"/>
  <c r="BR470" i="5"/>
  <c r="BT470" i="5"/>
  <c r="BQ470" i="5"/>
  <c r="BV267" i="5"/>
  <c r="BR267" i="5"/>
  <c r="BQ267" i="5"/>
  <c r="BT267" i="5"/>
  <c r="BQ80" i="5"/>
  <c r="BT80" i="5"/>
  <c r="BV80" i="5"/>
  <c r="BR80" i="5"/>
  <c r="BQ137" i="5"/>
  <c r="BT137" i="5"/>
  <c r="BR137" i="5"/>
  <c r="BV137" i="5"/>
  <c r="BU515" i="5"/>
  <c r="BQ515" i="5"/>
  <c r="BT515" i="5"/>
  <c r="BR515" i="5"/>
  <c r="BV515" i="5"/>
  <c r="BS515" i="5"/>
  <c r="BT424" i="5"/>
  <c r="BV424" i="5"/>
  <c r="BQ424" i="5"/>
  <c r="BR424" i="5"/>
  <c r="BQ129" i="5"/>
  <c r="BT129" i="5"/>
  <c r="BV129" i="5"/>
  <c r="BR129" i="5"/>
  <c r="BQ184" i="5"/>
  <c r="BT184" i="5"/>
  <c r="BR184" i="5"/>
  <c r="BV184" i="5"/>
  <c r="BT404" i="5"/>
  <c r="BQ404" i="5"/>
  <c r="BR404" i="5"/>
  <c r="BV404" i="5"/>
  <c r="BS19" i="5"/>
  <c r="BV19" i="5"/>
  <c r="BR19" i="5"/>
  <c r="BQ19" i="5"/>
  <c r="BT19" i="5"/>
  <c r="BU19" i="5"/>
  <c r="BQ151" i="5"/>
  <c r="BT151" i="5"/>
  <c r="BR151" i="5"/>
  <c r="BV151" i="5"/>
  <c r="BS493" i="5"/>
  <c r="BV493" i="5"/>
  <c r="BR493" i="5"/>
  <c r="BQ493" i="5"/>
  <c r="BT493" i="5"/>
  <c r="BU493" i="5"/>
  <c r="BU224" i="5"/>
  <c r="BQ224" i="5"/>
  <c r="BT224" i="5"/>
  <c r="BS224" i="5"/>
  <c r="BV224" i="5"/>
  <c r="BR224" i="5"/>
  <c r="BT619" i="5"/>
  <c r="BV619" i="5"/>
  <c r="BQ619" i="5"/>
  <c r="BR619" i="5"/>
  <c r="BT416" i="5"/>
  <c r="BQ416" i="5"/>
  <c r="BV416" i="5"/>
  <c r="BR416" i="5"/>
  <c r="BV341" i="5"/>
  <c r="BU341" i="5"/>
  <c r="BQ341" i="5"/>
  <c r="BT341" i="5"/>
  <c r="BR341" i="5"/>
  <c r="BS341" i="5"/>
  <c r="BU659" i="5"/>
  <c r="BQ659" i="5"/>
  <c r="BT659" i="5"/>
  <c r="BR659" i="5"/>
  <c r="BV659" i="5"/>
  <c r="BS659" i="5"/>
  <c r="BQ190" i="5"/>
  <c r="BT190" i="5"/>
  <c r="BR190" i="5"/>
  <c r="BV190" i="5"/>
  <c r="BT461" i="5"/>
  <c r="BU461" i="5"/>
  <c r="BV461" i="5"/>
  <c r="BQ461" i="5"/>
  <c r="BS461" i="5"/>
  <c r="BR461" i="5"/>
  <c r="BV599" i="5"/>
  <c r="BR599" i="5"/>
  <c r="BQ599" i="5"/>
  <c r="BT599" i="5"/>
  <c r="BV173" i="5"/>
  <c r="BR173" i="5"/>
  <c r="BQ173" i="5"/>
  <c r="BT173" i="5"/>
  <c r="BT596" i="5"/>
  <c r="BR596" i="5"/>
  <c r="BV596" i="5"/>
  <c r="BQ596" i="5"/>
  <c r="BT772" i="5"/>
  <c r="BQ772" i="5"/>
  <c r="BV772" i="5"/>
  <c r="BR772" i="5"/>
  <c r="BV734" i="5"/>
  <c r="BR734" i="5"/>
  <c r="BT734" i="5"/>
  <c r="BQ734" i="5"/>
  <c r="BV620" i="5"/>
  <c r="BR620" i="5"/>
  <c r="BT620" i="5"/>
  <c r="BQ620" i="5"/>
  <c r="BT578" i="5"/>
  <c r="BS578" i="5"/>
  <c r="BR578" i="5"/>
  <c r="BQ578" i="5"/>
  <c r="BU578" i="5"/>
  <c r="BV578" i="5"/>
  <c r="BV530" i="5"/>
  <c r="BR530" i="5"/>
  <c r="BT530" i="5"/>
  <c r="BQ530" i="5"/>
  <c r="BT744" i="5"/>
  <c r="BQ744" i="5"/>
  <c r="BR744" i="5"/>
  <c r="BV744" i="5"/>
  <c r="BV15" i="5"/>
  <c r="BR15" i="5"/>
  <c r="BQ15" i="5"/>
  <c r="BT15" i="5"/>
  <c r="BQ325" i="5"/>
  <c r="BT325" i="5"/>
  <c r="BV325" i="5"/>
  <c r="BR325" i="5"/>
  <c r="BT621" i="5"/>
  <c r="BV621" i="5"/>
  <c r="BQ621" i="5"/>
  <c r="BR621" i="5"/>
  <c r="BR709" i="5"/>
  <c r="BV709" i="5"/>
  <c r="BQ709" i="5"/>
  <c r="BT709" i="5"/>
  <c r="BV222" i="5"/>
  <c r="BR222" i="5"/>
  <c r="BT222" i="5"/>
  <c r="BQ222" i="5"/>
  <c r="BV426" i="5"/>
  <c r="BR426" i="5"/>
  <c r="BT426" i="5"/>
  <c r="BQ426" i="5"/>
  <c r="BT418" i="5"/>
  <c r="BQ418" i="5"/>
  <c r="BR418" i="5"/>
  <c r="BV418" i="5"/>
  <c r="BU553" i="5"/>
  <c r="BQ553" i="5"/>
  <c r="BT553" i="5"/>
  <c r="BS553" i="5"/>
  <c r="BV553" i="5"/>
  <c r="BR553" i="5"/>
  <c r="BT600" i="5"/>
  <c r="BU600" i="5"/>
  <c r="BV600" i="5"/>
  <c r="BQ600" i="5"/>
  <c r="BR600" i="5"/>
  <c r="BS600" i="5"/>
  <c r="BV618" i="5"/>
  <c r="BR618" i="5"/>
  <c r="BQ618" i="5"/>
  <c r="BT618" i="5"/>
  <c r="BV177" i="5"/>
  <c r="BR177" i="5"/>
  <c r="BQ177" i="5"/>
  <c r="BT177" i="5"/>
  <c r="BQ337" i="5"/>
  <c r="BT337" i="5"/>
  <c r="BV337" i="5"/>
  <c r="BR337" i="5"/>
  <c r="BT681" i="5"/>
  <c r="BR681" i="5"/>
  <c r="BV681" i="5"/>
  <c r="BQ681" i="5"/>
  <c r="BQ29" i="5"/>
  <c r="BT29" i="5"/>
  <c r="BR29" i="5"/>
  <c r="BV29" i="5"/>
  <c r="BQ538" i="5"/>
  <c r="BT538" i="5"/>
  <c r="BV538" i="5"/>
  <c r="BR538" i="5"/>
  <c r="BQ333" i="5"/>
  <c r="BT333" i="5"/>
  <c r="BV333" i="5"/>
  <c r="BR333" i="5"/>
  <c r="BS209" i="5"/>
  <c r="BV209" i="5"/>
  <c r="BR209" i="5"/>
  <c r="BU209" i="5"/>
  <c r="BT209" i="5"/>
  <c r="BQ209" i="5"/>
  <c r="BV383" i="5"/>
  <c r="BR383" i="5"/>
  <c r="BS383" i="5"/>
  <c r="BU383" i="5"/>
  <c r="BT383" i="5"/>
  <c r="BQ383" i="5"/>
  <c r="BT617" i="5"/>
  <c r="BV617" i="5"/>
  <c r="BQ617" i="5"/>
  <c r="BR617" i="5"/>
  <c r="BV402" i="5"/>
  <c r="BR402" i="5"/>
  <c r="BQ402" i="5"/>
  <c r="BT402" i="5"/>
  <c r="BT412" i="5"/>
  <c r="BQ412" i="5"/>
  <c r="BV412" i="5"/>
  <c r="BR412" i="5"/>
  <c r="BQ693" i="5"/>
  <c r="BR693" i="5"/>
  <c r="BV693" i="5"/>
  <c r="BT693" i="5"/>
  <c r="BT391" i="5"/>
  <c r="BQ391" i="5"/>
  <c r="BR391" i="5"/>
  <c r="BV391" i="5"/>
  <c r="BV101" i="5"/>
  <c r="BR101" i="5"/>
  <c r="BQ101" i="5"/>
  <c r="BT101" i="5"/>
  <c r="BV141" i="5"/>
  <c r="BR141" i="5"/>
  <c r="BQ141" i="5"/>
  <c r="BT141" i="5"/>
  <c r="BV397" i="5"/>
  <c r="BR397" i="5"/>
  <c r="BS397" i="5"/>
  <c r="BU397" i="5"/>
  <c r="BT397" i="5"/>
  <c r="BQ397" i="5"/>
  <c r="BV367" i="5"/>
  <c r="BR367" i="5"/>
  <c r="BQ367" i="5"/>
  <c r="BT367" i="5"/>
  <c r="BV610" i="5"/>
  <c r="BR610" i="5"/>
  <c r="BU610" i="5"/>
  <c r="BQ610" i="5"/>
  <c r="BS610" i="5"/>
  <c r="BT610" i="5"/>
  <c r="BT624" i="5"/>
  <c r="BR624" i="5"/>
  <c r="BV624" i="5"/>
  <c r="BQ624" i="5"/>
  <c r="BQ175" i="5"/>
  <c r="BT175" i="5"/>
  <c r="BR175" i="5"/>
  <c r="BV175" i="5"/>
  <c r="BQ10" i="5"/>
  <c r="BV10" i="5"/>
  <c r="BR10" i="5"/>
  <c r="BT10" i="5"/>
  <c r="BU256" i="5"/>
  <c r="BQ256" i="5"/>
  <c r="BT256" i="5"/>
  <c r="BR256" i="5"/>
  <c r="BV256" i="5"/>
  <c r="BS256" i="5"/>
  <c r="BV93" i="5"/>
  <c r="BR93" i="5"/>
  <c r="BQ93" i="5"/>
  <c r="BT93" i="5"/>
  <c r="BQ115" i="5"/>
  <c r="BT115" i="5"/>
  <c r="BR115" i="5"/>
  <c r="BV115" i="5"/>
  <c r="BV340" i="5"/>
  <c r="BR340" i="5"/>
  <c r="BQ340" i="5"/>
  <c r="BT340" i="5"/>
  <c r="BT389" i="5"/>
  <c r="BQ389" i="5"/>
  <c r="BV389" i="5"/>
  <c r="BR389" i="5"/>
  <c r="BV258" i="5"/>
  <c r="BR258" i="5"/>
  <c r="BQ258" i="5"/>
  <c r="BT258" i="5"/>
  <c r="BV648" i="5"/>
  <c r="BR648" i="5"/>
  <c r="BQ648" i="5"/>
  <c r="BT648" i="5"/>
  <c r="BV415" i="5"/>
  <c r="BR415" i="5"/>
  <c r="BT415" i="5"/>
  <c r="BQ415" i="5"/>
  <c r="BV784" i="5"/>
  <c r="BR784" i="5"/>
  <c r="BS784" i="5"/>
  <c r="BU784" i="5"/>
  <c r="BT784" i="5"/>
  <c r="BQ784" i="5"/>
  <c r="BU316" i="5"/>
  <c r="BQ316" i="5"/>
  <c r="BT316" i="5"/>
  <c r="BS316" i="5"/>
  <c r="BR316" i="5"/>
  <c r="BV316" i="5"/>
  <c r="BQ297" i="5"/>
  <c r="BT297" i="5"/>
  <c r="BV297" i="5"/>
  <c r="BR297" i="5"/>
  <c r="BV607" i="5"/>
  <c r="BR607" i="5"/>
  <c r="BQ607" i="5"/>
  <c r="BT607" i="5"/>
  <c r="BQ158" i="5"/>
  <c r="BT158" i="5"/>
  <c r="BV158" i="5"/>
  <c r="BR158" i="5"/>
  <c r="BQ187" i="5"/>
  <c r="BT187" i="5"/>
  <c r="BR187" i="5"/>
  <c r="BV187" i="5"/>
  <c r="BV638" i="5"/>
  <c r="BR638" i="5"/>
  <c r="BU638" i="5"/>
  <c r="BQ638" i="5"/>
  <c r="BT638" i="5"/>
  <c r="BS638" i="5"/>
  <c r="BV480" i="5"/>
  <c r="BR480" i="5"/>
  <c r="BQ480" i="5"/>
  <c r="BT480" i="5"/>
  <c r="BV440" i="5"/>
  <c r="BR440" i="5"/>
  <c r="BQ440" i="5"/>
  <c r="BT440" i="5"/>
  <c r="BV809" i="5"/>
  <c r="BR809" i="5"/>
  <c r="BT809" i="5"/>
  <c r="BQ809" i="5"/>
  <c r="BV460" i="5"/>
  <c r="BR460" i="5"/>
  <c r="BQ460" i="5"/>
  <c r="BT460" i="5"/>
  <c r="BT441" i="5"/>
  <c r="BV441" i="5"/>
  <c r="BQ441" i="5"/>
  <c r="BR441" i="5"/>
  <c r="BT718" i="5"/>
  <c r="BR718" i="5"/>
  <c r="BQ718" i="5"/>
  <c r="BV718" i="5"/>
  <c r="BT636" i="5"/>
  <c r="BV636" i="5"/>
  <c r="BQ636" i="5"/>
  <c r="BR636" i="5"/>
  <c r="BV476" i="5"/>
  <c r="BR476" i="5"/>
  <c r="BT476" i="5"/>
  <c r="BQ476" i="5"/>
  <c r="BV633" i="5"/>
  <c r="BR633" i="5"/>
  <c r="BT633" i="5"/>
  <c r="BQ633" i="5"/>
  <c r="BQ84" i="5"/>
  <c r="BT84" i="5"/>
  <c r="BR84" i="5"/>
  <c r="BV84" i="5"/>
  <c r="BT436" i="5"/>
  <c r="BV436" i="5"/>
  <c r="BQ436" i="5"/>
  <c r="BR436" i="5"/>
  <c r="BQ201" i="5"/>
  <c r="BT201" i="5"/>
  <c r="BV201" i="5"/>
  <c r="BR201" i="5"/>
  <c r="BU570" i="5"/>
  <c r="BQ570" i="5"/>
  <c r="BT570" i="5"/>
  <c r="BS570" i="5"/>
  <c r="BV570" i="5"/>
  <c r="BR570" i="5"/>
  <c r="BV423" i="5"/>
  <c r="BR423" i="5"/>
  <c r="BQ423" i="5"/>
  <c r="BT423" i="5"/>
  <c r="BV535" i="5"/>
  <c r="BR535" i="5"/>
  <c r="BT535" i="5"/>
  <c r="BQ535" i="5"/>
  <c r="BQ689" i="5"/>
  <c r="BR689" i="5"/>
  <c r="BV689" i="5"/>
  <c r="BT689" i="5"/>
  <c r="BS519" i="5"/>
  <c r="BV519" i="5"/>
  <c r="BR519" i="5"/>
  <c r="BU519" i="5"/>
  <c r="BT519" i="5"/>
  <c r="BQ519" i="5"/>
  <c r="BQ111" i="5"/>
  <c r="BT111" i="5"/>
  <c r="BV111" i="5"/>
  <c r="BR111" i="5"/>
  <c r="BV214" i="5"/>
  <c r="BR214" i="5"/>
  <c r="BQ214" i="5"/>
  <c r="BT214" i="5"/>
  <c r="BQ238" i="5"/>
  <c r="BT238" i="5"/>
  <c r="BV238" i="5"/>
  <c r="BR238" i="5"/>
  <c r="BS229" i="5"/>
  <c r="BV229" i="5"/>
  <c r="BR229" i="5"/>
  <c r="BU229" i="5"/>
  <c r="BT229" i="5"/>
  <c r="BQ229" i="5"/>
  <c r="BV338" i="5"/>
  <c r="BR338" i="5"/>
  <c r="BQ338" i="5"/>
  <c r="BT338" i="5"/>
  <c r="BT789" i="5"/>
  <c r="BQ789" i="5"/>
  <c r="BV789" i="5"/>
  <c r="BR789" i="5"/>
  <c r="BV626" i="5"/>
  <c r="BR626" i="5"/>
  <c r="BQ626" i="5"/>
  <c r="BT626" i="5"/>
  <c r="BQ18" i="5"/>
  <c r="BT18" i="5"/>
  <c r="BV18" i="5"/>
  <c r="BR18" i="5"/>
  <c r="BQ197" i="5"/>
  <c r="BT197" i="5"/>
  <c r="BV197" i="5"/>
  <c r="BR197" i="5"/>
  <c r="BT811" i="5"/>
  <c r="BQ811" i="5"/>
  <c r="BV811" i="5"/>
  <c r="BR811" i="5"/>
  <c r="BV646" i="5"/>
  <c r="BR646" i="5"/>
  <c r="BQ646" i="5"/>
  <c r="BT646" i="5"/>
  <c r="BS202" i="5"/>
  <c r="BV202" i="5"/>
  <c r="BR202" i="5"/>
  <c r="BQ202" i="5"/>
  <c r="BT202" i="5"/>
  <c r="BU202" i="5"/>
  <c r="BT742" i="5"/>
  <c r="BQ742" i="5"/>
  <c r="BV742" i="5"/>
  <c r="BR742" i="5"/>
  <c r="BV417" i="5"/>
  <c r="BR417" i="5"/>
  <c r="BQ417" i="5"/>
  <c r="BT417" i="5"/>
  <c r="BT346" i="5"/>
  <c r="BQ346" i="5"/>
  <c r="BR346" i="5"/>
  <c r="BV346" i="5"/>
  <c r="BV185" i="5"/>
  <c r="BR185" i="5"/>
  <c r="BT185" i="5"/>
  <c r="BQ185" i="5"/>
  <c r="BV571" i="5"/>
  <c r="BR571" i="5"/>
  <c r="BT571" i="5"/>
  <c r="BQ571" i="5"/>
  <c r="BV653" i="5"/>
  <c r="BR653" i="5"/>
  <c r="BQ653" i="5"/>
  <c r="BT653" i="5"/>
  <c r="BT725" i="5"/>
  <c r="BQ725" i="5"/>
  <c r="BV725" i="5"/>
  <c r="BR725" i="5"/>
  <c r="BV581" i="5"/>
  <c r="BR581" i="5"/>
  <c r="BQ581" i="5"/>
  <c r="BT581" i="5"/>
  <c r="BT452" i="5"/>
  <c r="BV452" i="5"/>
  <c r="BQ452" i="5"/>
  <c r="BR452" i="5"/>
  <c r="BV597" i="5"/>
  <c r="BR597" i="5"/>
  <c r="BQ597" i="5"/>
  <c r="BT597" i="5"/>
  <c r="BQ3" i="5"/>
  <c r="BR3" i="5"/>
  <c r="BT3" i="5"/>
  <c r="BV3" i="5"/>
  <c r="BV90" i="5"/>
  <c r="BR90" i="5"/>
  <c r="BT90" i="5"/>
  <c r="BQ90" i="5"/>
  <c r="BQ492" i="5"/>
  <c r="BT492" i="5"/>
  <c r="BR492" i="5"/>
  <c r="BV492" i="5"/>
  <c r="BV81" i="5"/>
  <c r="BR81" i="5"/>
  <c r="BQ81" i="5"/>
  <c r="BT81" i="5"/>
  <c r="BT459" i="5"/>
  <c r="BV459" i="5"/>
  <c r="BQ459" i="5"/>
  <c r="BR459" i="5"/>
  <c r="BV255" i="5"/>
  <c r="BR255" i="5"/>
  <c r="BQ255" i="5"/>
  <c r="BT255" i="5"/>
  <c r="BS569" i="5"/>
  <c r="BV569" i="5"/>
  <c r="BR569" i="5"/>
  <c r="BQ569" i="5"/>
  <c r="BT569" i="5"/>
  <c r="BU569" i="5"/>
  <c r="BS204" i="5"/>
  <c r="BV204" i="5"/>
  <c r="BR204" i="5"/>
  <c r="BU204" i="5"/>
  <c r="BQ204" i="5"/>
  <c r="BT204" i="5"/>
  <c r="BT379" i="5"/>
  <c r="BQ379" i="5"/>
  <c r="BR379" i="5"/>
  <c r="BV379" i="5"/>
  <c r="BQ560" i="5"/>
  <c r="BT560" i="5"/>
  <c r="BR560" i="5"/>
  <c r="BV560" i="5"/>
  <c r="BV616" i="5"/>
  <c r="BR616" i="5"/>
  <c r="BQ616" i="5"/>
  <c r="BT616" i="5"/>
  <c r="BQ66" i="5"/>
  <c r="BT66" i="5"/>
  <c r="BV66" i="5"/>
  <c r="BR66" i="5"/>
  <c r="BV207" i="5"/>
  <c r="BR207" i="5"/>
  <c r="BQ207" i="5"/>
  <c r="BT207" i="5"/>
  <c r="BT414" i="5"/>
  <c r="BQ414" i="5"/>
  <c r="BR414" i="5"/>
  <c r="BV414" i="5"/>
  <c r="BT455" i="5"/>
  <c r="BS455" i="5"/>
  <c r="BU455" i="5"/>
  <c r="BR455" i="5"/>
  <c r="BQ455" i="5"/>
  <c r="BV455" i="5"/>
  <c r="BQ475" i="5"/>
  <c r="BT475" i="5"/>
  <c r="BV475" i="5"/>
  <c r="BR475" i="5"/>
  <c r="BQ35" i="5"/>
  <c r="BT35" i="5"/>
  <c r="BR35" i="5"/>
  <c r="BV35" i="5"/>
  <c r="BT369" i="5"/>
  <c r="BU369" i="5"/>
  <c r="BQ369" i="5"/>
  <c r="BS369" i="5"/>
  <c r="BR369" i="5"/>
  <c r="BV369" i="5"/>
  <c r="BU497" i="5"/>
  <c r="BQ497" i="5"/>
  <c r="BT497" i="5"/>
  <c r="BS497" i="5"/>
  <c r="BV497" i="5"/>
  <c r="BR497" i="5"/>
  <c r="BU572" i="5"/>
  <c r="BQ572" i="5"/>
  <c r="BT572" i="5"/>
  <c r="BR572" i="5"/>
  <c r="BV572" i="5"/>
  <c r="BS572" i="5"/>
  <c r="BV33" i="5"/>
  <c r="BR33" i="5"/>
  <c r="BQ33" i="5"/>
  <c r="BT33" i="5"/>
  <c r="BV643" i="5"/>
  <c r="BR643" i="5"/>
  <c r="BT643" i="5"/>
  <c r="BQ643" i="5"/>
  <c r="BT731" i="5"/>
  <c r="BQ731" i="5"/>
  <c r="BV731" i="5"/>
  <c r="BR731" i="5"/>
  <c r="BV63" i="5"/>
  <c r="BR63" i="5"/>
  <c r="BT63" i="5"/>
  <c r="BQ63" i="5"/>
  <c r="BQ100" i="5"/>
  <c r="BT100" i="5"/>
  <c r="BR100" i="5"/>
  <c r="BV100" i="5"/>
  <c r="BU723" i="5"/>
  <c r="BQ723" i="5"/>
  <c r="BR723" i="5"/>
  <c r="BV723" i="5"/>
  <c r="BT723" i="5"/>
  <c r="BS723" i="5"/>
  <c r="BQ169" i="5"/>
  <c r="BT169" i="5"/>
  <c r="BV169" i="5"/>
  <c r="BR169" i="5"/>
  <c r="BQ465" i="5"/>
  <c r="BT465" i="5"/>
  <c r="BR465" i="5"/>
  <c r="BV465" i="5"/>
  <c r="BU219" i="5"/>
  <c r="BQ219" i="5"/>
  <c r="BT219" i="5"/>
  <c r="BS219" i="5"/>
  <c r="BV219" i="5"/>
  <c r="BR219" i="5"/>
  <c r="BT613" i="5"/>
  <c r="BR613" i="5"/>
  <c r="BQ613" i="5"/>
  <c r="BV613" i="5"/>
  <c r="BV68" i="5"/>
  <c r="BR68" i="5"/>
  <c r="BQ68" i="5"/>
  <c r="BT68" i="5"/>
  <c r="BV324" i="5"/>
  <c r="BR324" i="5"/>
  <c r="BQ324" i="5"/>
  <c r="BT324" i="5"/>
  <c r="BT632" i="5"/>
  <c r="BR632" i="5"/>
  <c r="BQ632" i="5"/>
  <c r="BV632" i="5"/>
  <c r="BQ172" i="5"/>
  <c r="BT172" i="5"/>
  <c r="BR172" i="5"/>
  <c r="BV172" i="5"/>
  <c r="BQ16" i="5"/>
  <c r="BT16" i="5"/>
  <c r="BV16" i="5"/>
  <c r="BR16" i="5"/>
  <c r="BU161" i="5"/>
  <c r="BQ161" i="5"/>
  <c r="BT161" i="5"/>
  <c r="BV161" i="5"/>
  <c r="BS161" i="5"/>
  <c r="BR161" i="5"/>
  <c r="BU520" i="5"/>
  <c r="BQ520" i="5"/>
  <c r="BT520" i="5"/>
  <c r="BR520" i="5"/>
  <c r="BV520" i="5"/>
  <c r="BS520" i="5"/>
  <c r="BR672" i="5"/>
  <c r="BV672" i="5"/>
  <c r="BQ672" i="5"/>
  <c r="BT672" i="5"/>
  <c r="BV458" i="5"/>
  <c r="BR458" i="5"/>
  <c r="BQ458" i="5"/>
  <c r="BS458" i="5"/>
  <c r="BU458" i="5"/>
  <c r="BT458" i="5"/>
  <c r="BQ245" i="5"/>
  <c r="BT245" i="5"/>
  <c r="BV245" i="5"/>
  <c r="BR245" i="5"/>
  <c r="BQ488" i="5"/>
  <c r="BT488" i="5"/>
  <c r="BR488" i="5"/>
  <c r="BV488" i="5"/>
  <c r="BV660" i="5"/>
  <c r="BR660" i="5"/>
  <c r="BQ660" i="5"/>
  <c r="BT660" i="5"/>
  <c r="BT602" i="5"/>
  <c r="BV602" i="5"/>
  <c r="BR602" i="5"/>
  <c r="BQ602" i="5"/>
  <c r="BU504" i="5"/>
  <c r="BQ504" i="5"/>
  <c r="BT504" i="5"/>
  <c r="BS504" i="5"/>
  <c r="BV504" i="5"/>
  <c r="BR504" i="5"/>
  <c r="BS463" i="5"/>
  <c r="BV463" i="5"/>
  <c r="BR463" i="5"/>
  <c r="BU463" i="5"/>
  <c r="BT463" i="5"/>
  <c r="BQ463" i="5"/>
  <c r="BV239" i="5"/>
  <c r="BR239" i="5"/>
  <c r="BT239" i="5"/>
  <c r="BQ239" i="5"/>
  <c r="BQ686" i="5"/>
  <c r="BT686" i="5"/>
  <c r="BR686" i="5"/>
  <c r="BV686" i="5"/>
  <c r="BT427" i="5"/>
  <c r="BR427" i="5"/>
  <c r="BQ427" i="5"/>
  <c r="BV427" i="5"/>
  <c r="BV17" i="5"/>
  <c r="BR17" i="5"/>
  <c r="BT17" i="5"/>
  <c r="BQ17" i="5"/>
  <c r="BQ5" i="5"/>
  <c r="BV5" i="5"/>
  <c r="BT5" i="5"/>
  <c r="BR5" i="5"/>
  <c r="BT587" i="5"/>
  <c r="BV587" i="5"/>
  <c r="BQ587" i="5"/>
  <c r="BR587" i="5"/>
  <c r="BV542" i="5"/>
  <c r="BR542" i="5"/>
  <c r="BQ542" i="5"/>
  <c r="BT542" i="5"/>
  <c r="BQ7" i="5"/>
  <c r="BR7" i="5"/>
  <c r="BT7" i="5"/>
  <c r="BV7" i="5"/>
  <c r="BT729" i="5"/>
  <c r="BQ729" i="5"/>
  <c r="BR729" i="5"/>
  <c r="BV729" i="5"/>
  <c r="BV189" i="5"/>
  <c r="BR189" i="5"/>
  <c r="BQ189" i="5"/>
  <c r="BT189" i="5"/>
  <c r="BV745" i="5"/>
  <c r="BR745" i="5"/>
  <c r="BT745" i="5"/>
  <c r="BQ745" i="5"/>
  <c r="BT354" i="5"/>
  <c r="BU354" i="5"/>
  <c r="BQ354" i="5"/>
  <c r="BS354" i="5"/>
  <c r="BR354" i="5"/>
  <c r="BV354" i="5"/>
  <c r="BQ312" i="5"/>
  <c r="BT312" i="5"/>
  <c r="BR312" i="5"/>
  <c r="BV312" i="5"/>
  <c r="BV13" i="5"/>
  <c r="BR13" i="5"/>
  <c r="BQ13" i="5"/>
  <c r="BT13" i="5"/>
  <c r="BQ210" i="5"/>
  <c r="BT210" i="5"/>
  <c r="BV210" i="5"/>
  <c r="BR210" i="5"/>
  <c r="BV348" i="5"/>
  <c r="BR348" i="5"/>
  <c r="BS348" i="5"/>
  <c r="BU348" i="5"/>
  <c r="BT348" i="5"/>
  <c r="BQ348" i="5"/>
  <c r="BV787" i="5"/>
  <c r="BR787" i="5"/>
  <c r="BS787" i="5"/>
  <c r="BT787" i="5"/>
  <c r="BU787" i="5"/>
  <c r="BQ787" i="5"/>
  <c r="BQ507" i="5"/>
  <c r="BT507" i="5"/>
  <c r="BR507" i="5"/>
  <c r="BV507" i="5"/>
  <c r="BU215" i="5"/>
  <c r="BQ215" i="5"/>
  <c r="BT215" i="5"/>
  <c r="BV215" i="5"/>
  <c r="BS215" i="5"/>
  <c r="BR215" i="5"/>
  <c r="BU526" i="5"/>
  <c r="BQ526" i="5"/>
  <c r="BT526" i="5"/>
  <c r="BR526" i="5"/>
  <c r="BV526" i="5"/>
  <c r="BS526" i="5"/>
  <c r="BT580" i="5"/>
  <c r="BR580" i="5"/>
  <c r="BV580" i="5"/>
  <c r="BQ580" i="5"/>
  <c r="BV586" i="5"/>
  <c r="BR586" i="5"/>
  <c r="BQ586" i="5"/>
  <c r="BT586" i="5"/>
  <c r="BQ501" i="5"/>
  <c r="BT501" i="5"/>
  <c r="BR501" i="5"/>
  <c r="BV501" i="5"/>
  <c r="BV532" i="5"/>
  <c r="BR532" i="5"/>
  <c r="BQ532" i="5"/>
  <c r="BT532" i="5"/>
  <c r="BV539" i="5"/>
  <c r="BR539" i="5"/>
  <c r="BT539" i="5"/>
  <c r="BQ539" i="5"/>
  <c r="BQ323" i="5"/>
  <c r="BT323" i="5"/>
  <c r="BV323" i="5"/>
  <c r="BR323" i="5"/>
  <c r="BQ705" i="5"/>
  <c r="BT705" i="5"/>
  <c r="BR705" i="5"/>
  <c r="BV705" i="5"/>
  <c r="BU25" i="5"/>
  <c r="BQ25" i="5"/>
  <c r="BT25" i="5"/>
  <c r="BS25" i="5"/>
  <c r="BV25" i="5"/>
  <c r="BR25" i="5"/>
  <c r="BV145" i="5"/>
  <c r="BR145" i="5"/>
  <c r="BT145" i="5"/>
  <c r="BQ145" i="5"/>
  <c r="BQ72" i="5"/>
  <c r="BT72" i="5"/>
  <c r="BR72" i="5"/>
  <c r="BV72" i="5"/>
  <c r="BS466" i="5"/>
  <c r="BV466" i="5"/>
  <c r="BR466" i="5"/>
  <c r="BQ466" i="5"/>
  <c r="BT466" i="5"/>
  <c r="BU466" i="5"/>
  <c r="BQ667" i="5"/>
  <c r="BR667" i="5"/>
  <c r="BT667" i="5"/>
  <c r="BV667" i="5"/>
  <c r="BV528" i="5"/>
  <c r="BR528" i="5"/>
  <c r="BQ528" i="5"/>
  <c r="BT528" i="5"/>
  <c r="BV782" i="5"/>
  <c r="BR782" i="5"/>
  <c r="BT782" i="5"/>
  <c r="BQ782" i="5"/>
  <c r="BU540" i="5"/>
  <c r="BQ540" i="5"/>
  <c r="BT540" i="5"/>
  <c r="BR540" i="5"/>
  <c r="BV540" i="5"/>
  <c r="BS540" i="5"/>
  <c r="BV133" i="5"/>
  <c r="BR133" i="5"/>
  <c r="BQ133" i="5"/>
  <c r="BT133" i="5"/>
  <c r="BQ205" i="5"/>
  <c r="BT205" i="5"/>
  <c r="BR205" i="5"/>
  <c r="BV205" i="5"/>
  <c r="BQ92" i="5"/>
  <c r="BT92" i="5"/>
  <c r="BV92" i="5"/>
  <c r="BR92" i="5"/>
  <c r="BT399" i="5"/>
  <c r="BQ399" i="5"/>
  <c r="BV399" i="5"/>
  <c r="BR399" i="5"/>
  <c r="BT582" i="5"/>
  <c r="BV582" i="5"/>
  <c r="BQ582" i="5"/>
  <c r="BR582" i="5"/>
  <c r="AI294" i="5"/>
  <c r="AP294" i="5" s="1"/>
  <c r="BC294" i="5" s="1"/>
  <c r="AI622" i="5"/>
  <c r="AP622" i="5" s="1"/>
  <c r="BC622" i="5" s="1"/>
  <c r="AH175" i="5"/>
  <c r="AO175" i="5" s="1"/>
  <c r="BO175" i="5"/>
  <c r="AH805" i="5"/>
  <c r="AO805" i="5" s="1"/>
  <c r="BB805" i="5" s="1"/>
  <c r="BO805" i="5"/>
  <c r="AH78" i="5"/>
  <c r="AO78" i="5" s="1"/>
  <c r="BB78" i="5" s="1"/>
  <c r="BO78" i="5"/>
  <c r="AF643" i="5"/>
  <c r="AM643" i="5" s="1"/>
  <c r="AZ643" i="5" s="1"/>
  <c r="BM643" i="5"/>
  <c r="AH18" i="5"/>
  <c r="AO18" i="5" s="1"/>
  <c r="BO18" i="5"/>
  <c r="AF93" i="5"/>
  <c r="AM93" i="5" s="1"/>
  <c r="AZ93" i="5" s="1"/>
  <c r="BM93" i="5"/>
  <c r="AF748" i="5"/>
  <c r="AM748" i="5" s="1"/>
  <c r="BM748" i="5"/>
  <c r="AF372" i="5"/>
  <c r="AM372" i="5" s="1"/>
  <c r="AZ372" i="5" s="1"/>
  <c r="BM372" i="5"/>
  <c r="AF68" i="5"/>
  <c r="AM68" i="5" s="1"/>
  <c r="BM68" i="5"/>
  <c r="AH415" i="5"/>
  <c r="AO415" i="5" s="1"/>
  <c r="BB415" i="5" s="1"/>
  <c r="BO415" i="5"/>
  <c r="AF129" i="5"/>
  <c r="AM129" i="5" s="1"/>
  <c r="AZ129" i="5" s="1"/>
  <c r="BM129" i="5"/>
  <c r="AF416" i="5"/>
  <c r="AM416" i="5" s="1"/>
  <c r="AZ416" i="5" s="1"/>
  <c r="BM416" i="5"/>
  <c r="AF602" i="5"/>
  <c r="AM602" i="5" s="1"/>
  <c r="AZ602" i="5" s="1"/>
  <c r="BM602" i="5"/>
  <c r="AH480" i="5"/>
  <c r="AO480" i="5" s="1"/>
  <c r="BB480" i="5" s="1"/>
  <c r="BO480" i="5"/>
  <c r="AF239" i="5"/>
  <c r="AM239" i="5" s="1"/>
  <c r="AZ239" i="5" s="1"/>
  <c r="BM239" i="5"/>
  <c r="AH31" i="5"/>
  <c r="AO31" i="5" s="1"/>
  <c r="BB31" i="5" s="1"/>
  <c r="BO31" i="5"/>
  <c r="AF751" i="5"/>
  <c r="AM751" i="5" s="1"/>
  <c r="AZ751" i="5" s="1"/>
  <c r="BM751" i="5"/>
  <c r="AH460" i="5"/>
  <c r="AO460" i="5" s="1"/>
  <c r="BO460" i="5"/>
  <c r="AF718" i="5"/>
  <c r="AM718" i="5" s="1"/>
  <c r="AZ718" i="5" s="1"/>
  <c r="BM718" i="5"/>
  <c r="AF459" i="5"/>
  <c r="AM459" i="5" s="1"/>
  <c r="AZ459" i="5" s="1"/>
  <c r="BM459" i="5"/>
  <c r="AH149" i="5"/>
  <c r="AO149" i="5" s="1"/>
  <c r="BO149" i="5"/>
  <c r="AH468" i="5"/>
  <c r="AO468" i="5" s="1"/>
  <c r="BO468" i="5"/>
  <c r="AH558" i="5"/>
  <c r="AO558" i="5" s="1"/>
  <c r="BO558" i="5"/>
  <c r="AH538" i="5"/>
  <c r="AO538" i="5" s="1"/>
  <c r="BB538" i="5" s="1"/>
  <c r="BO538" i="5"/>
  <c r="AF333" i="5"/>
  <c r="BM333" i="5"/>
  <c r="AF689" i="5"/>
  <c r="AM689" i="5" s="1"/>
  <c r="AZ689" i="5" s="1"/>
  <c r="BM689" i="5"/>
  <c r="AH732" i="5"/>
  <c r="AO732" i="5" s="1"/>
  <c r="BO732" i="5"/>
  <c r="AF111" i="5"/>
  <c r="AM111" i="5" s="1"/>
  <c r="AZ111" i="5" s="1"/>
  <c r="BM111" i="5"/>
  <c r="AH207" i="5"/>
  <c r="AO207" i="5" s="1"/>
  <c r="BO207" i="5"/>
  <c r="AH367" i="5"/>
  <c r="AO367" i="5" s="1"/>
  <c r="BB367" i="5" s="1"/>
  <c r="BO367" i="5"/>
  <c r="AF475" i="5"/>
  <c r="BM475" i="5"/>
  <c r="AF357" i="5"/>
  <c r="AM357" i="5" s="1"/>
  <c r="AZ357" i="5" s="1"/>
  <c r="BM357" i="5"/>
  <c r="AF623" i="5"/>
  <c r="AM623" i="5" s="1"/>
  <c r="BM623" i="5"/>
  <c r="AH35" i="5"/>
  <c r="AO35" i="5" s="1"/>
  <c r="BB35" i="5" s="1"/>
  <c r="BO35" i="5"/>
  <c r="AF730" i="5"/>
  <c r="AM730" i="5" s="1"/>
  <c r="BM730" i="5"/>
  <c r="AH824" i="5"/>
  <c r="AO824" i="5" s="1"/>
  <c r="BB824" i="5" s="1"/>
  <c r="BO824" i="5"/>
  <c r="AF60" i="5"/>
  <c r="AM60" i="5" s="1"/>
  <c r="BM60" i="5"/>
  <c r="AF271" i="5"/>
  <c r="AM271" i="5" s="1"/>
  <c r="AZ271" i="5" s="1"/>
  <c r="BM271" i="5"/>
  <c r="AH33" i="5"/>
  <c r="AO33" i="5" s="1"/>
  <c r="BB33" i="5" s="1"/>
  <c r="BO33" i="5"/>
  <c r="AF8" i="5"/>
  <c r="AM8" i="5" s="1"/>
  <c r="AZ8" i="5" s="1"/>
  <c r="BM8" i="5"/>
  <c r="AH643" i="5"/>
  <c r="AO643" i="5" s="1"/>
  <c r="BO643" i="5"/>
  <c r="AF456" i="5"/>
  <c r="AM456" i="5" s="1"/>
  <c r="AZ456" i="5" s="1"/>
  <c r="BM456" i="5"/>
  <c r="AH731" i="5"/>
  <c r="AO731" i="5" s="1"/>
  <c r="BO731" i="5"/>
  <c r="AF9" i="5"/>
  <c r="AM9" i="5" s="1"/>
  <c r="AZ9" i="5" s="1"/>
  <c r="BM9" i="5"/>
  <c r="AH63" i="5"/>
  <c r="AO63" i="5" s="1"/>
  <c r="BO63" i="5"/>
  <c r="AF100" i="5"/>
  <c r="AM100" i="5" s="1"/>
  <c r="AZ100" i="5" s="1"/>
  <c r="BM100" i="5"/>
  <c r="AH93" i="5"/>
  <c r="AO93" i="5" s="1"/>
  <c r="BB93" i="5" s="1"/>
  <c r="BO93" i="5"/>
  <c r="AH748" i="5"/>
  <c r="AO748" i="5" s="1"/>
  <c r="BB748" i="5" s="1"/>
  <c r="BO748" i="5"/>
  <c r="AF115" i="5"/>
  <c r="AM115" i="5" s="1"/>
  <c r="BM115" i="5"/>
  <c r="AH372" i="5"/>
  <c r="AO372" i="5" s="1"/>
  <c r="BB372" i="5" s="1"/>
  <c r="BO372" i="5"/>
  <c r="AF598" i="5"/>
  <c r="AM598" i="5" s="1"/>
  <c r="AZ598" i="5" s="1"/>
  <c r="BM598" i="5"/>
  <c r="AH465" i="5"/>
  <c r="AO465" i="5" s="1"/>
  <c r="BB465" i="5" s="1"/>
  <c r="BO465" i="5"/>
  <c r="AF470" i="5"/>
  <c r="AM470" i="5" s="1"/>
  <c r="BM470" i="5"/>
  <c r="AF267" i="5"/>
  <c r="AM267" i="5" s="1"/>
  <c r="AZ267" i="5" s="1"/>
  <c r="BM267" i="5"/>
  <c r="AF80" i="5"/>
  <c r="AM80" i="5" s="1"/>
  <c r="BM80" i="5"/>
  <c r="AH613" i="5"/>
  <c r="AO613" i="5" s="1"/>
  <c r="BB613" i="5" s="1"/>
  <c r="BO613" i="5"/>
  <c r="AF137" i="5"/>
  <c r="BM137" i="5"/>
  <c r="AH68" i="5"/>
  <c r="AO68" i="5" s="1"/>
  <c r="BB68" i="5" s="1"/>
  <c r="BO68" i="5"/>
  <c r="AH648" i="5"/>
  <c r="AO648" i="5" s="1"/>
  <c r="BB648" i="5" s="1"/>
  <c r="BO648" i="5"/>
  <c r="AH324" i="5"/>
  <c r="AO324" i="5" s="1"/>
  <c r="BB324" i="5" s="1"/>
  <c r="BO324" i="5"/>
  <c r="AF424" i="5"/>
  <c r="AM424" i="5" s="1"/>
  <c r="BM424" i="5"/>
  <c r="AH632" i="5"/>
  <c r="AO632" i="5" s="1"/>
  <c r="BB632" i="5" s="1"/>
  <c r="BO632" i="5"/>
  <c r="AF417" i="5"/>
  <c r="AM417" i="5" s="1"/>
  <c r="BM417" i="5"/>
  <c r="AH129" i="5"/>
  <c r="AO129" i="5" s="1"/>
  <c r="BB129" i="5" s="1"/>
  <c r="BO129" i="5"/>
  <c r="AF346" i="5"/>
  <c r="BM346" i="5"/>
  <c r="AH184" i="5"/>
  <c r="AO184" i="5" s="1"/>
  <c r="BO184" i="5"/>
  <c r="AF185" i="5"/>
  <c r="AM185" i="5" s="1"/>
  <c r="AZ185" i="5" s="1"/>
  <c r="BM185" i="5"/>
  <c r="AH404" i="5"/>
  <c r="AO404" i="5" s="1"/>
  <c r="BB404" i="5" s="1"/>
  <c r="BO404" i="5"/>
  <c r="AF565" i="5"/>
  <c r="AM565" i="5" s="1"/>
  <c r="BM565" i="5"/>
  <c r="AF654" i="5"/>
  <c r="AM654" i="5" s="1"/>
  <c r="AZ654" i="5" s="1"/>
  <c r="BM654" i="5"/>
  <c r="AH151" i="5"/>
  <c r="AO151" i="5" s="1"/>
  <c r="BO151" i="5"/>
  <c r="AF571" i="5"/>
  <c r="AM571" i="5" s="1"/>
  <c r="AZ571" i="5" s="1"/>
  <c r="BM571" i="5"/>
  <c r="AF187" i="5"/>
  <c r="AM187" i="5" s="1"/>
  <c r="AZ187" i="5" s="1"/>
  <c r="BM187" i="5"/>
  <c r="AH653" i="5"/>
  <c r="AO653" i="5" s="1"/>
  <c r="BB653" i="5" s="1"/>
  <c r="BO653" i="5"/>
  <c r="AH619" i="5"/>
  <c r="AO619" i="5" s="1"/>
  <c r="BB619" i="5" s="1"/>
  <c r="BO619" i="5"/>
  <c r="AF725" i="5"/>
  <c r="AM725" i="5" s="1"/>
  <c r="AZ725" i="5" s="1"/>
  <c r="BM725" i="5"/>
  <c r="AH416" i="5"/>
  <c r="AO416" i="5" s="1"/>
  <c r="BO416" i="5"/>
  <c r="AF581" i="5"/>
  <c r="AM581" i="5" s="1"/>
  <c r="BM581" i="5"/>
  <c r="AH660" i="5"/>
  <c r="AO660" i="5" s="1"/>
  <c r="BO660" i="5"/>
  <c r="AH602" i="5"/>
  <c r="AO602" i="5" s="1"/>
  <c r="BB602" i="5" s="1"/>
  <c r="BO602" i="5"/>
  <c r="AF190" i="5"/>
  <c r="AM190" i="5" s="1"/>
  <c r="AZ190" i="5" s="1"/>
  <c r="BM190" i="5"/>
  <c r="AF599" i="5"/>
  <c r="AM599" i="5" s="1"/>
  <c r="AZ599" i="5" s="1"/>
  <c r="BM599" i="5"/>
  <c r="AH239" i="5"/>
  <c r="AO239" i="5" s="1"/>
  <c r="BB239" i="5" s="1"/>
  <c r="BO239" i="5"/>
  <c r="AH751" i="5"/>
  <c r="AO751" i="5" s="1"/>
  <c r="BB751" i="5" s="1"/>
  <c r="BO751" i="5"/>
  <c r="AF746" i="5"/>
  <c r="AM746" i="5" s="1"/>
  <c r="BM746" i="5"/>
  <c r="AH809" i="5"/>
  <c r="AO809" i="5" s="1"/>
  <c r="BB809" i="5" s="1"/>
  <c r="BO809" i="5"/>
  <c r="AF427" i="5"/>
  <c r="AM427" i="5" s="1"/>
  <c r="BM427" i="5"/>
  <c r="AH485" i="5"/>
  <c r="AO485" i="5" s="1"/>
  <c r="BB485" i="5" s="1"/>
  <c r="BO485" i="5"/>
  <c r="AF17" i="5"/>
  <c r="BM17" i="5"/>
  <c r="AF5" i="5"/>
  <c r="AM5" i="5" s="1"/>
  <c r="AZ5" i="5" s="1"/>
  <c r="BM5" i="5"/>
  <c r="AF587" i="5"/>
  <c r="BM587" i="5"/>
  <c r="AH240" i="5"/>
  <c r="AO240" i="5" s="1"/>
  <c r="BB240" i="5" s="1"/>
  <c r="BO240" i="5"/>
  <c r="AF542" i="5"/>
  <c r="AM542" i="5" s="1"/>
  <c r="BM542" i="5"/>
  <c r="AH718" i="5"/>
  <c r="AO718" i="5" s="1"/>
  <c r="BB718" i="5" s="1"/>
  <c r="BO718" i="5"/>
  <c r="AF620" i="5"/>
  <c r="AM620" i="5" s="1"/>
  <c r="BM620" i="5"/>
  <c r="AH7" i="5"/>
  <c r="AO7" i="5" s="1"/>
  <c r="BB7" i="5" s="1"/>
  <c r="BO7" i="5"/>
  <c r="AF420" i="5"/>
  <c r="BM420" i="5"/>
  <c r="AH459" i="5"/>
  <c r="AO459" i="5" s="1"/>
  <c r="BB459" i="5" s="1"/>
  <c r="BO459" i="5"/>
  <c r="AF476" i="5"/>
  <c r="BM476" i="5"/>
  <c r="AH743" i="5"/>
  <c r="AO743" i="5" s="1"/>
  <c r="BB743" i="5" s="1"/>
  <c r="BO743" i="5"/>
  <c r="AF633" i="5"/>
  <c r="AM633" i="5" s="1"/>
  <c r="BM633" i="5"/>
  <c r="AH84" i="5"/>
  <c r="AO84" i="5" s="1"/>
  <c r="BB84" i="5" s="1"/>
  <c r="BO84" i="5"/>
  <c r="AF621" i="5"/>
  <c r="AM621" i="5" s="1"/>
  <c r="AZ621" i="5" s="1"/>
  <c r="BM621" i="5"/>
  <c r="AH312" i="5"/>
  <c r="AO312" i="5" s="1"/>
  <c r="BB312" i="5" s="1"/>
  <c r="BO312" i="5"/>
  <c r="AH13" i="5"/>
  <c r="AO13" i="5" s="1"/>
  <c r="BB13" i="5" s="1"/>
  <c r="BO13" i="5"/>
  <c r="AF709" i="5"/>
  <c r="AM709" i="5" s="1"/>
  <c r="AZ709" i="5" s="1"/>
  <c r="BM709" i="5"/>
  <c r="AH210" i="5"/>
  <c r="AO210" i="5" s="1"/>
  <c r="BO210" i="5"/>
  <c r="AF222" i="5"/>
  <c r="AM222" i="5" s="1"/>
  <c r="AZ222" i="5" s="1"/>
  <c r="BM222" i="5"/>
  <c r="AF507" i="5"/>
  <c r="AM507" i="5" s="1"/>
  <c r="BM507" i="5"/>
  <c r="AH436" i="5"/>
  <c r="AO436" i="5" s="1"/>
  <c r="BB436" i="5" s="1"/>
  <c r="BO436" i="5"/>
  <c r="AF580" i="5"/>
  <c r="AM580" i="5" s="1"/>
  <c r="BM580" i="5"/>
  <c r="AF586" i="5"/>
  <c r="AM586" i="5" s="1"/>
  <c r="AZ586" i="5" s="1"/>
  <c r="BM586" i="5"/>
  <c r="AF501" i="5"/>
  <c r="BM501" i="5"/>
  <c r="AF532" i="5"/>
  <c r="AM532" i="5" s="1"/>
  <c r="BM532" i="5"/>
  <c r="AH546" i="5"/>
  <c r="AO546" i="5" s="1"/>
  <c r="BO546" i="5"/>
  <c r="AF539" i="5"/>
  <c r="AM539" i="5" s="1"/>
  <c r="AZ539" i="5" s="1"/>
  <c r="BM539" i="5"/>
  <c r="AH201" i="5"/>
  <c r="BO201" i="5"/>
  <c r="AF323" i="5"/>
  <c r="AM323" i="5" s="1"/>
  <c r="AZ323" i="5" s="1"/>
  <c r="BM323" i="5"/>
  <c r="AH196" i="5"/>
  <c r="BO196" i="5"/>
  <c r="AH379" i="5"/>
  <c r="AO379" i="5" s="1"/>
  <c r="BB379" i="5" s="1"/>
  <c r="BO379" i="5"/>
  <c r="AF422" i="5"/>
  <c r="AM422" i="5" s="1"/>
  <c r="BM422" i="5"/>
  <c r="AH333" i="5"/>
  <c r="AO333" i="5" s="1"/>
  <c r="BB333" i="5" s="1"/>
  <c r="BO333" i="5"/>
  <c r="AF74" i="5"/>
  <c r="BM74" i="5"/>
  <c r="AF490" i="5"/>
  <c r="AM490" i="5" s="1"/>
  <c r="AZ490" i="5" s="1"/>
  <c r="BM490" i="5"/>
  <c r="AH667" i="5"/>
  <c r="BO667" i="5"/>
  <c r="AF528" i="5"/>
  <c r="AM528" i="5" s="1"/>
  <c r="AZ528" i="5" s="1"/>
  <c r="BM528" i="5"/>
  <c r="AH579" i="5"/>
  <c r="AO579" i="5" s="1"/>
  <c r="BO579" i="5"/>
  <c r="AF782" i="5"/>
  <c r="AM782" i="5" s="1"/>
  <c r="AZ782" i="5" s="1"/>
  <c r="BM782" i="5"/>
  <c r="AH689" i="5"/>
  <c r="AO689" i="5" s="1"/>
  <c r="BO689" i="5"/>
  <c r="AF133" i="5"/>
  <c r="AM133" i="5" s="1"/>
  <c r="AZ133" i="5" s="1"/>
  <c r="BM133" i="5"/>
  <c r="AH733" i="5"/>
  <c r="AO733" i="5" s="1"/>
  <c r="BO733" i="5"/>
  <c r="AF205" i="5"/>
  <c r="AM205" i="5" s="1"/>
  <c r="BM205" i="5"/>
  <c r="AH111" i="5"/>
  <c r="BO111" i="5"/>
  <c r="AF92" i="5"/>
  <c r="AM92" i="5" s="1"/>
  <c r="AZ92" i="5" s="1"/>
  <c r="BM92" i="5"/>
  <c r="AH203" i="5"/>
  <c r="AO203" i="5" s="1"/>
  <c r="BB203" i="5" s="1"/>
  <c r="BO203" i="5"/>
  <c r="AF399" i="5"/>
  <c r="AM399" i="5" s="1"/>
  <c r="AZ399" i="5" s="1"/>
  <c r="BM399" i="5"/>
  <c r="AH214" i="5"/>
  <c r="BO214" i="5"/>
  <c r="AH414" i="5"/>
  <c r="AO414" i="5" s="1"/>
  <c r="BB414" i="5" s="1"/>
  <c r="BO414" i="5"/>
  <c r="AF489" i="5"/>
  <c r="BM489" i="5"/>
  <c r="AH350" i="5"/>
  <c r="AO350" i="5" s="1"/>
  <c r="BO350" i="5"/>
  <c r="AF824" i="5"/>
  <c r="AM824" i="5" s="1"/>
  <c r="AZ824" i="5" s="1"/>
  <c r="BM824" i="5"/>
  <c r="AH10" i="5"/>
  <c r="AO10" i="5" s="1"/>
  <c r="BB10" i="5" s="1"/>
  <c r="BO10" i="5"/>
  <c r="AF63" i="5"/>
  <c r="AM63" i="5" s="1"/>
  <c r="BM63" i="5"/>
  <c r="AH647" i="5"/>
  <c r="AO647" i="5" s="1"/>
  <c r="BB647" i="5" s="1"/>
  <c r="BO647" i="5"/>
  <c r="AH169" i="5"/>
  <c r="AO169" i="5" s="1"/>
  <c r="BO169" i="5"/>
  <c r="AH823" i="5"/>
  <c r="AO823" i="5" s="1"/>
  <c r="BB823" i="5" s="1"/>
  <c r="BO823" i="5"/>
  <c r="AF465" i="5"/>
  <c r="AM465" i="5" s="1"/>
  <c r="BM465" i="5"/>
  <c r="AH340" i="5"/>
  <c r="AO340" i="5" s="1"/>
  <c r="BB340" i="5" s="1"/>
  <c r="BO340" i="5"/>
  <c r="AH389" i="5"/>
  <c r="AO389" i="5" s="1"/>
  <c r="BO389" i="5"/>
  <c r="AF324" i="5"/>
  <c r="AM324" i="5" s="1"/>
  <c r="AZ324" i="5" s="1"/>
  <c r="BM324" i="5"/>
  <c r="AF632" i="5"/>
  <c r="AM632" i="5" s="1"/>
  <c r="BM632" i="5"/>
  <c r="AF184" i="5"/>
  <c r="AM184" i="5" s="1"/>
  <c r="BM184" i="5"/>
  <c r="AH16" i="5"/>
  <c r="BO16" i="5"/>
  <c r="AH672" i="5"/>
  <c r="AO672" i="5" s="1"/>
  <c r="BB672" i="5" s="1"/>
  <c r="BO672" i="5"/>
  <c r="AF653" i="5"/>
  <c r="AM653" i="5" s="1"/>
  <c r="BM653" i="5"/>
  <c r="AH440" i="5"/>
  <c r="AO440" i="5" s="1"/>
  <c r="BB440" i="5" s="1"/>
  <c r="BO440" i="5"/>
  <c r="AH90" i="5"/>
  <c r="AO90" i="5" s="1"/>
  <c r="BB90" i="5" s="1"/>
  <c r="BO90" i="5"/>
  <c r="AF485" i="5"/>
  <c r="AM485" i="5" s="1"/>
  <c r="BM485" i="5"/>
  <c r="AH492" i="5"/>
  <c r="AO492" i="5" s="1"/>
  <c r="BB492" i="5" s="1"/>
  <c r="BO492" i="5"/>
  <c r="AH81" i="5"/>
  <c r="AO81" i="5" s="1"/>
  <c r="BB81" i="5" s="1"/>
  <c r="BO81" i="5"/>
  <c r="AF743" i="5"/>
  <c r="BM743" i="5"/>
  <c r="AH744" i="5"/>
  <c r="AO744" i="5" s="1"/>
  <c r="BB744" i="5" s="1"/>
  <c r="BO744" i="5"/>
  <c r="AF84" i="5"/>
  <c r="AM84" i="5" s="1"/>
  <c r="BM84" i="5"/>
  <c r="AF13" i="5"/>
  <c r="AM13" i="5" s="1"/>
  <c r="AZ13" i="5" s="1"/>
  <c r="BM13" i="5"/>
  <c r="AF436" i="5"/>
  <c r="AM436" i="5" s="1"/>
  <c r="AZ436" i="5" s="1"/>
  <c r="BM436" i="5"/>
  <c r="AH392" i="5"/>
  <c r="AO392" i="5" s="1"/>
  <c r="BB392" i="5" s="1"/>
  <c r="BO392" i="5"/>
  <c r="AF546" i="5"/>
  <c r="AM546" i="5" s="1"/>
  <c r="BM546" i="5"/>
  <c r="AH681" i="5"/>
  <c r="AO681" i="5" s="1"/>
  <c r="BB681" i="5" s="1"/>
  <c r="BO681" i="5"/>
  <c r="AF667" i="5"/>
  <c r="AM667" i="5" s="1"/>
  <c r="AZ667" i="5" s="1"/>
  <c r="BM667" i="5"/>
  <c r="AH66" i="5"/>
  <c r="AO66" i="5" s="1"/>
  <c r="BO66" i="5"/>
  <c r="AH277" i="5"/>
  <c r="AO277" i="5" s="1"/>
  <c r="BB277" i="5" s="1"/>
  <c r="BO277" i="5"/>
  <c r="AF214" i="5"/>
  <c r="AM214" i="5" s="1"/>
  <c r="AZ214" i="5" s="1"/>
  <c r="BM214" i="5"/>
  <c r="AH475" i="5"/>
  <c r="AO475" i="5" s="1"/>
  <c r="BO475" i="5"/>
  <c r="AF338" i="5"/>
  <c r="AM338" i="5" s="1"/>
  <c r="BM338" i="5"/>
  <c r="AH623" i="5"/>
  <c r="AO623" i="5" s="1"/>
  <c r="BB623" i="5" s="1"/>
  <c r="BO623" i="5"/>
  <c r="AF4" i="5"/>
  <c r="AM4" i="5" s="1"/>
  <c r="AZ4" i="5" s="1"/>
  <c r="BM4" i="5"/>
  <c r="AH730" i="5"/>
  <c r="AO730" i="5" s="1"/>
  <c r="BB730" i="5" s="1"/>
  <c r="BO730" i="5"/>
  <c r="AH60" i="5"/>
  <c r="AO60" i="5" s="1"/>
  <c r="BO60" i="5"/>
  <c r="AH271" i="5"/>
  <c r="BO271" i="5"/>
  <c r="AF789" i="5"/>
  <c r="AM789" i="5" s="1"/>
  <c r="BM789" i="5"/>
  <c r="AH8" i="5"/>
  <c r="AO8" i="5" s="1"/>
  <c r="BB8" i="5" s="1"/>
  <c r="BO8" i="5"/>
  <c r="AF626" i="5"/>
  <c r="AM626" i="5" s="1"/>
  <c r="AZ626" i="5" s="1"/>
  <c r="BM626" i="5"/>
  <c r="AH456" i="5"/>
  <c r="AO456" i="5" s="1"/>
  <c r="BO456" i="5"/>
  <c r="AF413" i="5"/>
  <c r="AM413" i="5" s="1"/>
  <c r="BM413" i="5"/>
  <c r="AH9" i="5"/>
  <c r="AO9" i="5" s="1"/>
  <c r="BO9" i="5"/>
  <c r="AH100" i="5"/>
  <c r="AO100" i="5" s="1"/>
  <c r="BB100" i="5" s="1"/>
  <c r="BO100" i="5"/>
  <c r="AH115" i="5"/>
  <c r="AO115" i="5" s="1"/>
  <c r="BO115" i="5"/>
  <c r="AF208" i="5"/>
  <c r="AM208" i="5" s="1"/>
  <c r="BM208" i="5"/>
  <c r="AH598" i="5"/>
  <c r="AO598" i="5" s="1"/>
  <c r="BB598" i="5" s="1"/>
  <c r="BO598" i="5"/>
  <c r="AF197" i="5"/>
  <c r="AM197" i="5" s="1"/>
  <c r="BM197" i="5"/>
  <c r="AH470" i="5"/>
  <c r="BO470" i="5"/>
  <c r="AF811" i="5"/>
  <c r="AM811" i="5" s="1"/>
  <c r="AZ811" i="5" s="1"/>
  <c r="BM811" i="5"/>
  <c r="AH267" i="5"/>
  <c r="AO267" i="5" s="1"/>
  <c r="BO267" i="5"/>
  <c r="AH80" i="5"/>
  <c r="AO80" i="5" s="1"/>
  <c r="BB80" i="5" s="1"/>
  <c r="BO80" i="5"/>
  <c r="AF646" i="5"/>
  <c r="AM646" i="5" s="1"/>
  <c r="BM646" i="5"/>
  <c r="AH137" i="5"/>
  <c r="AO137" i="5" s="1"/>
  <c r="BO137" i="5"/>
  <c r="AF793" i="5"/>
  <c r="AM793" i="5" s="1"/>
  <c r="BM793" i="5"/>
  <c r="AF742" i="5"/>
  <c r="AM742" i="5" s="1"/>
  <c r="BM742" i="5"/>
  <c r="AH424" i="5"/>
  <c r="AO424" i="5" s="1"/>
  <c r="BO424" i="5"/>
  <c r="AF634" i="5"/>
  <c r="AM634" i="5" s="1"/>
  <c r="AZ634" i="5" s="1"/>
  <c r="BM634" i="5"/>
  <c r="AH417" i="5"/>
  <c r="AO417" i="5" s="1"/>
  <c r="BO417" i="5"/>
  <c r="AH346" i="5"/>
  <c r="AO346" i="5" s="1"/>
  <c r="BO346" i="5"/>
  <c r="AH185" i="5"/>
  <c r="AO185" i="5" s="1"/>
  <c r="BO185" i="5"/>
  <c r="AF297" i="5"/>
  <c r="AM297" i="5" s="1"/>
  <c r="AZ297" i="5" s="1"/>
  <c r="BM297" i="5"/>
  <c r="AH565" i="5"/>
  <c r="BO565" i="5"/>
  <c r="AF607" i="5"/>
  <c r="AM607" i="5" s="1"/>
  <c r="BM607" i="5"/>
  <c r="AH654" i="5"/>
  <c r="AO654" i="5" s="1"/>
  <c r="BO654" i="5"/>
  <c r="AH571" i="5"/>
  <c r="AO571" i="5" s="1"/>
  <c r="BB571" i="5" s="1"/>
  <c r="BO571" i="5"/>
  <c r="AF158" i="5"/>
  <c r="AM158" i="5" s="1"/>
  <c r="AZ158" i="5" s="1"/>
  <c r="BM158" i="5"/>
  <c r="AH187" i="5"/>
  <c r="AO187" i="5" s="1"/>
  <c r="BO187" i="5"/>
  <c r="AF766" i="5"/>
  <c r="AM766" i="5" s="1"/>
  <c r="BM766" i="5"/>
  <c r="AH725" i="5"/>
  <c r="AO725" i="5" s="1"/>
  <c r="BB725" i="5" s="1"/>
  <c r="BO725" i="5"/>
  <c r="AH581" i="5"/>
  <c r="AO581" i="5" s="1"/>
  <c r="BO581" i="5"/>
  <c r="AF691" i="5"/>
  <c r="AM691" i="5" s="1"/>
  <c r="BM691" i="5"/>
  <c r="AF452" i="5"/>
  <c r="AM452" i="5" s="1"/>
  <c r="BM452" i="5"/>
  <c r="AH190" i="5"/>
  <c r="AO190" i="5" s="1"/>
  <c r="BO190" i="5"/>
  <c r="AF597" i="5"/>
  <c r="AM597" i="5" s="1"/>
  <c r="BM597" i="5"/>
  <c r="AF265" i="5"/>
  <c r="AM265" i="5" s="1"/>
  <c r="BM265" i="5"/>
  <c r="AH599" i="5"/>
  <c r="BO599" i="5"/>
  <c r="AF3" i="5"/>
  <c r="AM3" i="5" s="1"/>
  <c r="BM3" i="5"/>
  <c r="AF686" i="5"/>
  <c r="AM686" i="5" s="1"/>
  <c r="BM686" i="5"/>
  <c r="AH746" i="5"/>
  <c r="AO746" i="5" s="1"/>
  <c r="BO746" i="5"/>
  <c r="AF441" i="5"/>
  <c r="AM441" i="5" s="1"/>
  <c r="BM441" i="5"/>
  <c r="AH427" i="5"/>
  <c r="AO427" i="5" s="1"/>
  <c r="BO427" i="5"/>
  <c r="AF596" i="5"/>
  <c r="AM596" i="5" s="1"/>
  <c r="AZ596" i="5" s="1"/>
  <c r="BM596" i="5"/>
  <c r="AH17" i="5"/>
  <c r="AO17" i="5" s="1"/>
  <c r="BB17" i="5" s="1"/>
  <c r="BO17" i="5"/>
  <c r="AH5" i="5"/>
  <c r="AO5" i="5" s="1"/>
  <c r="BB5" i="5" s="1"/>
  <c r="BO5" i="5"/>
  <c r="AH587" i="5"/>
  <c r="AO587" i="5" s="1"/>
  <c r="BB587" i="5" s="1"/>
  <c r="BO587" i="5"/>
  <c r="AF772" i="5"/>
  <c r="AM772" i="5" s="1"/>
  <c r="BM772" i="5"/>
  <c r="AH542" i="5"/>
  <c r="AO542" i="5" s="1"/>
  <c r="BO542" i="5"/>
  <c r="AF734" i="5"/>
  <c r="AM734" i="5" s="1"/>
  <c r="BM734" i="5"/>
  <c r="AH620" i="5"/>
  <c r="AO620" i="5" s="1"/>
  <c r="BO620" i="5"/>
  <c r="AF773" i="5"/>
  <c r="AM773" i="5" s="1"/>
  <c r="BM773" i="5"/>
  <c r="AF729" i="5"/>
  <c r="AM729" i="5" s="1"/>
  <c r="BM729" i="5"/>
  <c r="AH420" i="5"/>
  <c r="AO420" i="5" s="1"/>
  <c r="BO420" i="5"/>
  <c r="AF189" i="5"/>
  <c r="AM189" i="5" s="1"/>
  <c r="BM189" i="5"/>
  <c r="AH476" i="5"/>
  <c r="AO476" i="5" s="1"/>
  <c r="BO476" i="5"/>
  <c r="AF745" i="5"/>
  <c r="AM745" i="5" s="1"/>
  <c r="AZ745" i="5" s="1"/>
  <c r="BM745" i="5"/>
  <c r="AH633" i="5"/>
  <c r="BO633" i="5"/>
  <c r="AF15" i="5"/>
  <c r="AM15" i="5" s="1"/>
  <c r="BM15" i="5"/>
  <c r="AF325" i="5"/>
  <c r="AM325" i="5" s="1"/>
  <c r="BM325" i="5"/>
  <c r="AF757" i="5"/>
  <c r="AM757" i="5" s="1"/>
  <c r="BM757" i="5"/>
  <c r="AF329" i="5"/>
  <c r="AM329" i="5" s="1"/>
  <c r="BM329" i="5"/>
  <c r="AH621" i="5"/>
  <c r="AO621" i="5" s="1"/>
  <c r="BO621" i="5"/>
  <c r="AF491" i="5"/>
  <c r="AM491" i="5" s="1"/>
  <c r="AZ491" i="5" s="1"/>
  <c r="BM491" i="5"/>
  <c r="AH709" i="5"/>
  <c r="AO709" i="5" s="1"/>
  <c r="BO709" i="5"/>
  <c r="AF703" i="5"/>
  <c r="AM703" i="5" s="1"/>
  <c r="BM703" i="5"/>
  <c r="AH222" i="5"/>
  <c r="AO222" i="5" s="1"/>
  <c r="BO222" i="5"/>
  <c r="AH507" i="5"/>
  <c r="AO507" i="5" s="1"/>
  <c r="BB507" i="5" s="1"/>
  <c r="BO507" i="5"/>
  <c r="AF426" i="5"/>
  <c r="AM426" i="5" s="1"/>
  <c r="BM426" i="5"/>
  <c r="AF418" i="5"/>
  <c r="AM418" i="5" s="1"/>
  <c r="BM418" i="5"/>
  <c r="AH580" i="5"/>
  <c r="AO580" i="5" s="1"/>
  <c r="BO580" i="5"/>
  <c r="AH586" i="5"/>
  <c r="AO586" i="5" s="1"/>
  <c r="BO586" i="5"/>
  <c r="AF618" i="5"/>
  <c r="AM618" i="5" s="1"/>
  <c r="AZ618" i="5" s="1"/>
  <c r="BM618" i="5"/>
  <c r="AH501" i="5"/>
  <c r="AO501" i="5" s="1"/>
  <c r="BB501" i="5" s="1"/>
  <c r="BO501" i="5"/>
  <c r="AH532" i="5"/>
  <c r="AO532" i="5" s="1"/>
  <c r="BB532" i="5" s="1"/>
  <c r="BO532" i="5"/>
  <c r="AF177" i="5"/>
  <c r="AM177" i="5" s="1"/>
  <c r="AZ177" i="5" s="1"/>
  <c r="BM177" i="5"/>
  <c r="AH539" i="5"/>
  <c r="AO539" i="5" s="1"/>
  <c r="BO539" i="5"/>
  <c r="AF337" i="5"/>
  <c r="AM337" i="5" s="1"/>
  <c r="AZ337" i="5" s="1"/>
  <c r="BM337" i="5"/>
  <c r="AH323" i="5"/>
  <c r="AO323" i="5" s="1"/>
  <c r="BO323" i="5"/>
  <c r="AF705" i="5"/>
  <c r="AM705" i="5" s="1"/>
  <c r="BM705" i="5"/>
  <c r="AF423" i="5"/>
  <c r="AM423" i="5" s="1"/>
  <c r="BM423" i="5"/>
  <c r="AH422" i="5"/>
  <c r="AO422" i="5" s="1"/>
  <c r="BB422" i="5" s="1"/>
  <c r="BO422" i="5"/>
  <c r="AH74" i="5"/>
  <c r="AO74" i="5" s="1"/>
  <c r="BO74" i="5"/>
  <c r="AF535" i="5"/>
  <c r="AM535" i="5" s="1"/>
  <c r="AZ535" i="5" s="1"/>
  <c r="BM535" i="5"/>
  <c r="AH490" i="5"/>
  <c r="AO490" i="5" s="1"/>
  <c r="BB490" i="5" s="1"/>
  <c r="BO490" i="5"/>
  <c r="AF560" i="5"/>
  <c r="AM560" i="5" s="1"/>
  <c r="BM560" i="5"/>
  <c r="AF617" i="5"/>
  <c r="AM617" i="5" s="1"/>
  <c r="AZ617" i="5" s="1"/>
  <c r="BM617" i="5"/>
  <c r="AH528" i="5"/>
  <c r="AO528" i="5" s="1"/>
  <c r="BO528" i="5"/>
  <c r="AF402" i="5"/>
  <c r="AM402" i="5" s="1"/>
  <c r="BM402" i="5"/>
  <c r="AH782" i="5"/>
  <c r="AO782" i="5" s="1"/>
  <c r="BB782" i="5" s="1"/>
  <c r="BO782" i="5"/>
  <c r="AF412" i="5"/>
  <c r="AM412" i="5" s="1"/>
  <c r="AZ412" i="5" s="1"/>
  <c r="BM412" i="5"/>
  <c r="AF693" i="5"/>
  <c r="AM693" i="5" s="1"/>
  <c r="BM693" i="5"/>
  <c r="AH133" i="5"/>
  <c r="AO133" i="5" s="1"/>
  <c r="BO133" i="5"/>
  <c r="AF391" i="5"/>
  <c r="AM391" i="5" s="1"/>
  <c r="BM391" i="5"/>
  <c r="AH205" i="5"/>
  <c r="AO205" i="5" s="1"/>
  <c r="BB205" i="5" s="1"/>
  <c r="BO205" i="5"/>
  <c r="AF101" i="5"/>
  <c r="AM101" i="5" s="1"/>
  <c r="BM101" i="5"/>
  <c r="AH92" i="5"/>
  <c r="AO92" i="5" s="1"/>
  <c r="BB92" i="5" s="1"/>
  <c r="BO92" i="5"/>
  <c r="AF141" i="5"/>
  <c r="AM141" i="5" s="1"/>
  <c r="BM141" i="5"/>
  <c r="AH399" i="5"/>
  <c r="AO399" i="5" s="1"/>
  <c r="BO399" i="5"/>
  <c r="AF582" i="5"/>
  <c r="AM582" i="5" s="1"/>
  <c r="AZ582" i="5" s="1"/>
  <c r="BM582" i="5"/>
  <c r="AH489" i="5"/>
  <c r="AO489" i="5" s="1"/>
  <c r="BO489" i="5"/>
  <c r="AF238" i="5"/>
  <c r="AM238" i="5" s="1"/>
  <c r="BM238" i="5"/>
  <c r="AF35" i="5"/>
  <c r="AM35" i="5" s="1"/>
  <c r="BM35" i="5"/>
  <c r="AH624" i="5"/>
  <c r="AO624" i="5" s="1"/>
  <c r="BB624" i="5" s="1"/>
  <c r="BO624" i="5"/>
  <c r="AF33" i="5"/>
  <c r="AM33" i="5" s="1"/>
  <c r="BM33" i="5"/>
  <c r="AF731" i="5"/>
  <c r="AM731" i="5" s="1"/>
  <c r="BM731" i="5"/>
  <c r="AH771" i="5"/>
  <c r="AO771" i="5" s="1"/>
  <c r="BB771" i="5" s="1"/>
  <c r="BO771" i="5"/>
  <c r="AH225" i="5"/>
  <c r="AO225" i="5" s="1"/>
  <c r="BO225" i="5"/>
  <c r="AF613" i="5"/>
  <c r="AM613" i="5" s="1"/>
  <c r="BM613" i="5"/>
  <c r="AH258" i="5"/>
  <c r="BO258" i="5"/>
  <c r="AF648" i="5"/>
  <c r="AM648" i="5" s="1"/>
  <c r="AZ648" i="5" s="1"/>
  <c r="BM648" i="5"/>
  <c r="AH232" i="5"/>
  <c r="AO232" i="5" s="1"/>
  <c r="BB232" i="5" s="1"/>
  <c r="BO232" i="5"/>
  <c r="AH172" i="5"/>
  <c r="AO172" i="5" s="1"/>
  <c r="BO172" i="5"/>
  <c r="AF404" i="5"/>
  <c r="AM404" i="5" s="1"/>
  <c r="AZ404" i="5" s="1"/>
  <c r="BM404" i="5"/>
  <c r="AF151" i="5"/>
  <c r="AM151" i="5" s="1"/>
  <c r="AZ151" i="5" s="1"/>
  <c r="BM151" i="5"/>
  <c r="AF619" i="5"/>
  <c r="AM619" i="5" s="1"/>
  <c r="BM619" i="5"/>
  <c r="AH245" i="5"/>
  <c r="AO245" i="5" s="1"/>
  <c r="BO245" i="5"/>
  <c r="AH488" i="5"/>
  <c r="AO488" i="5" s="1"/>
  <c r="BO488" i="5"/>
  <c r="AF660" i="5"/>
  <c r="AM660" i="5" s="1"/>
  <c r="BM660" i="5"/>
  <c r="AH531" i="5"/>
  <c r="AO531" i="5" s="1"/>
  <c r="BB531" i="5" s="1"/>
  <c r="BO531" i="5"/>
  <c r="AH173" i="5"/>
  <c r="AO173" i="5" s="1"/>
  <c r="BO173" i="5"/>
  <c r="AF809" i="5"/>
  <c r="AM809" i="5" s="1"/>
  <c r="BM809" i="5"/>
  <c r="AF240" i="5"/>
  <c r="AM240" i="5" s="1"/>
  <c r="BM240" i="5"/>
  <c r="AH687" i="5"/>
  <c r="AO687" i="5" s="1"/>
  <c r="BB687" i="5" s="1"/>
  <c r="BO687" i="5"/>
  <c r="AF7" i="5"/>
  <c r="AM7" i="5" s="1"/>
  <c r="BM7" i="5"/>
  <c r="AH636" i="5"/>
  <c r="AO636" i="5" s="1"/>
  <c r="BO636" i="5"/>
  <c r="AH530" i="5"/>
  <c r="AO530" i="5" s="1"/>
  <c r="BO530" i="5"/>
  <c r="AH812" i="5"/>
  <c r="AO812" i="5" s="1"/>
  <c r="BO812" i="5"/>
  <c r="AF312" i="5"/>
  <c r="AM312" i="5" s="1"/>
  <c r="BM312" i="5"/>
  <c r="AH378" i="5"/>
  <c r="AO378" i="5" s="1"/>
  <c r="BB378" i="5" s="1"/>
  <c r="BO378" i="5"/>
  <c r="AF210" i="5"/>
  <c r="AM210" i="5" s="1"/>
  <c r="BM210" i="5"/>
  <c r="AH255" i="5"/>
  <c r="AO255" i="5" s="1"/>
  <c r="BB255" i="5" s="1"/>
  <c r="BO255" i="5"/>
  <c r="AF201" i="5"/>
  <c r="AM201" i="5" s="1"/>
  <c r="BM201" i="5"/>
  <c r="AF196" i="5"/>
  <c r="AM196" i="5" s="1"/>
  <c r="BM196" i="5"/>
  <c r="AH29" i="5"/>
  <c r="AO29" i="5" s="1"/>
  <c r="BB29" i="5" s="1"/>
  <c r="BO29" i="5"/>
  <c r="AF379" i="5"/>
  <c r="AM379" i="5" s="1"/>
  <c r="AZ379" i="5" s="1"/>
  <c r="BM379" i="5"/>
  <c r="AH145" i="5"/>
  <c r="AO145" i="5" s="1"/>
  <c r="BB145" i="5" s="1"/>
  <c r="BO145" i="5"/>
  <c r="AH72" i="5"/>
  <c r="AO72" i="5" s="1"/>
  <c r="BO72" i="5"/>
  <c r="AF579" i="5"/>
  <c r="AM579" i="5" s="1"/>
  <c r="BM579" i="5"/>
  <c r="AH616" i="5"/>
  <c r="AO616" i="5" s="1"/>
  <c r="BB616" i="5" s="1"/>
  <c r="BO616" i="5"/>
  <c r="AF733" i="5"/>
  <c r="AM733" i="5" s="1"/>
  <c r="BM733" i="5"/>
  <c r="AF203" i="5"/>
  <c r="AM203" i="5" s="1"/>
  <c r="BM203" i="5"/>
  <c r="AF414" i="5"/>
  <c r="AM414" i="5" s="1"/>
  <c r="AZ414" i="5" s="1"/>
  <c r="BM414" i="5"/>
  <c r="AH357" i="5"/>
  <c r="AO357" i="5" s="1"/>
  <c r="BB357" i="5" s="1"/>
  <c r="BO357" i="5"/>
  <c r="AH338" i="5"/>
  <c r="AO338" i="5" s="1"/>
  <c r="BO338" i="5"/>
  <c r="AF624" i="5"/>
  <c r="AM624" i="5" s="1"/>
  <c r="AZ624" i="5" s="1"/>
  <c r="BM624" i="5"/>
  <c r="AF350" i="5"/>
  <c r="AM350" i="5" s="1"/>
  <c r="AZ350" i="5" s="1"/>
  <c r="BM350" i="5"/>
  <c r="AH4" i="5"/>
  <c r="AO4" i="5" s="1"/>
  <c r="BB4" i="5" s="1"/>
  <c r="BO4" i="5"/>
  <c r="AF175" i="5"/>
  <c r="AM175" i="5" s="1"/>
  <c r="BM175" i="5"/>
  <c r="AF805" i="5"/>
  <c r="AM805" i="5" s="1"/>
  <c r="AZ805" i="5" s="1"/>
  <c r="BM805" i="5"/>
  <c r="AF78" i="5"/>
  <c r="AM78" i="5" s="1"/>
  <c r="BM78" i="5"/>
  <c r="AH789" i="5"/>
  <c r="AO789" i="5" s="1"/>
  <c r="BB789" i="5" s="1"/>
  <c r="BO789" i="5"/>
  <c r="AF10" i="5"/>
  <c r="AM10" i="5" s="1"/>
  <c r="BM10" i="5"/>
  <c r="AH626" i="5"/>
  <c r="AO626" i="5" s="1"/>
  <c r="BB626" i="5" s="1"/>
  <c r="BO626" i="5"/>
  <c r="AF771" i="5"/>
  <c r="AM771" i="5" s="1"/>
  <c r="BM771" i="5"/>
  <c r="AH413" i="5"/>
  <c r="AO413" i="5" s="1"/>
  <c r="BB413" i="5" s="1"/>
  <c r="BO413" i="5"/>
  <c r="AF18" i="5"/>
  <c r="AM18" i="5" s="1"/>
  <c r="BM18" i="5"/>
  <c r="AF647" i="5"/>
  <c r="AM647" i="5" s="1"/>
  <c r="BM647" i="5"/>
  <c r="AF225" i="5"/>
  <c r="AM225" i="5" s="1"/>
  <c r="AZ225" i="5" s="1"/>
  <c r="BM225" i="5"/>
  <c r="AF169" i="5"/>
  <c r="AM169" i="5" s="1"/>
  <c r="AZ169" i="5" s="1"/>
  <c r="BM169" i="5"/>
  <c r="AF823" i="5"/>
  <c r="AM823" i="5" s="1"/>
  <c r="AZ823" i="5" s="1"/>
  <c r="BM823" i="5"/>
  <c r="AH208" i="5"/>
  <c r="AO208" i="5" s="1"/>
  <c r="BO208" i="5"/>
  <c r="AF340" i="5"/>
  <c r="AM340" i="5" s="1"/>
  <c r="AZ340" i="5" s="1"/>
  <c r="BM340" i="5"/>
  <c r="AH197" i="5"/>
  <c r="AO197" i="5" s="1"/>
  <c r="BO197" i="5"/>
  <c r="AF389" i="5"/>
  <c r="AM389" i="5" s="1"/>
  <c r="AZ389" i="5" s="1"/>
  <c r="BM389" i="5"/>
  <c r="AH811" i="5"/>
  <c r="AO811" i="5" s="1"/>
  <c r="BB811" i="5" s="1"/>
  <c r="BO811" i="5"/>
  <c r="AF258" i="5"/>
  <c r="AM258" i="5" s="1"/>
  <c r="BM258" i="5"/>
  <c r="AH646" i="5"/>
  <c r="AO646" i="5" s="1"/>
  <c r="BB646" i="5" s="1"/>
  <c r="BO646" i="5"/>
  <c r="AH793" i="5"/>
  <c r="AO793" i="5" s="1"/>
  <c r="BO793" i="5"/>
  <c r="AF415" i="5"/>
  <c r="AM415" i="5" s="1"/>
  <c r="BM415" i="5"/>
  <c r="AH742" i="5"/>
  <c r="AO742" i="5" s="1"/>
  <c r="BB742" i="5" s="1"/>
  <c r="BO742" i="5"/>
  <c r="AF232" i="5"/>
  <c r="AM232" i="5" s="1"/>
  <c r="BM232" i="5"/>
  <c r="AH634" i="5"/>
  <c r="AO634" i="5" s="1"/>
  <c r="BO634" i="5"/>
  <c r="AF172" i="5"/>
  <c r="AM172" i="5" s="1"/>
  <c r="BM172" i="5"/>
  <c r="AF16" i="5"/>
  <c r="AM16" i="5" s="1"/>
  <c r="AZ16" i="5" s="1"/>
  <c r="BM16" i="5"/>
  <c r="AH297" i="5"/>
  <c r="AO297" i="5" s="1"/>
  <c r="BB297" i="5" s="1"/>
  <c r="BO297" i="5"/>
  <c r="AH607" i="5"/>
  <c r="AO607" i="5" s="1"/>
  <c r="BO607" i="5"/>
  <c r="AF672" i="5"/>
  <c r="AM672" i="5" s="1"/>
  <c r="AZ672" i="5" s="1"/>
  <c r="BM672" i="5"/>
  <c r="AH158" i="5"/>
  <c r="AO158" i="5" s="1"/>
  <c r="BO158" i="5"/>
  <c r="AF245" i="5"/>
  <c r="AM245" i="5" s="1"/>
  <c r="BM245" i="5"/>
  <c r="AH766" i="5"/>
  <c r="AO766" i="5" s="1"/>
  <c r="BO766" i="5"/>
  <c r="AF488" i="5"/>
  <c r="AM488" i="5" s="1"/>
  <c r="BM488" i="5"/>
  <c r="AH691" i="5"/>
  <c r="AO691" i="5" s="1"/>
  <c r="BO691" i="5"/>
  <c r="AF480" i="5"/>
  <c r="AM480" i="5" s="1"/>
  <c r="BM480" i="5"/>
  <c r="AH452" i="5"/>
  <c r="AO452" i="5" s="1"/>
  <c r="BO452" i="5"/>
  <c r="AF440" i="5"/>
  <c r="AM440" i="5" s="1"/>
  <c r="AZ440" i="5" s="1"/>
  <c r="BM440" i="5"/>
  <c r="AH597" i="5"/>
  <c r="AO597" i="5" s="1"/>
  <c r="BB597" i="5" s="1"/>
  <c r="BO597" i="5"/>
  <c r="AF531" i="5"/>
  <c r="AM531" i="5" s="1"/>
  <c r="AZ531" i="5" s="1"/>
  <c r="BM531" i="5"/>
  <c r="AH265" i="5"/>
  <c r="AO265" i="5" s="1"/>
  <c r="BB265" i="5" s="1"/>
  <c r="BO265" i="5"/>
  <c r="AF31" i="5"/>
  <c r="AM31" i="5" s="1"/>
  <c r="AZ31" i="5" s="1"/>
  <c r="BM31" i="5"/>
  <c r="BO3" i="5"/>
  <c r="AH3" i="5"/>
  <c r="AO3" i="5" s="1"/>
  <c r="AF173" i="5"/>
  <c r="AM173" i="5" s="1"/>
  <c r="AZ173" i="5" s="1"/>
  <c r="BM173" i="5"/>
  <c r="AH686" i="5"/>
  <c r="AO686" i="5" s="1"/>
  <c r="BO686" i="5"/>
  <c r="AF90" i="5"/>
  <c r="AM90" i="5" s="1"/>
  <c r="AZ90" i="5" s="1"/>
  <c r="BM90" i="5"/>
  <c r="AF460" i="5"/>
  <c r="AM460" i="5" s="1"/>
  <c r="BM460" i="5"/>
  <c r="AH441" i="5"/>
  <c r="AO441" i="5" s="1"/>
  <c r="BB441" i="5" s="1"/>
  <c r="BO441" i="5"/>
  <c r="AF492" i="5"/>
  <c r="AM492" i="5" s="1"/>
  <c r="AZ492" i="5" s="1"/>
  <c r="BM492" i="5"/>
  <c r="AH596" i="5"/>
  <c r="AO596" i="5" s="1"/>
  <c r="BO596" i="5"/>
  <c r="AF687" i="5"/>
  <c r="AM687" i="5" s="1"/>
  <c r="BM687" i="5"/>
  <c r="AH772" i="5"/>
  <c r="AO772" i="5" s="1"/>
  <c r="BB772" i="5" s="1"/>
  <c r="BO772" i="5"/>
  <c r="AF81" i="5"/>
  <c r="AM81" i="5" s="1"/>
  <c r="AZ81" i="5" s="1"/>
  <c r="BM81" i="5"/>
  <c r="AH734" i="5"/>
  <c r="AO734" i="5" s="1"/>
  <c r="BO734" i="5"/>
  <c r="AF636" i="5"/>
  <c r="AM636" i="5" s="1"/>
  <c r="AZ636" i="5" s="1"/>
  <c r="BM636" i="5"/>
  <c r="AH773" i="5"/>
  <c r="AO773" i="5" s="1"/>
  <c r="BB773" i="5" s="1"/>
  <c r="BO773" i="5"/>
  <c r="AH729" i="5"/>
  <c r="AO729" i="5" s="1"/>
  <c r="BB729" i="5" s="1"/>
  <c r="BO729" i="5"/>
  <c r="AF530" i="5"/>
  <c r="AM530" i="5" s="1"/>
  <c r="AZ530" i="5" s="1"/>
  <c r="BM530" i="5"/>
  <c r="AH189" i="5"/>
  <c r="AO189" i="5" s="1"/>
  <c r="BO189" i="5"/>
  <c r="AF744" i="5"/>
  <c r="AM744" i="5" s="1"/>
  <c r="BM744" i="5"/>
  <c r="AH745" i="5"/>
  <c r="AO745" i="5" s="1"/>
  <c r="BO745" i="5"/>
  <c r="AF812" i="5"/>
  <c r="AM812" i="5" s="1"/>
  <c r="AZ812" i="5" s="1"/>
  <c r="BM812" i="5"/>
  <c r="AH15" i="5"/>
  <c r="AO15" i="5" s="1"/>
  <c r="BO15" i="5"/>
  <c r="AH325" i="5"/>
  <c r="AO325" i="5" s="1"/>
  <c r="BB325" i="5" s="1"/>
  <c r="BO325" i="5"/>
  <c r="AH757" i="5"/>
  <c r="AO757" i="5" s="1"/>
  <c r="BO757" i="5"/>
  <c r="AH329" i="5"/>
  <c r="AO329" i="5" s="1"/>
  <c r="BO329" i="5"/>
  <c r="AF378" i="5"/>
  <c r="AM378" i="5" s="1"/>
  <c r="BM378" i="5"/>
  <c r="AH491" i="5"/>
  <c r="AO491" i="5" s="1"/>
  <c r="BO491" i="5"/>
  <c r="AH703" i="5"/>
  <c r="AO703" i="5" s="1"/>
  <c r="BO703" i="5"/>
  <c r="AF149" i="5"/>
  <c r="BM149" i="5"/>
  <c r="AF468" i="5"/>
  <c r="AM468" i="5" s="1"/>
  <c r="BM468" i="5"/>
  <c r="AH426" i="5"/>
  <c r="AO426" i="5" s="1"/>
  <c r="BO426" i="5"/>
  <c r="AF392" i="5"/>
  <c r="AM392" i="5" s="1"/>
  <c r="AZ392" i="5" s="1"/>
  <c r="BM392" i="5"/>
  <c r="AH418" i="5"/>
  <c r="AO418" i="5" s="1"/>
  <c r="BO418" i="5"/>
  <c r="AF558" i="5"/>
  <c r="AM558" i="5" s="1"/>
  <c r="BM558" i="5"/>
  <c r="AF255" i="5"/>
  <c r="AM255" i="5" s="1"/>
  <c r="AZ255" i="5" s="1"/>
  <c r="BM255" i="5"/>
  <c r="AH618" i="5"/>
  <c r="AO618" i="5" s="1"/>
  <c r="BO618" i="5"/>
  <c r="AH177" i="5"/>
  <c r="AO177" i="5" s="1"/>
  <c r="BO177" i="5"/>
  <c r="AH337" i="5"/>
  <c r="AO337" i="5" s="1"/>
  <c r="BO337" i="5"/>
  <c r="AF681" i="5"/>
  <c r="BM681" i="5"/>
  <c r="AH705" i="5"/>
  <c r="AO705" i="5" s="1"/>
  <c r="BO705" i="5"/>
  <c r="AF29" i="5"/>
  <c r="BM29" i="5"/>
  <c r="AF538" i="5"/>
  <c r="AM538" i="5" s="1"/>
  <c r="BM538" i="5"/>
  <c r="AF145" i="5"/>
  <c r="AM145" i="5" s="1"/>
  <c r="BM145" i="5"/>
  <c r="AH423" i="5"/>
  <c r="AO423" i="5" s="1"/>
  <c r="BO423" i="5"/>
  <c r="AF72" i="5"/>
  <c r="AM72" i="5" s="1"/>
  <c r="AZ72" i="5" s="1"/>
  <c r="BM72" i="5"/>
  <c r="AH535" i="5"/>
  <c r="AO535" i="5" s="1"/>
  <c r="BB535" i="5" s="1"/>
  <c r="BO535" i="5"/>
  <c r="AH560" i="5"/>
  <c r="AO560" i="5" s="1"/>
  <c r="BB560" i="5" s="1"/>
  <c r="BO560" i="5"/>
  <c r="AH617" i="5"/>
  <c r="AO617" i="5" s="1"/>
  <c r="BO617" i="5"/>
  <c r="AF616" i="5"/>
  <c r="AM616" i="5" s="1"/>
  <c r="BM616" i="5"/>
  <c r="AH402" i="5"/>
  <c r="AO402" i="5" s="1"/>
  <c r="BB402" i="5" s="1"/>
  <c r="BO402" i="5"/>
  <c r="AH412" i="5"/>
  <c r="AO412" i="5" s="1"/>
  <c r="BO412" i="5"/>
  <c r="AH693" i="5"/>
  <c r="AO693" i="5" s="1"/>
  <c r="BO693" i="5"/>
  <c r="AF732" i="5"/>
  <c r="BM732" i="5"/>
  <c r="AH391" i="5"/>
  <c r="AO391" i="5" s="1"/>
  <c r="BO391" i="5"/>
  <c r="AF66" i="5"/>
  <c r="AM66" i="5" s="1"/>
  <c r="AZ66" i="5" s="1"/>
  <c r="BM66" i="5"/>
  <c r="AH101" i="5"/>
  <c r="AO101" i="5" s="1"/>
  <c r="BO101" i="5"/>
  <c r="AF277" i="5"/>
  <c r="AM277" i="5" s="1"/>
  <c r="BM277" i="5"/>
  <c r="AH141" i="5"/>
  <c r="AO141" i="5" s="1"/>
  <c r="BO141" i="5"/>
  <c r="AF207" i="5"/>
  <c r="AM207" i="5" s="1"/>
  <c r="BM207" i="5"/>
  <c r="AH582" i="5"/>
  <c r="AO582" i="5" s="1"/>
  <c r="BB582" i="5" s="1"/>
  <c r="BO582" i="5"/>
  <c r="AF367" i="5"/>
  <c r="AM367" i="5" s="1"/>
  <c r="AZ367" i="5" s="1"/>
  <c r="BM367" i="5"/>
  <c r="AH238" i="5"/>
  <c r="AO238" i="5" s="1"/>
  <c r="BO238" i="5"/>
  <c r="BJ746" i="5"/>
  <c r="BJ294" i="5"/>
  <c r="BJ622" i="5"/>
  <c r="T266" i="5"/>
  <c r="BI266" i="5" s="1"/>
  <c r="R482" i="5"/>
  <c r="BI482" i="5" s="1"/>
  <c r="T474" i="5"/>
  <c r="BI474" i="5" s="1"/>
  <c r="T464" i="5"/>
  <c r="BI464" i="5" s="1"/>
  <c r="AG318" i="5"/>
  <c r="AN318" i="5" s="1"/>
  <c r="BA318" i="5" s="1"/>
  <c r="T281" i="5"/>
  <c r="BI281" i="5" s="1"/>
  <c r="T155" i="5"/>
  <c r="BI155" i="5" s="1"/>
  <c r="T380" i="5"/>
  <c r="BI380" i="5" s="1"/>
  <c r="T98" i="5"/>
  <c r="BI98" i="5" s="1"/>
  <c r="R121" i="5"/>
  <c r="BI121" i="5" s="1"/>
  <c r="T195" i="5"/>
  <c r="BI195" i="5" s="1"/>
  <c r="T89" i="5"/>
  <c r="BI89" i="5" s="1"/>
  <c r="T351" i="5"/>
  <c r="BI351" i="5" s="1"/>
  <c r="T434" i="5"/>
  <c r="BI434" i="5" s="1"/>
  <c r="AD30" i="5"/>
  <c r="AK30" i="5" s="1"/>
  <c r="R46" i="5"/>
  <c r="BI46" i="5" s="1"/>
  <c r="T120" i="5"/>
  <c r="BI120" i="5" s="1"/>
  <c r="AD38" i="5"/>
  <c r="AK38" i="5" s="1"/>
  <c r="AG661" i="5"/>
  <c r="AN661" i="5" s="1"/>
  <c r="T655" i="5"/>
  <c r="BI655" i="5" s="1"/>
  <c r="T684" i="5"/>
  <c r="BI684" i="5" s="1"/>
  <c r="S637" i="5"/>
  <c r="BI637" i="5" s="1"/>
  <c r="S656" i="5"/>
  <c r="BI656" i="5" s="1"/>
  <c r="T541" i="5"/>
  <c r="BI541" i="5" s="1"/>
  <c r="T421" i="5"/>
  <c r="BI421" i="5" s="1"/>
  <c r="T435" i="5"/>
  <c r="BI435" i="5" s="1"/>
  <c r="T347" i="5"/>
  <c r="BI347" i="5" s="1"/>
  <c r="T321" i="5"/>
  <c r="BI321" i="5" s="1"/>
  <c r="T292" i="5"/>
  <c r="BI292" i="5" s="1"/>
  <c r="T231" i="5"/>
  <c r="BI231" i="5" s="1"/>
  <c r="R220" i="5"/>
  <c r="BI220" i="5" s="1"/>
  <c r="AG390" i="5"/>
  <c r="AN390" i="5" s="1"/>
  <c r="S410" i="5"/>
  <c r="BI410" i="5" s="1"/>
  <c r="T299" i="5"/>
  <c r="BI299" i="5" s="1"/>
  <c r="AG20" i="5"/>
  <c r="AN20" i="5" s="1"/>
  <c r="BA20" i="5" s="1"/>
  <c r="T59" i="5"/>
  <c r="BI59" i="5" s="1"/>
  <c r="T218" i="5"/>
  <c r="BI218" i="5" s="1"/>
  <c r="R781" i="5"/>
  <c r="BI781" i="5" s="1"/>
  <c r="AC792" i="5"/>
  <c r="AJ792" i="5" s="1"/>
  <c r="R713" i="5"/>
  <c r="BI713" i="5" s="1"/>
  <c r="T682" i="5"/>
  <c r="BI682" i="5" s="1"/>
  <c r="AG798" i="5"/>
  <c r="AN798" i="5" s="1"/>
  <c r="T760" i="5"/>
  <c r="BI760" i="5" s="1"/>
  <c r="T722" i="5"/>
  <c r="BI722" i="5" s="1"/>
  <c r="T702" i="5"/>
  <c r="BI702" i="5" s="1"/>
  <c r="AI749" i="5"/>
  <c r="AP749" i="5" s="1"/>
  <c r="S445" i="5"/>
  <c r="BI445" i="5" s="1"/>
  <c r="AI447" i="5"/>
  <c r="AP447" i="5" s="1"/>
  <c r="AD804" i="5"/>
  <c r="AK804" i="5" s="1"/>
  <c r="AD588" i="5"/>
  <c r="AK588" i="5" s="1"/>
  <c r="AI627" i="5"/>
  <c r="AP627" i="5" s="1"/>
  <c r="AI676" i="5"/>
  <c r="AP676" i="5" s="1"/>
  <c r="BC676" i="5" s="1"/>
  <c r="AI658" i="5"/>
  <c r="AP658" i="5" s="1"/>
  <c r="AI216" i="5"/>
  <c r="AP216" i="5" s="1"/>
  <c r="AD273" i="5"/>
  <c r="AK273" i="5" s="1"/>
  <c r="AD735" i="5"/>
  <c r="AK735" i="5" s="1"/>
  <c r="AX735" i="5" s="1"/>
  <c r="AG345" i="5"/>
  <c r="AN345" i="5" s="1"/>
  <c r="AI332" i="5"/>
  <c r="AP332" i="5" s="1"/>
  <c r="AC24" i="5"/>
  <c r="AJ24" i="5" s="1"/>
  <c r="AG556" i="5"/>
  <c r="AN556" i="5" s="1"/>
  <c r="AC270" i="5"/>
  <c r="AJ270" i="5" s="1"/>
  <c r="T344" i="5"/>
  <c r="BI344" i="5" s="1"/>
  <c r="T381" i="5"/>
  <c r="BI381" i="5" s="1"/>
  <c r="T284" i="5"/>
  <c r="BI284" i="5" s="1"/>
  <c r="R152" i="5"/>
  <c r="BI152" i="5" s="1"/>
  <c r="R85" i="5"/>
  <c r="BI85" i="5" s="1"/>
  <c r="T125" i="5"/>
  <c r="BI125" i="5" s="1"/>
  <c r="AG429" i="5"/>
  <c r="AN429" i="5" s="1"/>
  <c r="AG41" i="5"/>
  <c r="AN41" i="5" s="1"/>
  <c r="T126" i="5"/>
  <c r="BI126" i="5" s="1"/>
  <c r="S630" i="5"/>
  <c r="BI630" i="5" s="1"/>
  <c r="T665" i="5"/>
  <c r="BI665" i="5" s="1"/>
  <c r="AG525" i="5"/>
  <c r="AN525" i="5" s="1"/>
  <c r="T671" i="5"/>
  <c r="BI671" i="5" s="1"/>
  <c r="T670" i="5"/>
  <c r="BI670" i="5" s="1"/>
  <c r="R668" i="5"/>
  <c r="BI668" i="5" s="1"/>
  <c r="R664" i="5"/>
  <c r="BI664" i="5" s="1"/>
  <c r="R555" i="5"/>
  <c r="BI555" i="5" s="1"/>
  <c r="AG557" i="5"/>
  <c r="AN557" i="5" s="1"/>
  <c r="AE568" i="5"/>
  <c r="AL568" i="5" s="1"/>
  <c r="R479" i="5"/>
  <c r="BI479" i="5" s="1"/>
  <c r="T545" i="5"/>
  <c r="BI545" i="5" s="1"/>
  <c r="T352" i="5"/>
  <c r="BI352" i="5" s="1"/>
  <c r="T431" i="5"/>
  <c r="BI431" i="5" s="1"/>
  <c r="T139" i="5"/>
  <c r="BI139" i="5" s="1"/>
  <c r="T142" i="5"/>
  <c r="BI142" i="5" s="1"/>
  <c r="T36" i="5"/>
  <c r="BI36" i="5" s="1"/>
  <c r="R57" i="5"/>
  <c r="BI57" i="5" s="1"/>
  <c r="T154" i="5"/>
  <c r="BI154" i="5" s="1"/>
  <c r="T75" i="5"/>
  <c r="BI75" i="5" s="1"/>
  <c r="T48" i="5"/>
  <c r="BI48" i="5" s="1"/>
  <c r="T56" i="5"/>
  <c r="BI56" i="5" s="1"/>
  <c r="T226" i="5"/>
  <c r="BI226" i="5" s="1"/>
  <c r="T236" i="5"/>
  <c r="BI236" i="5" s="1"/>
  <c r="T807" i="5"/>
  <c r="BI807" i="5" s="1"/>
  <c r="T786" i="5"/>
  <c r="BI786" i="5" s="1"/>
  <c r="T777" i="5"/>
  <c r="BI777" i="5" s="1"/>
  <c r="R778" i="5"/>
  <c r="BI778" i="5" s="1"/>
  <c r="T690" i="5"/>
  <c r="BI690" i="5" s="1"/>
  <c r="T728" i="5"/>
  <c r="BI728" i="5" s="1"/>
  <c r="AG449" i="5"/>
  <c r="AN449" i="5" s="1"/>
  <c r="T134" i="5"/>
  <c r="BI134" i="5" s="1"/>
  <c r="AG736" i="5"/>
  <c r="AN736" i="5" s="1"/>
  <c r="T625" i="5"/>
  <c r="BI625" i="5" s="1"/>
  <c r="T747" i="5"/>
  <c r="BI747" i="5" s="1"/>
  <c r="AC775" i="5"/>
  <c r="AJ775" i="5" s="1"/>
  <c r="AH614" i="5"/>
  <c r="AO614" i="5" s="1"/>
  <c r="AI550" i="5"/>
  <c r="AP550" i="5" s="1"/>
  <c r="AI585" i="5"/>
  <c r="AP585" i="5" s="1"/>
  <c r="BC585" i="5" s="1"/>
  <c r="AI514" i="5"/>
  <c r="AP514" i="5" s="1"/>
  <c r="BC514" i="5" s="1"/>
  <c r="AI213" i="5"/>
  <c r="AP213" i="5" s="1"/>
  <c r="AF264" i="5"/>
  <c r="AM264" i="5" s="1"/>
  <c r="AC99" i="5"/>
  <c r="AJ99" i="5" s="1"/>
  <c r="AD595" i="5"/>
  <c r="AK595" i="5" s="1"/>
  <c r="AD428" i="5"/>
  <c r="AK428" i="5" s="1"/>
  <c r="AG119" i="5"/>
  <c r="AN119" i="5" s="1"/>
  <c r="AI502" i="5"/>
  <c r="AP502" i="5" s="1"/>
  <c r="T469" i="5"/>
  <c r="BI469" i="5" s="1"/>
  <c r="S487" i="5"/>
  <c r="BI487" i="5" s="1"/>
  <c r="AG342" i="5"/>
  <c r="AN342" i="5" s="1"/>
  <c r="R82" i="5"/>
  <c r="BI82" i="5" s="1"/>
  <c r="R649" i="5"/>
  <c r="BI649" i="5" s="1"/>
  <c r="S234" i="5"/>
  <c r="BI234" i="5" s="1"/>
  <c r="T252" i="5"/>
  <c r="BI252" i="5" s="1"/>
  <c r="R91" i="5"/>
  <c r="BI91" i="5" s="1"/>
  <c r="T251" i="5"/>
  <c r="BI251" i="5" s="1"/>
  <c r="S508" i="5"/>
  <c r="BI508" i="5" s="1"/>
  <c r="T496" i="5"/>
  <c r="BI496" i="5" s="1"/>
  <c r="S523" i="5"/>
  <c r="BI523" i="5" s="1"/>
  <c r="S510" i="5"/>
  <c r="BI510" i="5" s="1"/>
  <c r="R442" i="5"/>
  <c r="BI442" i="5" s="1"/>
  <c r="AC376" i="5"/>
  <c r="AJ376" i="5" s="1"/>
  <c r="BJ359" i="5"/>
  <c r="AE302" i="5"/>
  <c r="AL302" i="5" s="1"/>
  <c r="T305" i="5"/>
  <c r="BI305" i="5" s="1"/>
  <c r="T308" i="5"/>
  <c r="BI308" i="5" s="1"/>
  <c r="R356" i="5"/>
  <c r="BI356" i="5" s="1"/>
  <c r="R117" i="5"/>
  <c r="BI117" i="5" s="1"/>
  <c r="T194" i="5"/>
  <c r="BI194" i="5" s="1"/>
  <c r="T451" i="5"/>
  <c r="BI451" i="5" s="1"/>
  <c r="AE39" i="5"/>
  <c r="AL39" i="5" s="1"/>
  <c r="T674" i="5"/>
  <c r="BI674" i="5" s="1"/>
  <c r="T527" i="5"/>
  <c r="BI527" i="5" s="1"/>
  <c r="AG663" i="5"/>
  <c r="AN663" i="5" s="1"/>
  <c r="BA663" i="5" s="1"/>
  <c r="AE635" i="5"/>
  <c r="AL635" i="5" s="1"/>
  <c r="S552" i="5"/>
  <c r="BI552" i="5" s="1"/>
  <c r="S534" i="5"/>
  <c r="BI534" i="5" s="1"/>
  <c r="R563" i="5"/>
  <c r="BI563" i="5" s="1"/>
  <c r="AI559" i="5"/>
  <c r="AP559" i="5" s="1"/>
  <c r="S606" i="5"/>
  <c r="BI606" i="5" s="1"/>
  <c r="AI253" i="5"/>
  <c r="AP253" i="5" s="1"/>
  <c r="T361" i="5"/>
  <c r="BI361" i="5" s="1"/>
  <c r="R287" i="5"/>
  <c r="BI287" i="5" s="1"/>
  <c r="T307" i="5"/>
  <c r="BI307" i="5" s="1"/>
  <c r="T366" i="5"/>
  <c r="BI366" i="5" s="1"/>
  <c r="T349" i="5"/>
  <c r="BI349" i="5" s="1"/>
  <c r="T328" i="5"/>
  <c r="BI328" i="5" s="1"/>
  <c r="T293" i="5"/>
  <c r="BI293" i="5" s="1"/>
  <c r="R206" i="5"/>
  <c r="BI206" i="5" s="1"/>
  <c r="T358" i="5"/>
  <c r="BI358" i="5" s="1"/>
  <c r="T398" i="5"/>
  <c r="BI398" i="5" s="1"/>
  <c r="T290" i="5"/>
  <c r="BI290" i="5" s="1"/>
  <c r="T246" i="5"/>
  <c r="BI246" i="5" s="1"/>
  <c r="T171" i="5"/>
  <c r="BI171" i="5" s="1"/>
  <c r="T21" i="5"/>
  <c r="BI21" i="5" s="1"/>
  <c r="T105" i="5"/>
  <c r="BI105" i="5" s="1"/>
  <c r="T51" i="5"/>
  <c r="BI51" i="5" s="1"/>
  <c r="T88" i="5"/>
  <c r="BI88" i="5" s="1"/>
  <c r="T188" i="5"/>
  <c r="BI188" i="5" s="1"/>
  <c r="S700" i="5"/>
  <c r="BI700" i="5" s="1"/>
  <c r="AD796" i="5"/>
  <c r="AK796" i="5" s="1"/>
  <c r="AE794" i="5"/>
  <c r="AL794" i="5" s="1"/>
  <c r="T698" i="5"/>
  <c r="BI698" i="5" s="1"/>
  <c r="T707" i="5"/>
  <c r="BI707" i="5" s="1"/>
  <c r="AI448" i="5"/>
  <c r="AP448" i="5" s="1"/>
  <c r="T300" i="5"/>
  <c r="BI300" i="5" s="1"/>
  <c r="AD715" i="5"/>
  <c r="AK715" i="5" s="1"/>
  <c r="AG763" i="5"/>
  <c r="AN763" i="5" s="1"/>
  <c r="S774" i="5"/>
  <c r="BI774" i="5" s="1"/>
  <c r="AF453" i="5"/>
  <c r="AM453" i="5" s="1"/>
  <c r="AH611" i="5"/>
  <c r="AO611" i="5" s="1"/>
  <c r="BB611" i="5" s="1"/>
  <c r="AI640" i="5"/>
  <c r="AP640" i="5" s="1"/>
  <c r="AI576" i="5"/>
  <c r="AP576" i="5" s="1"/>
  <c r="AI533" i="5"/>
  <c r="AP533" i="5" s="1"/>
  <c r="AH724" i="5"/>
  <c r="AO724" i="5" s="1"/>
  <c r="AC741" i="5"/>
  <c r="AJ741" i="5" s="1"/>
  <c r="AI601" i="5"/>
  <c r="AP601" i="5" s="1"/>
  <c r="AE604" i="5"/>
  <c r="AL604" i="5" s="1"/>
  <c r="AC309" i="5"/>
  <c r="AJ309" i="5" s="1"/>
  <c r="AG650" i="5"/>
  <c r="AN650" i="5" s="1"/>
  <c r="AE430" i="5"/>
  <c r="AL430" i="5" s="1"/>
  <c r="T518" i="5"/>
  <c r="BI518" i="5" s="1"/>
  <c r="T506" i="5"/>
  <c r="BI506" i="5" s="1"/>
  <c r="R58" i="5"/>
  <c r="BI58" i="5" s="1"/>
  <c r="R257" i="5"/>
  <c r="BI257" i="5" s="1"/>
  <c r="AE259" i="5"/>
  <c r="AL259" i="5" s="1"/>
  <c r="T286" i="5"/>
  <c r="BI286" i="5" s="1"/>
  <c r="AG45" i="5"/>
  <c r="AN45" i="5" s="1"/>
  <c r="T118" i="5"/>
  <c r="BI118" i="5" s="1"/>
  <c r="AG42" i="5"/>
  <c r="AN42" i="5" s="1"/>
  <c r="AG644" i="5"/>
  <c r="AN644" i="5" s="1"/>
  <c r="R592" i="5"/>
  <c r="BI592" i="5" s="1"/>
  <c r="AG615" i="5"/>
  <c r="AN615" i="5" s="1"/>
  <c r="AG561" i="5"/>
  <c r="AN561" i="5" s="1"/>
  <c r="R551" i="5"/>
  <c r="BI551" i="5" s="1"/>
  <c r="R562" i="5"/>
  <c r="BI562" i="5" s="1"/>
  <c r="T494" i="5"/>
  <c r="BI494" i="5" s="1"/>
  <c r="R419" i="5"/>
  <c r="BI419" i="5" s="1"/>
  <c r="T330" i="5"/>
  <c r="BI330" i="5" s="1"/>
  <c r="T371" i="5"/>
  <c r="BI371" i="5" s="1"/>
  <c r="T365" i="5"/>
  <c r="BI365" i="5" s="1"/>
  <c r="T315" i="5"/>
  <c r="BI315" i="5" s="1"/>
  <c r="T368" i="5"/>
  <c r="BI368" i="5" s="1"/>
  <c r="T437" i="5"/>
  <c r="BI437" i="5" s="1"/>
  <c r="S467" i="5"/>
  <c r="BI467" i="5" s="1"/>
  <c r="T260" i="5"/>
  <c r="BI260" i="5" s="1"/>
  <c r="T186" i="5"/>
  <c r="BI186" i="5" s="1"/>
  <c r="T425" i="5"/>
  <c r="BI425" i="5" s="1"/>
  <c r="T362" i="5"/>
  <c r="BI362" i="5" s="1"/>
  <c r="S223" i="5"/>
  <c r="BI223" i="5" s="1"/>
  <c r="R396" i="5"/>
  <c r="BI396" i="5" s="1"/>
  <c r="T279" i="5"/>
  <c r="BI279" i="5" s="1"/>
  <c r="S311" i="5"/>
  <c r="BI311" i="5" s="1"/>
  <c r="T73" i="5"/>
  <c r="BI73" i="5" s="1"/>
  <c r="T49" i="5"/>
  <c r="BI49" i="5" s="1"/>
  <c r="R50" i="5"/>
  <c r="BI50" i="5" s="1"/>
  <c r="T67" i="5"/>
  <c r="BI67" i="5" s="1"/>
  <c r="R76" i="5"/>
  <c r="BI76" i="5" s="1"/>
  <c r="T70" i="5"/>
  <c r="BI70" i="5" s="1"/>
  <c r="T241" i="5"/>
  <c r="BI241" i="5" s="1"/>
  <c r="T770" i="5"/>
  <c r="BI770" i="5" s="1"/>
  <c r="T813" i="5"/>
  <c r="BI813" i="5" s="1"/>
  <c r="T704" i="5"/>
  <c r="BI704" i="5" s="1"/>
  <c r="R815" i="5"/>
  <c r="BI815" i="5" s="1"/>
  <c r="AD791" i="5"/>
  <c r="AK791" i="5" s="1"/>
  <c r="T776" i="5"/>
  <c r="BI776" i="5" s="1"/>
  <c r="AG444" i="5"/>
  <c r="AN444" i="5" s="1"/>
  <c r="R136" i="5"/>
  <c r="BI136" i="5" s="1"/>
  <c r="T37" i="5"/>
  <c r="BI37" i="5" s="1"/>
  <c r="AC726" i="5"/>
  <c r="AJ726" i="5" s="1"/>
  <c r="AE720" i="5"/>
  <c r="AL720" i="5" s="1"/>
  <c r="AI516" i="5"/>
  <c r="AP516" i="5" s="1"/>
  <c r="AI583" i="5"/>
  <c r="AP583" i="5" s="1"/>
  <c r="AI628" i="5"/>
  <c r="AP628" i="5" s="1"/>
  <c r="AI211" i="5"/>
  <c r="AP211" i="5" s="1"/>
  <c r="AF108" i="5"/>
  <c r="AM108" i="5" s="1"/>
  <c r="AC783" i="5"/>
  <c r="AJ783" i="5" s="1"/>
  <c r="AI227" i="5"/>
  <c r="AP227" i="5" s="1"/>
  <c r="AE544" i="5"/>
  <c r="AL544" i="5" s="1"/>
  <c r="AC166" i="5"/>
  <c r="AJ166" i="5" s="1"/>
  <c r="BJ77" i="5"/>
  <c r="AE652" i="5"/>
  <c r="AL652" i="5" s="1"/>
  <c r="AI250" i="5"/>
  <c r="AP250" i="5" s="1"/>
  <c r="AH785" i="5"/>
  <c r="AO785" i="5" s="1"/>
  <c r="BB785" i="5" s="1"/>
  <c r="AH123" i="5"/>
  <c r="AO123" i="5" s="1"/>
  <c r="BB123" i="5" s="1"/>
  <c r="BJ123" i="5"/>
  <c r="AF695" i="5"/>
  <c r="AM695" i="5" s="1"/>
  <c r="AZ695" i="5" s="1"/>
  <c r="AE160" i="5"/>
  <c r="AL160" i="5" s="1"/>
  <c r="AY160" i="5" s="1"/>
  <c r="AH327" i="5"/>
  <c r="AO327" i="5" s="1"/>
  <c r="BB327" i="5" s="1"/>
  <c r="AG708" i="5"/>
  <c r="AN708" i="5" s="1"/>
  <c r="BA708" i="5" s="1"/>
  <c r="BJ22" i="5"/>
  <c r="AI677" i="5"/>
  <c r="AP677" i="5" s="1"/>
  <c r="BC677" i="5" s="1"/>
  <c r="AC55" i="5"/>
  <c r="AJ55" i="5" s="1"/>
  <c r="AH716" i="5"/>
  <c r="AO716" i="5" s="1"/>
  <c r="BB716" i="5" s="1"/>
  <c r="AF677" i="5"/>
  <c r="AM677" i="5" s="1"/>
  <c r="AZ677" i="5" s="1"/>
  <c r="BJ675" i="5"/>
  <c r="AH395" i="5"/>
  <c r="AO395" i="5" s="1"/>
  <c r="BB395" i="5" s="1"/>
  <c r="AF439" i="5"/>
  <c r="AM439" i="5" s="1"/>
  <c r="AZ439" i="5" s="1"/>
  <c r="AH178" i="5"/>
  <c r="AO178" i="5" s="1"/>
  <c r="BB178" i="5" s="1"/>
  <c r="AH612" i="5"/>
  <c r="AO612" i="5" s="1"/>
  <c r="BB612" i="5" s="1"/>
  <c r="AH710" i="5"/>
  <c r="AO710" i="5" s="1"/>
  <c r="BB710" i="5" s="1"/>
  <c r="AH675" i="5"/>
  <c r="AO675" i="5" s="1"/>
  <c r="BB675" i="5" s="1"/>
  <c r="AS313" i="5"/>
  <c r="AV313" i="5"/>
  <c r="AT393" i="5"/>
  <c r="AT475" i="5"/>
  <c r="AR338" i="5"/>
  <c r="AT357" i="5"/>
  <c r="AR623" i="5"/>
  <c r="AT35" i="5"/>
  <c r="AR675" i="5"/>
  <c r="AS47" i="5"/>
  <c r="AV47" i="5"/>
  <c r="AR350" i="5"/>
  <c r="AV350" i="5"/>
  <c r="AT369" i="5"/>
  <c r="AQ603" i="5"/>
  <c r="AU603" i="5"/>
  <c r="AT730" i="5"/>
  <c r="AQ497" i="5"/>
  <c r="AU497" i="5"/>
  <c r="AR60" i="5"/>
  <c r="AQ572" i="5"/>
  <c r="AU572" i="5"/>
  <c r="AT805" i="5"/>
  <c r="AQ336" i="5"/>
  <c r="AU336" i="5"/>
  <c r="AQ33" i="5"/>
  <c r="AV33" i="5"/>
  <c r="AR78" i="5"/>
  <c r="AT789" i="5"/>
  <c r="AQ643" i="5"/>
  <c r="AQ10" i="5"/>
  <c r="AV10" i="5"/>
  <c r="AR626" i="5"/>
  <c r="AT456" i="5"/>
  <c r="AQ771" i="5"/>
  <c r="AV771" i="5"/>
  <c r="AR413" i="5"/>
  <c r="AV413" i="5"/>
  <c r="AR9" i="5"/>
  <c r="AV9" i="5"/>
  <c r="AR63" i="5"/>
  <c r="AQ256" i="5"/>
  <c r="AU256" i="5"/>
  <c r="AQ457" i="5"/>
  <c r="AU457" i="5"/>
  <c r="AQ93" i="5"/>
  <c r="AV93" i="5"/>
  <c r="AQ748" i="5"/>
  <c r="AQ647" i="5"/>
  <c r="AV647" i="5"/>
  <c r="AT723" i="5"/>
  <c r="AT115" i="5"/>
  <c r="AT372" i="5"/>
  <c r="AQ11" i="5"/>
  <c r="AQ378" i="5"/>
  <c r="AV378" i="5"/>
  <c r="AR491" i="5"/>
  <c r="AT709" i="5"/>
  <c r="AS244" i="5"/>
  <c r="AV244" i="5"/>
  <c r="AR703" i="5"/>
  <c r="AV703" i="5"/>
  <c r="AR222" i="5"/>
  <c r="AQ348" i="5"/>
  <c r="AU348" i="5"/>
  <c r="AQ787" i="5"/>
  <c r="AU787" i="5"/>
  <c r="AU439" i="5"/>
  <c r="AQ507" i="5"/>
  <c r="AV507" i="5"/>
  <c r="AT574" i="5"/>
  <c r="AT468" i="5"/>
  <c r="AT426" i="5"/>
  <c r="AQ215" i="5"/>
  <c r="AU215" i="5"/>
  <c r="AQ392" i="5"/>
  <c r="AV392" i="5"/>
  <c r="AR418" i="5"/>
  <c r="AQ526" i="5"/>
  <c r="AU526" i="5"/>
  <c r="AR537" i="5"/>
  <c r="AQ558" i="5"/>
  <c r="AV558" i="5"/>
  <c r="AT553" i="5"/>
  <c r="AT580" i="5"/>
  <c r="AQ589" i="5"/>
  <c r="AU589" i="5"/>
  <c r="AR575" i="5"/>
  <c r="AS600" i="5"/>
  <c r="AV600" i="5"/>
  <c r="AR586" i="5"/>
  <c r="AV586" i="5"/>
  <c r="AT394" i="5"/>
  <c r="AT255" i="5"/>
  <c r="AQ501" i="5"/>
  <c r="AV501" i="5"/>
  <c r="AQ532" i="5"/>
  <c r="AV532" i="5"/>
  <c r="AR546" i="5"/>
  <c r="AQ569" i="5"/>
  <c r="AU569" i="5"/>
  <c r="AS204" i="5"/>
  <c r="AV204" i="5"/>
  <c r="AR337" i="5"/>
  <c r="AT323" i="5"/>
  <c r="AR505" i="5"/>
  <c r="AQ681" i="5"/>
  <c r="AV681" i="5"/>
  <c r="AR705" i="5"/>
  <c r="AQ27" i="5"/>
  <c r="AU27" i="5"/>
  <c r="AR26" i="5"/>
  <c r="AQ29" i="5"/>
  <c r="AV29" i="5"/>
  <c r="AT25" i="5"/>
  <c r="AQ570" i="5"/>
  <c r="AU570" i="5"/>
  <c r="AQ538" i="5"/>
  <c r="AV538" i="5"/>
  <c r="AQ145" i="5"/>
  <c r="AV145" i="5"/>
  <c r="AR423" i="5"/>
  <c r="AT333" i="5"/>
  <c r="AS477" i="5"/>
  <c r="AV477" i="5"/>
  <c r="AR74" i="5"/>
  <c r="AV74" i="5"/>
  <c r="AT209" i="5"/>
  <c r="AQ466" i="5"/>
  <c r="AU466" i="5"/>
  <c r="AQ490" i="5"/>
  <c r="AV490" i="5"/>
  <c r="AQ560" i="5"/>
  <c r="AV560" i="5"/>
  <c r="AT383" i="5"/>
  <c r="AT667" i="5"/>
  <c r="AQ528" i="5"/>
  <c r="AV528" i="5"/>
  <c r="AR579" i="5"/>
  <c r="AT616" i="5"/>
  <c r="AQ782" i="5"/>
  <c r="AV782" i="5"/>
  <c r="AR689" i="5"/>
  <c r="AQ714" i="5"/>
  <c r="AU714" i="5"/>
  <c r="AS540" i="5"/>
  <c r="AV540" i="5"/>
  <c r="AT519" i="5"/>
  <c r="AQ127" i="5"/>
  <c r="AU127" i="5"/>
  <c r="AQ133" i="5"/>
  <c r="AV133" i="5"/>
  <c r="AR733" i="5"/>
  <c r="AQ732" i="5"/>
  <c r="AQ391" i="5"/>
  <c r="AV391" i="5"/>
  <c r="AR205" i="5"/>
  <c r="AT101" i="5"/>
  <c r="AQ203" i="5"/>
  <c r="AQ277" i="5"/>
  <c r="AV277" i="5"/>
  <c r="AR141" i="5"/>
  <c r="AT399" i="5"/>
  <c r="AR150" i="5"/>
  <c r="AQ207" i="5"/>
  <c r="AV207" i="5"/>
  <c r="AR471" i="5"/>
  <c r="AT414" i="5"/>
  <c r="AQ397" i="5"/>
  <c r="AU397" i="5"/>
  <c r="AQ489" i="5"/>
  <c r="AV489" i="5"/>
  <c r="AT455" i="5"/>
  <c r="AT367" i="5"/>
  <c r="AT238" i="5"/>
  <c r="AU229" i="5"/>
  <c r="AR610" i="5"/>
  <c r="AT169" i="5"/>
  <c r="AR823" i="5"/>
  <c r="AV823" i="5"/>
  <c r="AR208" i="5"/>
  <c r="AT598" i="5"/>
  <c r="AQ340" i="5"/>
  <c r="AV340" i="5"/>
  <c r="AR197" i="5"/>
  <c r="AT470" i="5"/>
  <c r="AR219" i="5"/>
  <c r="AQ389" i="5"/>
  <c r="AQ811" i="5"/>
  <c r="AV811" i="5"/>
  <c r="AR267" i="5"/>
  <c r="AR80" i="5"/>
  <c r="AV80" i="5"/>
  <c r="AR613" i="5"/>
  <c r="AT258" i="5"/>
  <c r="AT646" i="5"/>
  <c r="AT137" i="5"/>
  <c r="AV577" i="5"/>
  <c r="AS202" i="5"/>
  <c r="AV202" i="5"/>
  <c r="AR793" i="5"/>
  <c r="AQ515" i="5"/>
  <c r="AU515" i="5"/>
  <c r="AT324" i="5"/>
  <c r="AT415" i="5"/>
  <c r="AQ424" i="5"/>
  <c r="AV424" i="5"/>
  <c r="AR632" i="5"/>
  <c r="AT232" i="5"/>
  <c r="AQ417" i="5"/>
  <c r="AV417" i="5"/>
  <c r="AR129" i="5"/>
  <c r="AT172" i="5"/>
  <c r="AR784" i="5"/>
  <c r="AQ346" i="5"/>
  <c r="AV346" i="5"/>
  <c r="AR184" i="5"/>
  <c r="AT16" i="5"/>
  <c r="AQ316" i="5"/>
  <c r="AU316" i="5"/>
  <c r="AQ404" i="5"/>
  <c r="AS161" i="5"/>
  <c r="AV161" i="5"/>
  <c r="AR297" i="5"/>
  <c r="AT565" i="5"/>
  <c r="AR19" i="5"/>
  <c r="AS520" i="5"/>
  <c r="AV520" i="5"/>
  <c r="AR607" i="5"/>
  <c r="AT654" i="5"/>
  <c r="AQ571" i="5"/>
  <c r="AV571" i="5"/>
  <c r="AT493" i="5"/>
  <c r="AT224" i="5"/>
  <c r="AT672" i="5"/>
  <c r="AT458" i="5"/>
  <c r="AT158" i="5"/>
  <c r="AQ653" i="5"/>
  <c r="AV653" i="5"/>
  <c r="AQ619" i="5"/>
  <c r="AV619" i="5"/>
  <c r="AR245" i="5"/>
  <c r="AT766" i="5"/>
  <c r="AT725" i="5"/>
  <c r="AT416" i="5"/>
  <c r="AS638" i="5"/>
  <c r="AV638" i="5"/>
  <c r="AR581" i="5"/>
  <c r="AS341" i="5"/>
  <c r="AV341" i="5"/>
  <c r="AR660" i="5"/>
  <c r="AQ806" i="5"/>
  <c r="AU806" i="5"/>
  <c r="AR659" i="5"/>
  <c r="AQ602" i="5"/>
  <c r="AV602" i="5"/>
  <c r="AR480" i="5"/>
  <c r="AT452" i="5"/>
  <c r="AR504" i="5"/>
  <c r="AQ440" i="5"/>
  <c r="AV440" i="5"/>
  <c r="AR597" i="5"/>
  <c r="AV597" i="5"/>
  <c r="AT461" i="5"/>
  <c r="AQ463" i="5"/>
  <c r="AU463" i="5"/>
  <c r="AQ265" i="5"/>
  <c r="AV265" i="5"/>
  <c r="AR599" i="5"/>
  <c r="AT239" i="5"/>
  <c r="AQ3" i="5"/>
  <c r="AV3" i="5"/>
  <c r="AR751" i="5"/>
  <c r="AV751" i="5"/>
  <c r="AR173" i="5"/>
  <c r="AT686" i="5"/>
  <c r="AQ809" i="5"/>
  <c r="AV809" i="5"/>
  <c r="AR90" i="5"/>
  <c r="AR460" i="5"/>
  <c r="AT441" i="5"/>
  <c r="AQ485" i="5"/>
  <c r="AQ492" i="5"/>
  <c r="AQ596" i="5"/>
  <c r="AV596" i="5"/>
  <c r="AR17" i="5"/>
  <c r="AR5" i="5"/>
  <c r="AR587" i="5"/>
  <c r="AV587" i="5"/>
  <c r="AR240" i="5"/>
  <c r="AT687" i="5"/>
  <c r="AT772" i="5"/>
  <c r="AT542" i="5"/>
  <c r="AQ81" i="5"/>
  <c r="AQ734" i="5"/>
  <c r="AV734" i="5"/>
  <c r="AR620" i="5"/>
  <c r="AV620" i="5"/>
  <c r="AR7" i="5"/>
  <c r="AT636" i="5"/>
  <c r="AQ420" i="5"/>
  <c r="AQ459" i="5"/>
  <c r="AV459" i="5"/>
  <c r="AT578" i="5"/>
  <c r="AR530" i="5"/>
  <c r="AT189" i="5"/>
  <c r="AQ743" i="5"/>
  <c r="AV743" i="5"/>
  <c r="AR744" i="5"/>
  <c r="AT745" i="5"/>
  <c r="AR812" i="5"/>
  <c r="AT15" i="5"/>
  <c r="AR354" i="5"/>
  <c r="AQ84" i="5"/>
  <c r="AV84" i="5"/>
  <c r="AT248" i="5"/>
  <c r="AT325" i="5"/>
  <c r="AT757" i="5"/>
  <c r="AT329" i="5"/>
  <c r="AQ312" i="5"/>
  <c r="AV312" i="5"/>
  <c r="AS610" i="5"/>
  <c r="AV610" i="5"/>
  <c r="AT313" i="5"/>
  <c r="AQ393" i="5"/>
  <c r="AU393" i="5"/>
  <c r="AT338" i="5"/>
  <c r="AT623" i="5"/>
  <c r="AQ624" i="5"/>
  <c r="AV624" i="5"/>
  <c r="AV326" i="5"/>
  <c r="AT47" i="5"/>
  <c r="AQ369" i="5"/>
  <c r="AU369" i="5"/>
  <c r="AQ4" i="5"/>
  <c r="AV12" i="5"/>
  <c r="AR603" i="5"/>
  <c r="AQ730" i="5"/>
  <c r="AQ824" i="5"/>
  <c r="AV824" i="5"/>
  <c r="AT198" i="5"/>
  <c r="AR497" i="5"/>
  <c r="AT60" i="5"/>
  <c r="AR572" i="5"/>
  <c r="AQ175" i="5"/>
  <c r="AV175" i="5"/>
  <c r="AR336" i="5"/>
  <c r="AQ271" i="5"/>
  <c r="AV271" i="5"/>
  <c r="AR33" i="5"/>
  <c r="AT78" i="5"/>
  <c r="AQ8" i="5"/>
  <c r="AV8" i="5"/>
  <c r="AR643" i="5"/>
  <c r="AV643" i="5"/>
  <c r="AR10" i="5"/>
  <c r="AT626" i="5"/>
  <c r="AQ731" i="5"/>
  <c r="AV731" i="5"/>
  <c r="AR771" i="5"/>
  <c r="AT413" i="5"/>
  <c r="AT9" i="5"/>
  <c r="AT63" i="5"/>
  <c r="AR256" i="5"/>
  <c r="AT167" i="5"/>
  <c r="AT18" i="5"/>
  <c r="AR457" i="5"/>
  <c r="AQ100" i="5"/>
  <c r="AV100" i="5"/>
  <c r="AR93" i="5"/>
  <c r="AR748" i="5"/>
  <c r="AV748" i="5"/>
  <c r="AR647" i="5"/>
  <c r="AQ723" i="5"/>
  <c r="AU723" i="5"/>
  <c r="AQ225" i="5"/>
  <c r="AV225" i="5"/>
  <c r="AQ169" i="5"/>
  <c r="AT677" i="5"/>
  <c r="AT823" i="5"/>
  <c r="AT208" i="5"/>
  <c r="AQ465" i="5"/>
  <c r="AV465" i="5"/>
  <c r="AR340" i="5"/>
  <c r="AT197" i="5"/>
  <c r="AS219" i="5"/>
  <c r="AV219" i="5"/>
  <c r="AR389" i="5"/>
  <c r="AV389" i="5"/>
  <c r="AR811" i="5"/>
  <c r="AT267" i="5"/>
  <c r="AT613" i="5"/>
  <c r="AQ646" i="5"/>
  <c r="AQ137" i="5"/>
  <c r="AQ68" i="5"/>
  <c r="AV68" i="5"/>
  <c r="AQ648" i="5"/>
  <c r="AV648" i="5"/>
  <c r="AT202" i="5"/>
  <c r="AT793" i="5"/>
  <c r="AR515" i="5"/>
  <c r="AQ324" i="5"/>
  <c r="AQ415" i="5"/>
  <c r="AQ742" i="5"/>
  <c r="AV742" i="5"/>
  <c r="AR424" i="5"/>
  <c r="AT632" i="5"/>
  <c r="AQ634" i="5"/>
  <c r="AV634" i="5"/>
  <c r="AR417" i="5"/>
  <c r="AT129" i="5"/>
  <c r="AS784" i="5"/>
  <c r="AV784" i="5"/>
  <c r="AR346" i="5"/>
  <c r="AT184" i="5"/>
  <c r="AR316" i="5"/>
  <c r="AQ185" i="5"/>
  <c r="AV185" i="5"/>
  <c r="AR404" i="5"/>
  <c r="AV404" i="5"/>
  <c r="AT161" i="5"/>
  <c r="AT297" i="5"/>
  <c r="AS19" i="5"/>
  <c r="AV19" i="5"/>
  <c r="AT520" i="5"/>
  <c r="AT607" i="5"/>
  <c r="AQ151" i="5"/>
  <c r="AQ295" i="5"/>
  <c r="AR571" i="5"/>
  <c r="AQ493" i="5"/>
  <c r="AU493" i="5"/>
  <c r="AQ224" i="5"/>
  <c r="AU224" i="5"/>
  <c r="AQ458" i="5"/>
  <c r="AU458" i="5"/>
  <c r="AQ187" i="5"/>
  <c r="AV187" i="5"/>
  <c r="AR653" i="5"/>
  <c r="AR619" i="5"/>
  <c r="AT245" i="5"/>
  <c r="AQ488" i="5"/>
  <c r="AV488" i="5"/>
  <c r="AT638" i="5"/>
  <c r="AT581" i="5"/>
  <c r="AQ322" i="5"/>
  <c r="AT341" i="5"/>
  <c r="AT660" i="5"/>
  <c r="AR806" i="5"/>
  <c r="AQ691" i="5"/>
  <c r="AS659" i="5"/>
  <c r="AV659" i="5"/>
  <c r="AR602" i="5"/>
  <c r="AT480" i="5"/>
  <c r="AQ190" i="5"/>
  <c r="AV190" i="5"/>
  <c r="AS504" i="5"/>
  <c r="AV504" i="5"/>
  <c r="AR440" i="5"/>
  <c r="AQ461" i="5"/>
  <c r="AU461" i="5"/>
  <c r="AR463" i="5"/>
  <c r="AQ531" i="5"/>
  <c r="AV531" i="5"/>
  <c r="AR265" i="5"/>
  <c r="AT599" i="5"/>
  <c r="AQ31" i="5"/>
  <c r="AV31" i="5"/>
  <c r="AR3" i="5"/>
  <c r="AT751" i="5"/>
  <c r="AT173" i="5"/>
  <c r="AQ746" i="5"/>
  <c r="AV746" i="5"/>
  <c r="AR809" i="5"/>
  <c r="AT90" i="5"/>
  <c r="AT460" i="5"/>
  <c r="AQ427" i="5"/>
  <c r="AV427" i="5"/>
  <c r="AR485" i="5"/>
  <c r="AV485" i="5"/>
  <c r="AR492" i="5"/>
  <c r="AV492" i="5"/>
  <c r="AR596" i="5"/>
  <c r="AT17" i="5"/>
  <c r="AT5" i="5"/>
  <c r="AT240" i="5"/>
  <c r="AQ718" i="5"/>
  <c r="AV718" i="5"/>
  <c r="AR81" i="5"/>
  <c r="AV81" i="5"/>
  <c r="AR734" i="5"/>
  <c r="AT620" i="5"/>
  <c r="AT7" i="5"/>
  <c r="AQ773" i="5"/>
  <c r="AV773" i="5"/>
  <c r="AQ729" i="5"/>
  <c r="AV729" i="5"/>
  <c r="AR420" i="5"/>
  <c r="AV420" i="5"/>
  <c r="AR459" i="5"/>
  <c r="AQ578" i="5"/>
  <c r="AU578" i="5"/>
  <c r="AT530" i="5"/>
  <c r="AQ476" i="5"/>
  <c r="AV476" i="5"/>
  <c r="AR743" i="5"/>
  <c r="AT744" i="5"/>
  <c r="AQ633" i="5"/>
  <c r="AV633" i="5"/>
  <c r="AT812" i="5"/>
  <c r="AS354" i="5"/>
  <c r="AV354" i="5"/>
  <c r="AR84" i="5"/>
  <c r="AQ248" i="5"/>
  <c r="AU248" i="5"/>
  <c r="AQ621" i="5"/>
  <c r="AV621" i="5"/>
  <c r="AR312" i="5"/>
  <c r="AQ13" i="5"/>
  <c r="AV13" i="5"/>
  <c r="AR378" i="5"/>
  <c r="AT491" i="5"/>
  <c r="AQ210" i="5"/>
  <c r="AV210" i="5"/>
  <c r="AT244" i="5"/>
  <c r="AT703" i="5"/>
  <c r="AT222" i="5"/>
  <c r="AR348" i="5"/>
  <c r="AR787" i="5"/>
  <c r="AQ149" i="5"/>
  <c r="AV149" i="5"/>
  <c r="AR507" i="5"/>
  <c r="AQ574" i="5"/>
  <c r="AU574" i="5"/>
  <c r="AR215" i="5"/>
  <c r="AQ436" i="5"/>
  <c r="AV436" i="5"/>
  <c r="AR392" i="5"/>
  <c r="AT418" i="5"/>
  <c r="AR526" i="5"/>
  <c r="AS537" i="5"/>
  <c r="AV537" i="5"/>
  <c r="AR558" i="5"/>
  <c r="AQ553" i="5"/>
  <c r="AU553" i="5"/>
  <c r="AR589" i="5"/>
  <c r="AS575" i="5"/>
  <c r="AV575" i="5"/>
  <c r="AT600" i="5"/>
  <c r="AQ394" i="5"/>
  <c r="AU394" i="5"/>
  <c r="AQ618" i="5"/>
  <c r="AV618" i="5"/>
  <c r="AR501" i="5"/>
  <c r="AR532" i="5"/>
  <c r="AT546" i="5"/>
  <c r="AR569" i="5"/>
  <c r="AQ177" i="5"/>
  <c r="AQ539" i="5"/>
  <c r="AQ201" i="5"/>
  <c r="AV201" i="5"/>
  <c r="AT204" i="5"/>
  <c r="AT337" i="5"/>
  <c r="AQ196" i="5"/>
  <c r="AV196" i="5"/>
  <c r="AS505" i="5"/>
  <c r="AV505" i="5"/>
  <c r="AR681" i="5"/>
  <c r="AT705" i="5"/>
  <c r="AR27" i="5"/>
  <c r="AS26" i="5"/>
  <c r="AV26" i="5"/>
  <c r="AR29" i="5"/>
  <c r="AQ25" i="5"/>
  <c r="AU25" i="5"/>
  <c r="AR570" i="5"/>
  <c r="AQ379" i="5"/>
  <c r="AV379" i="5"/>
  <c r="AR538" i="5"/>
  <c r="AR145" i="5"/>
  <c r="AT423" i="5"/>
  <c r="AT422" i="5"/>
  <c r="AQ72" i="5"/>
  <c r="AV72" i="5"/>
  <c r="AT477" i="5"/>
  <c r="AQ209" i="5"/>
  <c r="AU209" i="5"/>
  <c r="AR466" i="5"/>
  <c r="AQ535" i="5"/>
  <c r="AV535" i="5"/>
  <c r="AR490" i="5"/>
  <c r="AV160" i="5"/>
  <c r="AR560" i="5"/>
  <c r="AQ383" i="5"/>
  <c r="AU383" i="5"/>
  <c r="AQ617" i="5"/>
  <c r="AV617" i="5"/>
  <c r="AR528" i="5"/>
  <c r="AT579" i="5"/>
  <c r="AQ402" i="5"/>
  <c r="AV402" i="5"/>
  <c r="AR782" i="5"/>
  <c r="AT689" i="5"/>
  <c r="AR714" i="5"/>
  <c r="AQ412" i="5"/>
  <c r="AV412" i="5"/>
  <c r="AT540" i="5"/>
  <c r="AQ519" i="5"/>
  <c r="AU519" i="5"/>
  <c r="AR127" i="5"/>
  <c r="AQ693" i="5"/>
  <c r="AV693" i="5"/>
  <c r="AR133" i="5"/>
  <c r="AV733" i="5"/>
  <c r="AR732" i="5"/>
  <c r="AV732" i="5"/>
  <c r="AR391" i="5"/>
  <c r="AT205" i="5"/>
  <c r="AT111" i="5"/>
  <c r="AT66" i="5"/>
  <c r="AQ92" i="5"/>
  <c r="AV92" i="5"/>
  <c r="AR203" i="5"/>
  <c r="AV203" i="5"/>
  <c r="AR277" i="5"/>
  <c r="AT141" i="5"/>
  <c r="AS150" i="5"/>
  <c r="AV150" i="5"/>
  <c r="AQ214" i="5"/>
  <c r="AV214" i="5"/>
  <c r="AR207" i="5"/>
  <c r="AS471" i="5"/>
  <c r="AV471" i="5"/>
  <c r="AR397" i="5"/>
  <c r="AQ582" i="5"/>
  <c r="AV582" i="5"/>
  <c r="AR489" i="5"/>
  <c r="AQ455" i="5"/>
  <c r="AU455" i="5"/>
  <c r="AV55" i="5"/>
  <c r="AQ229" i="5"/>
  <c r="AT424" i="5"/>
  <c r="AR229" i="5"/>
  <c r="AT610" i="5"/>
  <c r="AQ313" i="5"/>
  <c r="AU313" i="5"/>
  <c r="AR393" i="5"/>
  <c r="AQ475" i="5"/>
  <c r="AV475" i="5"/>
  <c r="AQ357" i="5"/>
  <c r="AR192" i="5"/>
  <c r="AQ35" i="5"/>
  <c r="AV35" i="5"/>
  <c r="AR624" i="5"/>
  <c r="AQ47" i="5"/>
  <c r="AU47" i="5"/>
  <c r="AT350" i="5"/>
  <c r="AR369" i="5"/>
  <c r="AR4" i="5"/>
  <c r="AV4" i="5"/>
  <c r="AS603" i="5"/>
  <c r="AV603" i="5"/>
  <c r="AR730" i="5"/>
  <c r="AV730" i="5"/>
  <c r="AR824" i="5"/>
  <c r="AS497" i="5"/>
  <c r="AV497" i="5"/>
  <c r="AS572" i="5"/>
  <c r="AV572" i="5"/>
  <c r="AR175" i="5"/>
  <c r="AQ805" i="5"/>
  <c r="AV805" i="5"/>
  <c r="AS336" i="5"/>
  <c r="AV336" i="5"/>
  <c r="AR271" i="5"/>
  <c r="AT33" i="5"/>
  <c r="AQ789" i="5"/>
  <c r="AV789" i="5"/>
  <c r="AR8" i="5"/>
  <c r="AT643" i="5"/>
  <c r="AT10" i="5"/>
  <c r="AQ456" i="5"/>
  <c r="AV456" i="5"/>
  <c r="AR731" i="5"/>
  <c r="AT771" i="5"/>
  <c r="AS256" i="5"/>
  <c r="AV256" i="5"/>
  <c r="AQ18" i="5"/>
  <c r="AS457" i="5"/>
  <c r="AV457" i="5"/>
  <c r="AR100" i="5"/>
  <c r="AT93" i="5"/>
  <c r="AT647" i="5"/>
  <c r="AR723" i="5"/>
  <c r="AQ115" i="5"/>
  <c r="AQ372" i="5"/>
  <c r="AV372" i="5"/>
  <c r="AR225" i="5"/>
  <c r="AR169" i="5"/>
  <c r="AV169" i="5"/>
  <c r="AQ598" i="5"/>
  <c r="AV598" i="5"/>
  <c r="AR465" i="5"/>
  <c r="AT340" i="5"/>
  <c r="AQ470" i="5"/>
  <c r="AV470" i="5"/>
  <c r="AT219" i="5"/>
  <c r="AT811" i="5"/>
  <c r="AT6" i="5"/>
  <c r="AT80" i="5"/>
  <c r="AQ258" i="5"/>
  <c r="AV258" i="5"/>
  <c r="AR646" i="5"/>
  <c r="AV646" i="5"/>
  <c r="AR137" i="5"/>
  <c r="AV137" i="5"/>
  <c r="AR68" i="5"/>
  <c r="AR648" i="5"/>
  <c r="AQ202" i="5"/>
  <c r="AU202" i="5"/>
  <c r="AS515" i="5"/>
  <c r="AV515" i="5"/>
  <c r="AR324" i="5"/>
  <c r="AV324" i="5"/>
  <c r="AR415" i="5"/>
  <c r="AV415" i="5"/>
  <c r="AR742" i="5"/>
  <c r="AQ232" i="5"/>
  <c r="AV232" i="5"/>
  <c r="AR634" i="5"/>
  <c r="AT417" i="5"/>
  <c r="AQ172" i="5"/>
  <c r="AV172" i="5"/>
  <c r="AT784" i="5"/>
  <c r="AT346" i="5"/>
  <c r="AQ16" i="5"/>
  <c r="AV16" i="5"/>
  <c r="AS316" i="5"/>
  <c r="AV316" i="5"/>
  <c r="AR185" i="5"/>
  <c r="AT404" i="5"/>
  <c r="AQ161" i="5"/>
  <c r="AU161" i="5"/>
  <c r="AQ565" i="5"/>
  <c r="AV565" i="5"/>
  <c r="AT19" i="5"/>
  <c r="AQ520" i="5"/>
  <c r="AU520" i="5"/>
  <c r="AQ654" i="5"/>
  <c r="AV654" i="5"/>
  <c r="AR151" i="5"/>
  <c r="AV151" i="5"/>
  <c r="AT571" i="5"/>
  <c r="AR493" i="5"/>
  <c r="AR224" i="5"/>
  <c r="AQ672" i="5"/>
  <c r="AR458" i="5"/>
  <c r="AQ158" i="5"/>
  <c r="AV158" i="5"/>
  <c r="AR187" i="5"/>
  <c r="AT653" i="5"/>
  <c r="AT619" i="5"/>
  <c r="AQ766" i="5"/>
  <c r="AQ725" i="5"/>
  <c r="AQ416" i="5"/>
  <c r="AV416" i="5"/>
  <c r="AR488" i="5"/>
  <c r="AQ638" i="5"/>
  <c r="AU638" i="5"/>
  <c r="AQ341" i="5"/>
  <c r="AU341" i="5"/>
  <c r="AS806" i="5"/>
  <c r="AV806" i="5"/>
  <c r="AR691" i="5"/>
  <c r="AV691" i="5"/>
  <c r="AT659" i="5"/>
  <c r="AT602" i="5"/>
  <c r="AQ452" i="5"/>
  <c r="AV452" i="5"/>
  <c r="AR190" i="5"/>
  <c r="AT504" i="5"/>
  <c r="AT440" i="5"/>
  <c r="AT597" i="5"/>
  <c r="AR461" i="5"/>
  <c r="AS463" i="5"/>
  <c r="AV463" i="5"/>
  <c r="AR531" i="5"/>
  <c r="AT265" i="5"/>
  <c r="AQ239" i="5"/>
  <c r="AV239" i="5"/>
  <c r="AR31" i="5"/>
  <c r="AT3" i="5"/>
  <c r="AQ686" i="5"/>
  <c r="AV686" i="5"/>
  <c r="AR746" i="5"/>
  <c r="AT809" i="5"/>
  <c r="AQ441" i="5"/>
  <c r="AV441" i="5"/>
  <c r="AR427" i="5"/>
  <c r="AT485" i="5"/>
  <c r="AT596" i="5"/>
  <c r="AT587" i="5"/>
  <c r="AQ687" i="5"/>
  <c r="AQ772" i="5"/>
  <c r="AQ542" i="5"/>
  <c r="AV542" i="5"/>
  <c r="AR718" i="5"/>
  <c r="AT81" i="5"/>
  <c r="AT734" i="5"/>
  <c r="AQ636" i="5"/>
  <c r="AV636" i="5"/>
  <c r="AR773" i="5"/>
  <c r="AR729" i="5"/>
  <c r="AT459" i="5"/>
  <c r="AR578" i="5"/>
  <c r="AQ189" i="5"/>
  <c r="AV189" i="5"/>
  <c r="AR476" i="5"/>
  <c r="AT743" i="5"/>
  <c r="AQ745" i="5"/>
  <c r="AV745" i="5"/>
  <c r="AR633" i="5"/>
  <c r="AQ15" i="5"/>
  <c r="AV15" i="5"/>
  <c r="AT354" i="5"/>
  <c r="AT84" i="5"/>
  <c r="AR248" i="5"/>
  <c r="AQ325" i="5"/>
  <c r="AV325" i="5"/>
  <c r="AQ757" i="5"/>
  <c r="AV757" i="5"/>
  <c r="AQ329" i="5"/>
  <c r="AV329" i="5"/>
  <c r="AR621" i="5"/>
  <c r="AT312" i="5"/>
  <c r="AR13" i="5"/>
  <c r="AT378" i="5"/>
  <c r="AQ709" i="5"/>
  <c r="AV709" i="5"/>
  <c r="AR210" i="5"/>
  <c r="AQ244" i="5"/>
  <c r="AU244" i="5"/>
  <c r="AS348" i="5"/>
  <c r="AV348" i="5"/>
  <c r="AS787" i="5"/>
  <c r="AV787" i="5"/>
  <c r="AR149" i="5"/>
  <c r="AT507" i="5"/>
  <c r="AR574" i="5"/>
  <c r="AQ468" i="5"/>
  <c r="AQ426" i="5"/>
  <c r="AS215" i="5"/>
  <c r="AV215" i="5"/>
  <c r="AR436" i="5"/>
  <c r="AT392" i="5"/>
  <c r="AS526" i="5"/>
  <c r="AV526" i="5"/>
  <c r="AT537" i="5"/>
  <c r="AT558" i="5"/>
  <c r="AR553" i="5"/>
  <c r="AQ580" i="5"/>
  <c r="AS589" i="5"/>
  <c r="AV589" i="5"/>
  <c r="AT575" i="5"/>
  <c r="AQ600" i="5"/>
  <c r="AU600" i="5"/>
  <c r="AT586" i="5"/>
  <c r="AR394" i="5"/>
  <c r="AQ255" i="5"/>
  <c r="AV255" i="5"/>
  <c r="AR618" i="5"/>
  <c r="AT501" i="5"/>
  <c r="AT532" i="5"/>
  <c r="AS569" i="5"/>
  <c r="AV569" i="5"/>
  <c r="AR177" i="5"/>
  <c r="AV177" i="5"/>
  <c r="AR539" i="5"/>
  <c r="AV539" i="5"/>
  <c r="AR201" i="5"/>
  <c r="AQ204" i="5"/>
  <c r="AU204" i="5"/>
  <c r="AQ323" i="5"/>
  <c r="AV323" i="5"/>
  <c r="AR196" i="5"/>
  <c r="AT505" i="5"/>
  <c r="AT681" i="5"/>
  <c r="AS27" i="5"/>
  <c r="AV27" i="5"/>
  <c r="AT26" i="5"/>
  <c r="AT29" i="5"/>
  <c r="AR25" i="5"/>
  <c r="AS570" i="5"/>
  <c r="AV570" i="5"/>
  <c r="AR379" i="5"/>
  <c r="AT538" i="5"/>
  <c r="AT145" i="5"/>
  <c r="AQ422" i="5"/>
  <c r="AQ333" i="5"/>
  <c r="AV333" i="5"/>
  <c r="AR72" i="5"/>
  <c r="AQ477" i="5"/>
  <c r="AU477" i="5"/>
  <c r="AT74" i="5"/>
  <c r="AR209" i="5"/>
  <c r="AS466" i="5"/>
  <c r="AV466" i="5"/>
  <c r="AR535" i="5"/>
  <c r="AT490" i="5"/>
  <c r="AQ695" i="5"/>
  <c r="AT560" i="5"/>
  <c r="AR383" i="5"/>
  <c r="AQ667" i="5"/>
  <c r="AV667" i="5"/>
  <c r="AT631" i="5"/>
  <c r="AR617" i="5"/>
  <c r="AT528" i="5"/>
  <c r="AQ616" i="5"/>
  <c r="AV616" i="5"/>
  <c r="AR402" i="5"/>
  <c r="AT782" i="5"/>
  <c r="AS714" i="5"/>
  <c r="AV714" i="5"/>
  <c r="AR412" i="5"/>
  <c r="AQ540" i="5"/>
  <c r="AU540" i="5"/>
  <c r="AR519" i="5"/>
  <c r="AS127" i="5"/>
  <c r="AV127" i="5"/>
  <c r="AR693" i="5"/>
  <c r="AT133" i="5"/>
  <c r="AT733" i="5"/>
  <c r="AT732" i="5"/>
  <c r="AT391" i="5"/>
  <c r="AQ111" i="5"/>
  <c r="AQ66" i="5"/>
  <c r="AQ101" i="5"/>
  <c r="AV101" i="5"/>
  <c r="AR92" i="5"/>
  <c r="AT277" i="5"/>
  <c r="AQ399" i="5"/>
  <c r="AV399" i="5"/>
  <c r="AT150" i="5"/>
  <c r="AR214" i="5"/>
  <c r="AT207" i="5"/>
  <c r="AT471" i="5"/>
  <c r="AQ414" i="5"/>
  <c r="AS397" i="5"/>
  <c r="AV397" i="5"/>
  <c r="AR582" i="5"/>
  <c r="AT489" i="5"/>
  <c r="AR455" i="5"/>
  <c r="AQ367" i="5"/>
  <c r="AV367" i="5"/>
  <c r="AQ238" i="5"/>
  <c r="AV238" i="5"/>
  <c r="AV294" i="5"/>
  <c r="AQ610" i="5"/>
  <c r="AU610" i="5"/>
  <c r="AR313" i="5"/>
  <c r="AS393" i="5"/>
  <c r="AV393" i="5"/>
  <c r="AR475" i="5"/>
  <c r="AQ338" i="5"/>
  <c r="AV338" i="5"/>
  <c r="AR357" i="5"/>
  <c r="AV357" i="5"/>
  <c r="AR22" i="5"/>
  <c r="AQ623" i="5"/>
  <c r="AV623" i="5"/>
  <c r="AR35" i="5"/>
  <c r="AT624" i="5"/>
  <c r="AR47" i="5"/>
  <c r="AQ350" i="5"/>
  <c r="AS369" i="5"/>
  <c r="AV369" i="5"/>
  <c r="AT4" i="5"/>
  <c r="AT603" i="5"/>
  <c r="AT824" i="5"/>
  <c r="AT497" i="5"/>
  <c r="AQ60" i="5"/>
  <c r="AV60" i="5"/>
  <c r="AT572" i="5"/>
  <c r="AT175" i="5"/>
  <c r="AR805" i="5"/>
  <c r="AT336" i="5"/>
  <c r="AT271" i="5"/>
  <c r="AQ78" i="5"/>
  <c r="AV78" i="5"/>
  <c r="AR789" i="5"/>
  <c r="AT8" i="5"/>
  <c r="AQ626" i="5"/>
  <c r="AV626" i="5"/>
  <c r="AR456" i="5"/>
  <c r="AT731" i="5"/>
  <c r="AQ413" i="5"/>
  <c r="AQ9" i="5"/>
  <c r="AQ63" i="5"/>
  <c r="AV63" i="5"/>
  <c r="AT256" i="5"/>
  <c r="AR18" i="5"/>
  <c r="AV18" i="5"/>
  <c r="AT457" i="5"/>
  <c r="AT100" i="5"/>
  <c r="AT748" i="5"/>
  <c r="AS723" i="5"/>
  <c r="AV723" i="5"/>
  <c r="AR115" i="5"/>
  <c r="AV115" i="5"/>
  <c r="AR372" i="5"/>
  <c r="AT225" i="5"/>
  <c r="AQ823" i="5"/>
  <c r="AQ208" i="5"/>
  <c r="AV208" i="5"/>
  <c r="AR598" i="5"/>
  <c r="AT465" i="5"/>
  <c r="AQ197" i="5"/>
  <c r="AV197" i="5"/>
  <c r="AR470" i="5"/>
  <c r="AQ219" i="5"/>
  <c r="AU219" i="5"/>
  <c r="AT389" i="5"/>
  <c r="AQ267" i="5"/>
  <c r="AV267" i="5"/>
  <c r="AQ80" i="5"/>
  <c r="AQ613" i="5"/>
  <c r="AV613" i="5"/>
  <c r="AR258" i="5"/>
  <c r="AT68" i="5"/>
  <c r="AT648" i="5"/>
  <c r="AR202" i="5"/>
  <c r="AQ793" i="5"/>
  <c r="AV793" i="5"/>
  <c r="AT515" i="5"/>
  <c r="AT742" i="5"/>
  <c r="AQ632" i="5"/>
  <c r="AV632" i="5"/>
  <c r="AR232" i="5"/>
  <c r="AT634" i="5"/>
  <c r="AQ129" i="5"/>
  <c r="AV129" i="5"/>
  <c r="AR172" i="5"/>
  <c r="AQ784" i="5"/>
  <c r="AU784" i="5"/>
  <c r="AQ184" i="5"/>
  <c r="AV184" i="5"/>
  <c r="AR16" i="5"/>
  <c r="AT316" i="5"/>
  <c r="AT185" i="5"/>
  <c r="AR161" i="5"/>
  <c r="AQ297" i="5"/>
  <c r="AV297" i="5"/>
  <c r="AR565" i="5"/>
  <c r="AQ19" i="5"/>
  <c r="AU19" i="5"/>
  <c r="AR520" i="5"/>
  <c r="AQ607" i="5"/>
  <c r="AV607" i="5"/>
  <c r="AR654" i="5"/>
  <c r="AT151" i="5"/>
  <c r="AS493" i="5"/>
  <c r="AV493" i="5"/>
  <c r="AS224" i="5"/>
  <c r="AV224" i="5"/>
  <c r="AR672" i="5"/>
  <c r="AV672" i="5"/>
  <c r="AS458" i="5"/>
  <c r="AV458" i="5"/>
  <c r="AR158" i="5"/>
  <c r="AT187" i="5"/>
  <c r="AQ245" i="5"/>
  <c r="AV245" i="5"/>
  <c r="AR766" i="5"/>
  <c r="AV766" i="5"/>
  <c r="AR725" i="5"/>
  <c r="AV725" i="5"/>
  <c r="AR416" i="5"/>
  <c r="AT488" i="5"/>
  <c r="AR638" i="5"/>
  <c r="AQ581" i="5"/>
  <c r="AV581" i="5"/>
  <c r="AR341" i="5"/>
  <c r="AQ660" i="5"/>
  <c r="AV660" i="5"/>
  <c r="AT806" i="5"/>
  <c r="AT691" i="5"/>
  <c r="AQ659" i="5"/>
  <c r="AU659" i="5"/>
  <c r="AQ480" i="5"/>
  <c r="AV480" i="5"/>
  <c r="AR452" i="5"/>
  <c r="AT190" i="5"/>
  <c r="AQ504" i="5"/>
  <c r="AU504" i="5"/>
  <c r="AQ597" i="5"/>
  <c r="AS461" i="5"/>
  <c r="AV461" i="5"/>
  <c r="AT463" i="5"/>
  <c r="AT531" i="5"/>
  <c r="AQ599" i="5"/>
  <c r="AV599" i="5"/>
  <c r="AR239" i="5"/>
  <c r="AT31" i="5"/>
  <c r="AQ751" i="5"/>
  <c r="AQ173" i="5"/>
  <c r="AV173" i="5"/>
  <c r="AR686" i="5"/>
  <c r="AT746" i="5"/>
  <c r="AQ90" i="5"/>
  <c r="AV90" i="5"/>
  <c r="AQ460" i="5"/>
  <c r="AV460" i="5"/>
  <c r="AR441" i="5"/>
  <c r="AT427" i="5"/>
  <c r="AT492" i="5"/>
  <c r="AQ17" i="5"/>
  <c r="AV17" i="5"/>
  <c r="AQ5" i="5"/>
  <c r="AV5" i="5"/>
  <c r="AQ587" i="5"/>
  <c r="AQ240" i="5"/>
  <c r="AV240" i="5"/>
  <c r="AR687" i="5"/>
  <c r="AV687" i="5"/>
  <c r="AR772" i="5"/>
  <c r="AV772" i="5"/>
  <c r="AR542" i="5"/>
  <c r="AT718" i="5"/>
  <c r="AQ620" i="5"/>
  <c r="AQ7" i="5"/>
  <c r="AV7" i="5"/>
  <c r="AR636" i="5"/>
  <c r="AT773" i="5"/>
  <c r="AT729" i="5"/>
  <c r="AT420" i="5"/>
  <c r="AS578" i="5"/>
  <c r="AV578" i="5"/>
  <c r="AQ530" i="5"/>
  <c r="AV530" i="5"/>
  <c r="AR189" i="5"/>
  <c r="AT476" i="5"/>
  <c r="AQ744" i="5"/>
  <c r="AV744" i="5"/>
  <c r="AR745" i="5"/>
  <c r="AT633" i="5"/>
  <c r="AQ812" i="5"/>
  <c r="AV812" i="5"/>
  <c r="AR15" i="5"/>
  <c r="AQ354" i="5"/>
  <c r="AU354" i="5"/>
  <c r="AS248" i="5"/>
  <c r="AV248" i="5"/>
  <c r="AR325" i="5"/>
  <c r="AR757" i="5"/>
  <c r="AR329" i="5"/>
  <c r="AT621" i="5"/>
  <c r="AT13" i="5"/>
  <c r="AQ491" i="5"/>
  <c r="AV491" i="5"/>
  <c r="AR709" i="5"/>
  <c r="AT210" i="5"/>
  <c r="AR244" i="5"/>
  <c r="AQ703" i="5"/>
  <c r="AQ222" i="5"/>
  <c r="AV222" i="5"/>
  <c r="AT348" i="5"/>
  <c r="AT787" i="5"/>
  <c r="AT149" i="5"/>
  <c r="AS574" i="5"/>
  <c r="AV574" i="5"/>
  <c r="AR468" i="5"/>
  <c r="AV468" i="5"/>
  <c r="AR426" i="5"/>
  <c r="AV426" i="5"/>
  <c r="AT215" i="5"/>
  <c r="AT436" i="5"/>
  <c r="AQ418" i="5"/>
  <c r="AV418" i="5"/>
  <c r="AT526" i="5"/>
  <c r="AQ537" i="5"/>
  <c r="AU537" i="5"/>
  <c r="AS553" i="5"/>
  <c r="AV553" i="5"/>
  <c r="AR580" i="5"/>
  <c r="AV580" i="5"/>
  <c r="AT589" i="5"/>
  <c r="AQ575" i="5"/>
  <c r="AU575" i="5"/>
  <c r="AR600" i="5"/>
  <c r="AQ586" i="5"/>
  <c r="AS394" i="5"/>
  <c r="AV394" i="5"/>
  <c r="AR255" i="5"/>
  <c r="AT618" i="5"/>
  <c r="AQ546" i="5"/>
  <c r="AV546" i="5"/>
  <c r="AT569" i="5"/>
  <c r="AT177" i="5"/>
  <c r="AT539" i="5"/>
  <c r="AT201" i="5"/>
  <c r="AR204" i="5"/>
  <c r="AQ337" i="5"/>
  <c r="AV337" i="5"/>
  <c r="AR323" i="5"/>
  <c r="AT196" i="5"/>
  <c r="AQ505" i="5"/>
  <c r="AU505" i="5"/>
  <c r="AQ705" i="5"/>
  <c r="AV705" i="5"/>
  <c r="AT27" i="5"/>
  <c r="AQ26" i="5"/>
  <c r="AU26" i="5"/>
  <c r="AS25" i="5"/>
  <c r="AV25" i="5"/>
  <c r="AT570" i="5"/>
  <c r="AT379" i="5"/>
  <c r="AV472" i="5"/>
  <c r="AQ423" i="5"/>
  <c r="AV423" i="5"/>
  <c r="AR422" i="5"/>
  <c r="AV422" i="5"/>
  <c r="AR333" i="5"/>
  <c r="AT72" i="5"/>
  <c r="AR477" i="5"/>
  <c r="AQ74" i="5"/>
  <c r="AS209" i="5"/>
  <c r="AV209" i="5"/>
  <c r="AT466" i="5"/>
  <c r="AT535" i="5"/>
  <c r="AT181" i="5"/>
  <c r="AR797" i="5"/>
  <c r="AV23" i="5"/>
  <c r="AS383" i="5"/>
  <c r="AV383" i="5"/>
  <c r="AR667" i="5"/>
  <c r="AT617" i="5"/>
  <c r="AQ579" i="5"/>
  <c r="AV579" i="5"/>
  <c r="AR616" i="5"/>
  <c r="AT402" i="5"/>
  <c r="AQ689" i="5"/>
  <c r="AV689" i="5"/>
  <c r="AT714" i="5"/>
  <c r="AT412" i="5"/>
  <c r="AR540" i="5"/>
  <c r="AS519" i="5"/>
  <c r="AV519" i="5"/>
  <c r="AT127" i="5"/>
  <c r="AT693" i="5"/>
  <c r="AQ733" i="5"/>
  <c r="AQ205" i="5"/>
  <c r="AV205" i="5"/>
  <c r="AR111" i="5"/>
  <c r="AV111" i="5"/>
  <c r="AR66" i="5"/>
  <c r="AV66" i="5"/>
  <c r="AR101" i="5"/>
  <c r="AT92" i="5"/>
  <c r="AT203" i="5"/>
  <c r="AQ141" i="5"/>
  <c r="AV141" i="5"/>
  <c r="AR399" i="5"/>
  <c r="AQ150" i="5"/>
  <c r="AU150" i="5"/>
  <c r="AT214" i="5"/>
  <c r="AQ471" i="5"/>
  <c r="AU471" i="5"/>
  <c r="AR414" i="5"/>
  <c r="AV414" i="5"/>
  <c r="AT397" i="5"/>
  <c r="AT582" i="5"/>
  <c r="AS455" i="5"/>
  <c r="AV455" i="5"/>
  <c r="AR367" i="5"/>
  <c r="AR238" i="5"/>
  <c r="AS229" i="5"/>
  <c r="AT229" i="5"/>
  <c r="AH390" i="5"/>
  <c r="AO390" i="5" s="1"/>
  <c r="BB390" i="5" s="1"/>
  <c r="AH77" i="5"/>
  <c r="AO77" i="5" s="1"/>
  <c r="BB77" i="5" s="1"/>
  <c r="T249" i="5"/>
  <c r="BI249" i="5" s="1"/>
  <c r="AF302" i="5"/>
  <c r="AM302" i="5" s="1"/>
  <c r="AZ302" i="5" s="1"/>
  <c r="AH429" i="5"/>
  <c r="AO429" i="5" s="1"/>
  <c r="BB429" i="5" s="1"/>
  <c r="T69" i="5"/>
  <c r="BI69" i="5" s="1"/>
  <c r="T193" i="5"/>
  <c r="BI193" i="5" s="1"/>
  <c r="BJ429" i="5"/>
  <c r="T666" i="5"/>
  <c r="BI666" i="5" s="1"/>
  <c r="T512" i="5"/>
  <c r="BI512" i="5" s="1"/>
  <c r="AF588" i="5"/>
  <c r="AM588" i="5" s="1"/>
  <c r="AZ588" i="5" s="1"/>
  <c r="AD611" i="5"/>
  <c r="AK611" i="5" s="1"/>
  <c r="AX611" i="5" s="1"/>
  <c r="AF273" i="5"/>
  <c r="AM273" i="5" s="1"/>
  <c r="AZ273" i="5" s="1"/>
  <c r="AH588" i="5"/>
  <c r="AO588" i="5" s="1"/>
  <c r="BB588" i="5" s="1"/>
  <c r="AF611" i="5"/>
  <c r="AM611" i="5" s="1"/>
  <c r="AZ611" i="5" s="1"/>
  <c r="R388" i="5"/>
  <c r="BI388" i="5" s="1"/>
  <c r="T276" i="5"/>
  <c r="BI276" i="5" s="1"/>
  <c r="AH642" i="5"/>
  <c r="AO642" i="5" s="1"/>
  <c r="BB642" i="5" s="1"/>
  <c r="AE594" i="5"/>
  <c r="AL594" i="5" s="1"/>
  <c r="AY594" i="5" s="1"/>
  <c r="T363" i="5"/>
  <c r="BI363" i="5" s="1"/>
  <c r="AH498" i="5"/>
  <c r="AO498" i="5" s="1"/>
  <c r="BB498" i="5" s="1"/>
  <c r="T34" i="5"/>
  <c r="BI34" i="5" s="1"/>
  <c r="T816" i="5"/>
  <c r="BI816" i="5" s="1"/>
  <c r="T740" i="5"/>
  <c r="BI740" i="5" s="1"/>
  <c r="T738" i="5"/>
  <c r="BI738" i="5" s="1"/>
  <c r="AC119" i="5"/>
  <c r="AJ119" i="5" s="1"/>
  <c r="AF663" i="5"/>
  <c r="AM663" i="5" s="1"/>
  <c r="AZ663" i="5" s="1"/>
  <c r="T564" i="5"/>
  <c r="BI564" i="5" s="1"/>
  <c r="T696" i="5"/>
  <c r="BI696" i="5" s="1"/>
  <c r="S478" i="5"/>
  <c r="BI478" i="5" s="1"/>
  <c r="R289" i="5"/>
  <c r="BI289" i="5" s="1"/>
  <c r="AH30" i="5"/>
  <c r="AO30" i="5" s="1"/>
  <c r="BB30" i="5" s="1"/>
  <c r="R662" i="5"/>
  <c r="BI662" i="5" s="1"/>
  <c r="T370" i="5"/>
  <c r="BI370" i="5" s="1"/>
  <c r="AC253" i="5"/>
  <c r="AJ253" i="5" s="1"/>
  <c r="BJ390" i="5"/>
  <c r="AF762" i="5"/>
  <c r="AM762" i="5" s="1"/>
  <c r="AZ762" i="5" s="1"/>
  <c r="AH796" i="5"/>
  <c r="AO796" i="5" s="1"/>
  <c r="BB796" i="5" s="1"/>
  <c r="AF798" i="5"/>
  <c r="AM798" i="5" s="1"/>
  <c r="AZ798" i="5" s="1"/>
  <c r="T810" i="5"/>
  <c r="BI810" i="5" s="1"/>
  <c r="AF444" i="5"/>
  <c r="AM444" i="5" s="1"/>
  <c r="AZ444" i="5" s="1"/>
  <c r="S767" i="5"/>
  <c r="BI767" i="5" s="1"/>
  <c r="AI108" i="5"/>
  <c r="AP108" i="5" s="1"/>
  <c r="BC108" i="5" s="1"/>
  <c r="AI724" i="5"/>
  <c r="AP724" i="5" s="1"/>
  <c r="BC724" i="5" s="1"/>
  <c r="AI783" i="5"/>
  <c r="AP783" i="5" s="1"/>
  <c r="BC783" i="5" s="1"/>
  <c r="AH741" i="5"/>
  <c r="AO741" i="5" s="1"/>
  <c r="BB741" i="5" s="1"/>
  <c r="AC108" i="5"/>
  <c r="AJ108" i="5" s="1"/>
  <c r="AF735" i="5"/>
  <c r="AM735" i="5" s="1"/>
  <c r="AZ735" i="5" s="1"/>
  <c r="AD783" i="5"/>
  <c r="AK783" i="5" s="1"/>
  <c r="AX783" i="5" s="1"/>
  <c r="BJ345" i="5"/>
  <c r="AF96" i="5"/>
  <c r="AM96" i="5" s="1"/>
  <c r="AZ96" i="5" s="1"/>
  <c r="T79" i="5"/>
  <c r="BI79" i="5" s="1"/>
  <c r="AH43" i="5"/>
  <c r="AO43" i="5" s="1"/>
  <c r="BB43" i="5" s="1"/>
  <c r="AH44" i="5"/>
  <c r="AO44" i="5" s="1"/>
  <c r="BB44" i="5" s="1"/>
  <c r="S242" i="5"/>
  <c r="BI242" i="5" s="1"/>
  <c r="BJ498" i="5"/>
  <c r="R335" i="5"/>
  <c r="BI335" i="5" s="1"/>
  <c r="T282" i="5"/>
  <c r="BI282" i="5" s="1"/>
  <c r="AI30" i="5"/>
  <c r="AP30" i="5" s="1"/>
  <c r="BC30" i="5" s="1"/>
  <c r="BJ41" i="5"/>
  <c r="T645" i="5"/>
  <c r="BI645" i="5" s="1"/>
  <c r="R500" i="5"/>
  <c r="BI500" i="5" s="1"/>
  <c r="T164" i="5"/>
  <c r="BI164" i="5" s="1"/>
  <c r="AE20" i="5"/>
  <c r="AL20" i="5" s="1"/>
  <c r="AY20" i="5" s="1"/>
  <c r="T52" i="5"/>
  <c r="BI52" i="5" s="1"/>
  <c r="AH798" i="5"/>
  <c r="AO798" i="5" s="1"/>
  <c r="BB798" i="5" s="1"/>
  <c r="R719" i="5"/>
  <c r="BI719" i="5" s="1"/>
  <c r="AD453" i="5"/>
  <c r="AK453" i="5" s="1"/>
  <c r="AX453" i="5" s="1"/>
  <c r="AI741" i="5"/>
  <c r="AP741" i="5" s="1"/>
  <c r="BC741" i="5" s="1"/>
  <c r="AF609" i="5"/>
  <c r="AM609" i="5" s="1"/>
  <c r="AZ609" i="5" s="1"/>
  <c r="AC521" i="5"/>
  <c r="AJ521" i="5" s="1"/>
  <c r="R168" i="5"/>
  <c r="BI168" i="5" s="1"/>
  <c r="AG799" i="5"/>
  <c r="AN799" i="5" s="1"/>
  <c r="BA799" i="5" s="1"/>
  <c r="AF799" i="5"/>
  <c r="AM799" i="5" s="1"/>
  <c r="AZ799" i="5" s="1"/>
  <c r="BJ799" i="5"/>
  <c r="AG802" i="5"/>
  <c r="AN802" i="5" s="1"/>
  <c r="BA802" i="5" s="1"/>
  <c r="AF802" i="5"/>
  <c r="AM802" i="5" s="1"/>
  <c r="AZ802" i="5" s="1"/>
  <c r="BJ802" i="5"/>
  <c r="AG28" i="5"/>
  <c r="AN28" i="5" s="1"/>
  <c r="BA28" i="5" s="1"/>
  <c r="BJ28" i="5"/>
  <c r="T144" i="5"/>
  <c r="BI144" i="5" s="1"/>
  <c r="T355" i="5"/>
  <c r="BI355" i="5" s="1"/>
  <c r="AH750" i="5"/>
  <c r="AO750" i="5" s="1"/>
  <c r="BB750" i="5" s="1"/>
  <c r="AE750" i="5"/>
  <c r="AL750" i="5" s="1"/>
  <c r="AY750" i="5" s="1"/>
  <c r="T304" i="5"/>
  <c r="BI304" i="5" s="1"/>
  <c r="S543" i="5"/>
  <c r="BI543" i="5" s="1"/>
  <c r="T669" i="5"/>
  <c r="BI669" i="5" s="1"/>
  <c r="AG635" i="5"/>
  <c r="AN635" i="5" s="1"/>
  <c r="BA635" i="5" s="1"/>
  <c r="BJ635" i="5"/>
  <c r="AG612" i="5"/>
  <c r="AN612" i="5" s="1"/>
  <c r="BA612" i="5" s="1"/>
  <c r="BJ612" i="5"/>
  <c r="T382" i="5"/>
  <c r="BI382" i="5" s="1"/>
  <c r="T228" i="5"/>
  <c r="BI228" i="5" s="1"/>
  <c r="AI39" i="5"/>
  <c r="AP39" i="5" s="1"/>
  <c r="BC39" i="5" s="1"/>
  <c r="BJ39" i="5"/>
  <c r="T605" i="5"/>
  <c r="BI605" i="5" s="1"/>
  <c r="T486" i="5"/>
  <c r="BI486" i="5" s="1"/>
  <c r="T124" i="5"/>
  <c r="BI124" i="5" s="1"/>
  <c r="T159" i="5"/>
  <c r="BI159" i="5" s="1"/>
  <c r="T306" i="5"/>
  <c r="BI306" i="5" s="1"/>
  <c r="T199" i="5"/>
  <c r="BI199" i="5" s="1"/>
  <c r="T433" i="5"/>
  <c r="BI433" i="5" s="1"/>
  <c r="R377" i="5"/>
  <c r="BI377" i="5" s="1"/>
  <c r="T65" i="5"/>
  <c r="BI65" i="5" s="1"/>
  <c r="T200" i="5"/>
  <c r="BI200" i="5" s="1"/>
  <c r="AG785" i="5"/>
  <c r="AN785" i="5" s="1"/>
  <c r="BA785" i="5" s="1"/>
  <c r="BJ785" i="5"/>
  <c r="T128" i="5"/>
  <c r="BI128" i="5" s="1"/>
  <c r="AG720" i="5"/>
  <c r="AN720" i="5" s="1"/>
  <c r="BA720" i="5" s="1"/>
  <c r="BJ720" i="5"/>
  <c r="S499" i="5"/>
  <c r="BI499" i="5" s="1"/>
  <c r="AG642" i="5"/>
  <c r="AN642" i="5" s="1"/>
  <c r="BA642" i="5" s="1"/>
  <c r="T593" i="5"/>
  <c r="BI593" i="5" s="1"/>
  <c r="T608" i="5"/>
  <c r="BI608" i="5" s="1"/>
  <c r="AF635" i="5"/>
  <c r="AM635" i="5" s="1"/>
  <c r="AZ635" i="5" s="1"/>
  <c r="T274" i="5"/>
  <c r="BI274" i="5" s="1"/>
  <c r="R217" i="5"/>
  <c r="BI217" i="5" s="1"/>
  <c r="AG405" i="5"/>
  <c r="AN405" i="5" s="1"/>
  <c r="BA405" i="5" s="1"/>
  <c r="AG302" i="5"/>
  <c r="AN302" i="5" s="1"/>
  <c r="BA302" i="5" s="1"/>
  <c r="AH302" i="5"/>
  <c r="AO302" i="5" s="1"/>
  <c r="BB302" i="5" s="1"/>
  <c r="BJ302" i="5"/>
  <c r="T95" i="5"/>
  <c r="BI95" i="5" s="1"/>
  <c r="AH28" i="5"/>
  <c r="AO28" i="5" s="1"/>
  <c r="BB28" i="5" s="1"/>
  <c r="AG43" i="5"/>
  <c r="AN43" i="5" s="1"/>
  <c r="BA43" i="5" s="1"/>
  <c r="AG44" i="5"/>
  <c r="AN44" i="5" s="1"/>
  <c r="BA44" i="5" s="1"/>
  <c r="T657" i="5"/>
  <c r="BI657" i="5" s="1"/>
  <c r="S641" i="5"/>
  <c r="BI641" i="5" s="1"/>
  <c r="AG566" i="5"/>
  <c r="AN566" i="5" s="1"/>
  <c r="BA566" i="5" s="1"/>
  <c r="AH566" i="5"/>
  <c r="AO566" i="5" s="1"/>
  <c r="BB566" i="5" s="1"/>
  <c r="T584" i="5"/>
  <c r="BI584" i="5" s="1"/>
  <c r="T288" i="5"/>
  <c r="BI288" i="5" s="1"/>
  <c r="T679" i="5"/>
  <c r="BI679" i="5" s="1"/>
  <c r="T697" i="5"/>
  <c r="BI697" i="5" s="1"/>
  <c r="R788" i="5"/>
  <c r="BI788" i="5" s="1"/>
  <c r="AE799" i="5"/>
  <c r="AL799" i="5" s="1"/>
  <c r="AY799" i="5" s="1"/>
  <c r="AI710" i="5"/>
  <c r="AP710" i="5" s="1"/>
  <c r="BC710" i="5" s="1"/>
  <c r="BJ710" i="5"/>
  <c r="AE802" i="5"/>
  <c r="AL802" i="5" s="1"/>
  <c r="AY802" i="5" s="1"/>
  <c r="AH41" i="5"/>
  <c r="AO41" i="5" s="1"/>
  <c r="BB41" i="5" s="1"/>
  <c r="AF573" i="5"/>
  <c r="AM573" i="5" s="1"/>
  <c r="AZ573" i="5" s="1"/>
  <c r="AE559" i="5"/>
  <c r="AL559" i="5" s="1"/>
  <c r="AY559" i="5" s="1"/>
  <c r="AF390" i="5"/>
  <c r="AM390" i="5" s="1"/>
  <c r="AZ390" i="5" s="1"/>
  <c r="AI390" i="5"/>
  <c r="AP390" i="5" s="1"/>
  <c r="BC390" i="5" s="1"/>
  <c r="AF405" i="5"/>
  <c r="AM405" i="5" s="1"/>
  <c r="AZ405" i="5" s="1"/>
  <c r="AG792" i="5"/>
  <c r="AN792" i="5" s="1"/>
  <c r="BA792" i="5" s="1"/>
  <c r="AI796" i="5"/>
  <c r="AP796" i="5" s="1"/>
  <c r="BC796" i="5" s="1"/>
  <c r="AD739" i="5"/>
  <c r="AK739" i="5" s="1"/>
  <c r="AX739" i="5" s="1"/>
  <c r="AH453" i="5"/>
  <c r="AO453" i="5" s="1"/>
  <c r="BB453" i="5" s="1"/>
  <c r="AD108" i="5"/>
  <c r="AK108" i="5" s="1"/>
  <c r="AX108" i="5" s="1"/>
  <c r="AF783" i="5"/>
  <c r="AM783" i="5" s="1"/>
  <c r="AZ783" i="5" s="1"/>
  <c r="AH192" i="5"/>
  <c r="AO192" i="5" s="1"/>
  <c r="BB192" i="5" s="1"/>
  <c r="BJ192" i="5"/>
  <c r="AG227" i="5"/>
  <c r="AN227" i="5" s="1"/>
  <c r="BA227" i="5" s="1"/>
  <c r="AC227" i="5"/>
  <c r="AJ227" i="5" s="1"/>
  <c r="AG395" i="5"/>
  <c r="AN395" i="5" s="1"/>
  <c r="BA395" i="5" s="1"/>
  <c r="AI395" i="5"/>
  <c r="AP395" i="5" s="1"/>
  <c r="BC395" i="5" s="1"/>
  <c r="AE395" i="5"/>
  <c r="AL395" i="5" s="1"/>
  <c r="AY395" i="5" s="1"/>
  <c r="AG800" i="5"/>
  <c r="AN800" i="5" s="1"/>
  <c r="BA800" i="5" s="1"/>
  <c r="AF800" i="5"/>
  <c r="AM800" i="5" s="1"/>
  <c r="AZ800" i="5" s="1"/>
  <c r="AG327" i="5"/>
  <c r="AN327" i="5" s="1"/>
  <c r="BA327" i="5" s="1"/>
  <c r="BJ327" i="5"/>
  <c r="AH405" i="5"/>
  <c r="AO405" i="5" s="1"/>
  <c r="BB405" i="5" s="1"/>
  <c r="AH794" i="5"/>
  <c r="AO794" i="5" s="1"/>
  <c r="BB794" i="5" s="1"/>
  <c r="AH444" i="5"/>
  <c r="AO444" i="5" s="1"/>
  <c r="BB444" i="5" s="1"/>
  <c r="AH715" i="5"/>
  <c r="AO715" i="5" s="1"/>
  <c r="BB715" i="5" s="1"/>
  <c r="AF720" i="5"/>
  <c r="AM720" i="5" s="1"/>
  <c r="AZ720" i="5" s="1"/>
  <c r="AH739" i="5"/>
  <c r="AO739" i="5" s="1"/>
  <c r="BB739" i="5" s="1"/>
  <c r="AE167" i="5"/>
  <c r="AL167" i="5" s="1"/>
  <c r="AY167" i="5" s="1"/>
  <c r="AE677" i="5"/>
  <c r="AL677" i="5" s="1"/>
  <c r="AY677" i="5" s="1"/>
  <c r="AH102" i="5"/>
  <c r="AO102" i="5" s="1"/>
  <c r="BB102" i="5" s="1"/>
  <c r="AF498" i="5"/>
  <c r="AM498" i="5" s="1"/>
  <c r="AZ498" i="5" s="1"/>
  <c r="AF642" i="5"/>
  <c r="AM642" i="5" s="1"/>
  <c r="AZ642" i="5" s="1"/>
  <c r="AH635" i="5"/>
  <c r="AO635" i="5" s="1"/>
  <c r="BB635" i="5" s="1"/>
  <c r="AG253" i="5"/>
  <c r="AN253" i="5" s="1"/>
  <c r="BA253" i="5" s="1"/>
  <c r="T360" i="5"/>
  <c r="BI360" i="5" s="1"/>
  <c r="T320" i="5"/>
  <c r="BI320" i="5" s="1"/>
  <c r="T212" i="5"/>
  <c r="BI212" i="5" s="1"/>
  <c r="AE390" i="5"/>
  <c r="AL390" i="5" s="1"/>
  <c r="AY390" i="5" s="1"/>
  <c r="AG86" i="5"/>
  <c r="AN86" i="5" s="1"/>
  <c r="BA86" i="5" s="1"/>
  <c r="T106" i="5"/>
  <c r="BI106" i="5" s="1"/>
  <c r="AH799" i="5"/>
  <c r="AO799" i="5" s="1"/>
  <c r="BB799" i="5" s="1"/>
  <c r="S685" i="5"/>
  <c r="BI685" i="5" s="1"/>
  <c r="BJ444" i="5"/>
  <c r="AI444" i="5"/>
  <c r="AP444" i="5" s="1"/>
  <c r="BC444" i="5" s="1"/>
  <c r="AH720" i="5"/>
  <c r="AO720" i="5" s="1"/>
  <c r="BB720" i="5" s="1"/>
  <c r="AH802" i="5"/>
  <c r="AO802" i="5" s="1"/>
  <c r="BB802" i="5" s="1"/>
  <c r="AH264" i="5"/>
  <c r="AO264" i="5" s="1"/>
  <c r="BB264" i="5" s="1"/>
  <c r="AF182" i="5"/>
  <c r="AM182" i="5" s="1"/>
  <c r="AZ182" i="5" s="1"/>
  <c r="BJ167" i="5"/>
  <c r="BJ6" i="5"/>
  <c r="AI310" i="5"/>
  <c r="AP310" i="5" s="1"/>
  <c r="BC310" i="5" s="1"/>
  <c r="AF310" i="5"/>
  <c r="AM310" i="5" s="1"/>
  <c r="AZ310" i="5" s="1"/>
  <c r="BJ310" i="5"/>
  <c r="AH332" i="5"/>
  <c r="AO332" i="5" s="1"/>
  <c r="BB332" i="5" s="1"/>
  <c r="AE332" i="5"/>
  <c r="AL332" i="5" s="1"/>
  <c r="AY332" i="5" s="1"/>
  <c r="AG797" i="5"/>
  <c r="AN797" i="5" s="1"/>
  <c r="BA797" i="5" s="1"/>
  <c r="AI797" i="5"/>
  <c r="AP797" i="5" s="1"/>
  <c r="BC797" i="5" s="1"/>
  <c r="BJ797" i="5"/>
  <c r="AF395" i="5"/>
  <c r="AM395" i="5" s="1"/>
  <c r="AZ395" i="5" s="1"/>
  <c r="AH167" i="5"/>
  <c r="AO167" i="5" s="1"/>
  <c r="BB167" i="5" s="1"/>
  <c r="AH677" i="5"/>
  <c r="AO677" i="5" s="1"/>
  <c r="BB677" i="5" s="1"/>
  <c r="AH6" i="5"/>
  <c r="AO6" i="5" s="1"/>
  <c r="BB6" i="5" s="1"/>
  <c r="AH650" i="5"/>
  <c r="AO650" i="5" s="1"/>
  <c r="BB650" i="5" s="1"/>
  <c r="AF332" i="5"/>
  <c r="AM332" i="5" s="1"/>
  <c r="AZ332" i="5" s="1"/>
  <c r="AF428" i="5"/>
  <c r="AM428" i="5" s="1"/>
  <c r="AZ428" i="5" s="1"/>
  <c r="AE250" i="5"/>
  <c r="AL250" i="5" s="1"/>
  <c r="AY250" i="5" s="1"/>
  <c r="AF639" i="5"/>
  <c r="AM639" i="5" s="1"/>
  <c r="AZ639" i="5" s="1"/>
  <c r="AH345" i="5"/>
  <c r="AO345" i="5" s="1"/>
  <c r="BB345" i="5" s="1"/>
  <c r="AF353" i="5"/>
  <c r="AM353" i="5" s="1"/>
  <c r="AZ353" i="5" s="1"/>
  <c r="AH165" i="5"/>
  <c r="AO165" i="5" s="1"/>
  <c r="BB165" i="5" s="1"/>
  <c r="AF797" i="5"/>
  <c r="AM797" i="5" s="1"/>
  <c r="AZ797" i="5" s="1"/>
  <c r="BJ650" i="5"/>
  <c r="AF123" i="5"/>
  <c r="AM123" i="5" s="1"/>
  <c r="AZ123" i="5" s="1"/>
  <c r="AH797" i="5"/>
  <c r="AO797" i="5" s="1"/>
  <c r="BB797" i="5" s="1"/>
  <c r="AG376" i="5"/>
  <c r="AN376" i="5" s="1"/>
  <c r="BA376" i="5" s="1"/>
  <c r="AG179" i="5"/>
  <c r="AN179" i="5" s="1"/>
  <c r="BA179" i="5" s="1"/>
  <c r="AH179" i="5"/>
  <c r="AO179" i="5" s="1"/>
  <c r="BB179" i="5" s="1"/>
  <c r="BJ179" i="5"/>
  <c r="T180" i="5"/>
  <c r="BI180" i="5" s="1"/>
  <c r="AG40" i="5"/>
  <c r="AN40" i="5" s="1"/>
  <c r="BA40" i="5" s="1"/>
  <c r="AH40" i="5"/>
  <c r="AO40" i="5" s="1"/>
  <c r="BB40" i="5" s="1"/>
  <c r="BJ40" i="5"/>
  <c r="AG554" i="5"/>
  <c r="AN554" i="5" s="1"/>
  <c r="BA554" i="5" s="1"/>
  <c r="AH554" i="5"/>
  <c r="AO554" i="5" s="1"/>
  <c r="BB554" i="5" s="1"/>
  <c r="AD554" i="5"/>
  <c r="AK554" i="5" s="1"/>
  <c r="AX554" i="5" s="1"/>
  <c r="S548" i="5"/>
  <c r="BI548" i="5" s="1"/>
  <c r="T385" i="5"/>
  <c r="BI385" i="5" s="1"/>
  <c r="AG758" i="5"/>
  <c r="AN758" i="5" s="1"/>
  <c r="BA758" i="5" s="1"/>
  <c r="AH758" i="5"/>
  <c r="AO758" i="5" s="1"/>
  <c r="BB758" i="5" s="1"/>
  <c r="AI758" i="5"/>
  <c r="AP758" i="5" s="1"/>
  <c r="BC758" i="5" s="1"/>
  <c r="T756" i="5"/>
  <c r="BI756" i="5" s="1"/>
  <c r="AG450" i="5"/>
  <c r="AN450" i="5" s="1"/>
  <c r="BA450" i="5" s="1"/>
  <c r="AI450" i="5"/>
  <c r="AP450" i="5" s="1"/>
  <c r="BC450" i="5" s="1"/>
  <c r="AE450" i="5"/>
  <c r="AL450" i="5" s="1"/>
  <c r="AY450" i="5" s="1"/>
  <c r="BJ450" i="5"/>
  <c r="T821" i="5"/>
  <c r="BI821" i="5" s="1"/>
  <c r="AG706" i="5"/>
  <c r="AN706" i="5" s="1"/>
  <c r="BA706" i="5" s="1"/>
  <c r="AF706" i="5"/>
  <c r="AM706" i="5" s="1"/>
  <c r="AZ706" i="5" s="1"/>
  <c r="AI706" i="5"/>
  <c r="AP706" i="5" s="1"/>
  <c r="BC706" i="5" s="1"/>
  <c r="AD706" i="5"/>
  <c r="AK706" i="5" s="1"/>
  <c r="AX706" i="5" s="1"/>
  <c r="AG694" i="5"/>
  <c r="AN694" i="5" s="1"/>
  <c r="BA694" i="5" s="1"/>
  <c r="AI694" i="5"/>
  <c r="AP694" i="5" s="1"/>
  <c r="BC694" i="5" s="1"/>
  <c r="BJ694" i="5"/>
  <c r="AF694" i="5"/>
  <c r="AM694" i="5" s="1"/>
  <c r="AZ694" i="5" s="1"/>
  <c r="AD694" i="5"/>
  <c r="AK694" i="5" s="1"/>
  <c r="AX694" i="5" s="1"/>
  <c r="AH694" i="5"/>
  <c r="AO694" i="5" s="1"/>
  <c r="BB694" i="5" s="1"/>
  <c r="AG808" i="5"/>
  <c r="AN808" i="5" s="1"/>
  <c r="BA808" i="5" s="1"/>
  <c r="BJ808" i="5"/>
  <c r="AD808" i="5"/>
  <c r="AK808" i="5" s="1"/>
  <c r="AX808" i="5" s="1"/>
  <c r="AI808" i="5"/>
  <c r="AP808" i="5" s="1"/>
  <c r="BC808" i="5" s="1"/>
  <c r="AC808" i="5"/>
  <c r="AJ808" i="5" s="1"/>
  <c r="AH808" i="5"/>
  <c r="AO808" i="5" s="1"/>
  <c r="BB808" i="5" s="1"/>
  <c r="T97" i="5"/>
  <c r="BI97" i="5" s="1"/>
  <c r="S243" i="5"/>
  <c r="BI243" i="5" s="1"/>
  <c r="T109" i="5"/>
  <c r="BI109" i="5" s="1"/>
  <c r="AI376" i="5"/>
  <c r="AP376" i="5" s="1"/>
  <c r="BC376" i="5" s="1"/>
  <c r="AD359" i="5"/>
  <c r="AK359" i="5" s="1"/>
  <c r="AX359" i="5" s="1"/>
  <c r="AI259" i="5"/>
  <c r="AP259" i="5" s="1"/>
  <c r="BC259" i="5" s="1"/>
  <c r="AI318" i="5"/>
  <c r="AP318" i="5" s="1"/>
  <c r="BC318" i="5" s="1"/>
  <c r="T272" i="5"/>
  <c r="BI272" i="5" s="1"/>
  <c r="AE554" i="5"/>
  <c r="AL554" i="5" s="1"/>
  <c r="AY554" i="5" s="1"/>
  <c r="T291" i="5"/>
  <c r="BI291" i="5" s="1"/>
  <c r="T375" i="5"/>
  <c r="BI375" i="5" s="1"/>
  <c r="T83" i="5"/>
  <c r="BI83" i="5" s="1"/>
  <c r="T62" i="5"/>
  <c r="BI62" i="5" s="1"/>
  <c r="T779" i="5"/>
  <c r="BI779" i="5" s="1"/>
  <c r="AG791" i="5"/>
  <c r="AN791" i="5" s="1"/>
  <c r="BA791" i="5" s="1"/>
  <c r="AF791" i="5"/>
  <c r="AM791" i="5" s="1"/>
  <c r="AZ791" i="5" s="1"/>
  <c r="BJ791" i="5"/>
  <c r="AI791" i="5"/>
  <c r="AP791" i="5" s="1"/>
  <c r="BC791" i="5" s="1"/>
  <c r="AH791" i="5"/>
  <c r="AO791" i="5" s="1"/>
  <c r="BB791" i="5" s="1"/>
  <c r="T795" i="5"/>
  <c r="BI795" i="5" s="1"/>
  <c r="T683" i="5"/>
  <c r="BI683" i="5" s="1"/>
  <c r="BJ758" i="5"/>
  <c r="AF758" i="5"/>
  <c r="AM758" i="5" s="1"/>
  <c r="AZ758" i="5" s="1"/>
  <c r="T761" i="5"/>
  <c r="BI761" i="5" s="1"/>
  <c r="BJ706" i="5"/>
  <c r="T803" i="5"/>
  <c r="BI803" i="5" s="1"/>
  <c r="AG113" i="5"/>
  <c r="AN113" i="5" s="1"/>
  <c r="BA113" i="5" s="1"/>
  <c r="AI113" i="5"/>
  <c r="AP113" i="5" s="1"/>
  <c r="BC113" i="5" s="1"/>
  <c r="BJ113" i="5"/>
  <c r="AF113" i="5"/>
  <c r="AM113" i="5" s="1"/>
  <c r="AZ113" i="5" s="1"/>
  <c r="AD113" i="5"/>
  <c r="AK113" i="5" s="1"/>
  <c r="AX113" i="5" s="1"/>
  <c r="AH113" i="5"/>
  <c r="AO113" i="5" s="1"/>
  <c r="BB113" i="5" s="1"/>
  <c r="AF808" i="5"/>
  <c r="AM808" i="5" s="1"/>
  <c r="AZ808" i="5" s="1"/>
  <c r="T484" i="5"/>
  <c r="BI484" i="5" s="1"/>
  <c r="AI498" i="5"/>
  <c r="AP498" i="5" s="1"/>
  <c r="BC498" i="5" s="1"/>
  <c r="S495" i="5"/>
  <c r="BI495" i="5" s="1"/>
  <c r="T547" i="5"/>
  <c r="BI547" i="5" s="1"/>
  <c r="BJ318" i="5"/>
  <c r="AE318" i="5"/>
  <c r="AL318" i="5" s="1"/>
  <c r="AY318" i="5" s="1"/>
  <c r="AD302" i="5"/>
  <c r="AK302" i="5" s="1"/>
  <c r="AX302" i="5" s="1"/>
  <c r="AI302" i="5"/>
  <c r="AP302" i="5" s="1"/>
  <c r="BC302" i="5" s="1"/>
  <c r="R334" i="5"/>
  <c r="BI334" i="5" s="1"/>
  <c r="R135" i="5"/>
  <c r="BI135" i="5" s="1"/>
  <c r="T254" i="5"/>
  <c r="BI254" i="5" s="1"/>
  <c r="R401" i="5"/>
  <c r="BI401" i="5" s="1"/>
  <c r="T140" i="5"/>
  <c r="BI140" i="5" s="1"/>
  <c r="T183" i="5"/>
  <c r="BI183" i="5" s="1"/>
  <c r="AG30" i="5"/>
  <c r="AN30" i="5" s="1"/>
  <c r="BA30" i="5" s="1"/>
  <c r="AF30" i="5"/>
  <c r="AM30" i="5" s="1"/>
  <c r="AZ30" i="5" s="1"/>
  <c r="AE30" i="5"/>
  <c r="AL30" i="5" s="1"/>
  <c r="AY30" i="5" s="1"/>
  <c r="BJ30" i="5"/>
  <c r="AD41" i="5"/>
  <c r="AK41" i="5" s="1"/>
  <c r="AX41" i="5" s="1"/>
  <c r="AG39" i="5"/>
  <c r="AN39" i="5" s="1"/>
  <c r="BA39" i="5" s="1"/>
  <c r="AF39" i="5"/>
  <c r="AM39" i="5" s="1"/>
  <c r="AZ39" i="5" s="1"/>
  <c r="AD39" i="5"/>
  <c r="AK39" i="5" s="1"/>
  <c r="AX39" i="5" s="1"/>
  <c r="AG38" i="5"/>
  <c r="AN38" i="5" s="1"/>
  <c r="BA38" i="5" s="1"/>
  <c r="AH38" i="5"/>
  <c r="AO38" i="5" s="1"/>
  <c r="BB38" i="5" s="1"/>
  <c r="AE38" i="5"/>
  <c r="AL38" i="5" s="1"/>
  <c r="AY38" i="5" s="1"/>
  <c r="BJ38" i="5"/>
  <c r="T567" i="5"/>
  <c r="BI567" i="5" s="1"/>
  <c r="T432" i="5"/>
  <c r="BI432" i="5" s="1"/>
  <c r="T364" i="5"/>
  <c r="BI364" i="5" s="1"/>
  <c r="T280" i="5"/>
  <c r="BI280" i="5" s="1"/>
  <c r="T409" i="5"/>
  <c r="BI409" i="5" s="1"/>
  <c r="T157" i="5"/>
  <c r="BI157" i="5" s="1"/>
  <c r="T285" i="5"/>
  <c r="BI285" i="5" s="1"/>
  <c r="T71" i="5"/>
  <c r="BI71" i="5" s="1"/>
  <c r="T699" i="5"/>
  <c r="BI699" i="5" s="1"/>
  <c r="T801" i="5"/>
  <c r="BI801" i="5" s="1"/>
  <c r="T692" i="5"/>
  <c r="BI692" i="5" s="1"/>
  <c r="R688" i="5"/>
  <c r="BI688" i="5" s="1"/>
  <c r="AH339" i="5"/>
  <c r="AO339" i="5" s="1"/>
  <c r="BB339" i="5" s="1"/>
  <c r="AE339" i="5"/>
  <c r="AL339" i="5" s="1"/>
  <c r="AY339" i="5" s="1"/>
  <c r="R454" i="5"/>
  <c r="BI454" i="5" s="1"/>
  <c r="R764" i="5"/>
  <c r="BI764" i="5" s="1"/>
  <c r="AC122" i="5"/>
  <c r="AJ122" i="5" s="1"/>
  <c r="T673" i="5"/>
  <c r="BI673" i="5" s="1"/>
  <c r="AH549" i="5"/>
  <c r="AO549" i="5" s="1"/>
  <c r="BB549" i="5" s="1"/>
  <c r="AE549" i="5"/>
  <c r="AL549" i="5" s="1"/>
  <c r="AY549" i="5" s="1"/>
  <c r="AI549" i="5"/>
  <c r="AP549" i="5" s="1"/>
  <c r="BC549" i="5" s="1"/>
  <c r="T230" i="5"/>
  <c r="BI230" i="5" s="1"/>
  <c r="T727" i="5"/>
  <c r="BI727" i="5" s="1"/>
  <c r="T814" i="5"/>
  <c r="BI814" i="5" s="1"/>
  <c r="AD758" i="5"/>
  <c r="AK758" i="5" s="1"/>
  <c r="AX758" i="5" s="1"/>
  <c r="AG116" i="5"/>
  <c r="AN116" i="5" s="1"/>
  <c r="BA116" i="5" s="1"/>
  <c r="AE116" i="5"/>
  <c r="AL116" i="5" s="1"/>
  <c r="AY116" i="5" s="1"/>
  <c r="BJ116" i="5"/>
  <c r="AI116" i="5"/>
  <c r="AP116" i="5" s="1"/>
  <c r="BC116" i="5" s="1"/>
  <c r="AF116" i="5"/>
  <c r="AM116" i="5" s="1"/>
  <c r="AZ116" i="5" s="1"/>
  <c r="AG148" i="5"/>
  <c r="AN148" i="5" s="1"/>
  <c r="BA148" i="5" s="1"/>
  <c r="BJ148" i="5"/>
  <c r="AD148" i="5"/>
  <c r="AK148" i="5" s="1"/>
  <c r="AX148" i="5" s="1"/>
  <c r="AI148" i="5"/>
  <c r="AP148" i="5" s="1"/>
  <c r="BC148" i="5" s="1"/>
  <c r="AC148" i="5"/>
  <c r="AJ148" i="5" s="1"/>
  <c r="AH148" i="5"/>
  <c r="AO148" i="5" s="1"/>
  <c r="BB148" i="5" s="1"/>
  <c r="AF148" i="5"/>
  <c r="AM148" i="5" s="1"/>
  <c r="AZ148" i="5" s="1"/>
  <c r="AF61" i="5"/>
  <c r="AM61" i="5" s="1"/>
  <c r="AZ61" i="5" s="1"/>
  <c r="AC61" i="5"/>
  <c r="AJ61" i="5" s="1"/>
  <c r="AG153" i="5"/>
  <c r="AN153" i="5" s="1"/>
  <c r="BA153" i="5" s="1"/>
  <c r="AI153" i="5"/>
  <c r="AP153" i="5" s="1"/>
  <c r="BC153" i="5" s="1"/>
  <c r="AF153" i="5"/>
  <c r="AM153" i="5" s="1"/>
  <c r="AZ153" i="5" s="1"/>
  <c r="BJ153" i="5"/>
  <c r="AD153" i="5"/>
  <c r="AK153" i="5" s="1"/>
  <c r="AX153" i="5" s="1"/>
  <c r="AH153" i="5"/>
  <c r="AO153" i="5" s="1"/>
  <c r="BB153" i="5" s="1"/>
  <c r="T237" i="5"/>
  <c r="BI237" i="5" s="1"/>
  <c r="R114" i="5"/>
  <c r="BI114" i="5" s="1"/>
  <c r="AH359" i="5"/>
  <c r="AO359" i="5" s="1"/>
  <c r="BB359" i="5" s="1"/>
  <c r="AF259" i="5"/>
  <c r="AM259" i="5" s="1"/>
  <c r="AZ259" i="5" s="1"/>
  <c r="AD318" i="5"/>
  <c r="AK318" i="5" s="1"/>
  <c r="AX318" i="5" s="1"/>
  <c r="T112" i="5"/>
  <c r="BI112" i="5" s="1"/>
  <c r="T319" i="5"/>
  <c r="BI319" i="5" s="1"/>
  <c r="R176" i="5"/>
  <c r="BI176" i="5" s="1"/>
  <c r="T163" i="5"/>
  <c r="BI163" i="5" s="1"/>
  <c r="BJ554" i="5"/>
  <c r="T384" i="5"/>
  <c r="BI384" i="5" s="1"/>
  <c r="T174" i="5"/>
  <c r="BI174" i="5" s="1"/>
  <c r="T278" i="5"/>
  <c r="BI278" i="5" s="1"/>
  <c r="T386" i="5"/>
  <c r="BI386" i="5" s="1"/>
  <c r="T53" i="5"/>
  <c r="BI53" i="5" s="1"/>
  <c r="T94" i="5"/>
  <c r="BI94" i="5" s="1"/>
  <c r="AE706" i="5"/>
  <c r="AL706" i="5" s="1"/>
  <c r="AY706" i="5" s="1"/>
  <c r="AC130" i="5"/>
  <c r="AJ130" i="5" s="1"/>
  <c r="AD498" i="5"/>
  <c r="AK498" i="5" s="1"/>
  <c r="AX498" i="5" s="1"/>
  <c r="AH481" i="5"/>
  <c r="AO481" i="5" s="1"/>
  <c r="BB481" i="5" s="1"/>
  <c r="AE502" i="5"/>
  <c r="AL502" i="5" s="1"/>
  <c r="AY502" i="5" s="1"/>
  <c r="AF318" i="5"/>
  <c r="AM318" i="5" s="1"/>
  <c r="AZ318" i="5" s="1"/>
  <c r="AH318" i="5"/>
  <c r="AO318" i="5" s="1"/>
  <c r="BB318" i="5" s="1"/>
  <c r="AD179" i="5"/>
  <c r="AK179" i="5" s="1"/>
  <c r="AX179" i="5" s="1"/>
  <c r="T147" i="5"/>
  <c r="BI147" i="5" s="1"/>
  <c r="AD40" i="5"/>
  <c r="AK40" i="5" s="1"/>
  <c r="AX40" i="5" s="1"/>
  <c r="T591" i="5"/>
  <c r="BI591" i="5" s="1"/>
  <c r="AC663" i="5"/>
  <c r="AJ663" i="5" s="1"/>
  <c r="AI663" i="5"/>
  <c r="AP663" i="5" s="1"/>
  <c r="BC663" i="5" s="1"/>
  <c r="BJ663" i="5"/>
  <c r="T680" i="5"/>
  <c r="BI680" i="5" s="1"/>
  <c r="AF549" i="5"/>
  <c r="AM549" i="5" s="1"/>
  <c r="AZ549" i="5" s="1"/>
  <c r="T524" i="5"/>
  <c r="BI524" i="5" s="1"/>
  <c r="T221" i="5"/>
  <c r="BI221" i="5" s="1"/>
  <c r="T407" i="5"/>
  <c r="BI407" i="5" s="1"/>
  <c r="R64" i="5"/>
  <c r="BI64" i="5" s="1"/>
  <c r="R54" i="5"/>
  <c r="BI54" i="5" s="1"/>
  <c r="T701" i="5"/>
  <c r="BI701" i="5" s="1"/>
  <c r="AG796" i="5"/>
  <c r="AN796" i="5" s="1"/>
  <c r="BA796" i="5" s="1"/>
  <c r="AF796" i="5"/>
  <c r="AM796" i="5" s="1"/>
  <c r="AZ796" i="5" s="1"/>
  <c r="AE796" i="5"/>
  <c r="AL796" i="5" s="1"/>
  <c r="AY796" i="5" s="1"/>
  <c r="BJ796" i="5"/>
  <c r="AD785" i="5"/>
  <c r="AK785" i="5" s="1"/>
  <c r="AX785" i="5" s="1"/>
  <c r="T768" i="5"/>
  <c r="BI768" i="5" s="1"/>
  <c r="T753" i="5"/>
  <c r="BI753" i="5" s="1"/>
  <c r="R737" i="5"/>
  <c r="BI737" i="5" s="1"/>
  <c r="AH446" i="5"/>
  <c r="AO446" i="5" s="1"/>
  <c r="BB446" i="5" s="1"/>
  <c r="AE446" i="5"/>
  <c r="AL446" i="5" s="1"/>
  <c r="AY446" i="5" s="1"/>
  <c r="AD450" i="5"/>
  <c r="AK450" i="5" s="1"/>
  <c r="AX450" i="5" s="1"/>
  <c r="T156" i="5"/>
  <c r="BI156" i="5" s="1"/>
  <c r="AD116" i="5"/>
  <c r="AK116" i="5" s="1"/>
  <c r="AX116" i="5" s="1"/>
  <c r="AG804" i="5"/>
  <c r="AN804" i="5" s="1"/>
  <c r="BA804" i="5" s="1"/>
  <c r="AF804" i="5"/>
  <c r="AM804" i="5" s="1"/>
  <c r="AZ804" i="5" s="1"/>
  <c r="AI804" i="5"/>
  <c r="AP804" i="5" s="1"/>
  <c r="BC804" i="5" s="1"/>
  <c r="AE804" i="5"/>
  <c r="AL804" i="5" s="1"/>
  <c r="AY804" i="5" s="1"/>
  <c r="BJ804" i="5"/>
  <c r="S819" i="5"/>
  <c r="BI819" i="5" s="1"/>
  <c r="AC763" i="5"/>
  <c r="AJ763" i="5" s="1"/>
  <c r="AG61" i="5"/>
  <c r="AN61" i="5" s="1"/>
  <c r="BA61" i="5" s="1"/>
  <c r="AI544" i="5"/>
  <c r="AP544" i="5" s="1"/>
  <c r="BC544" i="5" s="1"/>
  <c r="AD43" i="5"/>
  <c r="AK43" i="5" s="1"/>
  <c r="AX43" i="5" s="1"/>
  <c r="AD44" i="5"/>
  <c r="AK44" i="5" s="1"/>
  <c r="AX44" i="5" s="1"/>
  <c r="AD642" i="5"/>
  <c r="AK642" i="5" s="1"/>
  <c r="AX642" i="5" s="1"/>
  <c r="AI642" i="5"/>
  <c r="AP642" i="5" s="1"/>
  <c r="BC642" i="5" s="1"/>
  <c r="AH517" i="5"/>
  <c r="AO517" i="5" s="1"/>
  <c r="BB517" i="5" s="1"/>
  <c r="AD644" i="5"/>
  <c r="AK644" i="5" s="1"/>
  <c r="AX644" i="5" s="1"/>
  <c r="AD566" i="5"/>
  <c r="AK566" i="5" s="1"/>
  <c r="AX566" i="5" s="1"/>
  <c r="AD557" i="5"/>
  <c r="AK557" i="5" s="1"/>
  <c r="AX557" i="5" s="1"/>
  <c r="AH568" i="5"/>
  <c r="AO568" i="5" s="1"/>
  <c r="BB568" i="5" s="1"/>
  <c r="AD405" i="5"/>
  <c r="AK405" i="5" s="1"/>
  <c r="AX405" i="5" s="1"/>
  <c r="AI405" i="5"/>
  <c r="AP405" i="5" s="1"/>
  <c r="BC405" i="5" s="1"/>
  <c r="AI762" i="5"/>
  <c r="AP762" i="5" s="1"/>
  <c r="BC762" i="5" s="1"/>
  <c r="AD798" i="5"/>
  <c r="AK798" i="5" s="1"/>
  <c r="AX798" i="5" s="1"/>
  <c r="AI798" i="5"/>
  <c r="AP798" i="5" s="1"/>
  <c r="BC798" i="5" s="1"/>
  <c r="T104" i="5"/>
  <c r="BI104" i="5" s="1"/>
  <c r="R103" i="5"/>
  <c r="BI103" i="5" s="1"/>
  <c r="R138" i="5"/>
  <c r="BI138" i="5" s="1"/>
  <c r="AG715" i="5"/>
  <c r="AN715" i="5" s="1"/>
  <c r="BA715" i="5" s="1"/>
  <c r="AF715" i="5"/>
  <c r="AM715" i="5" s="1"/>
  <c r="AZ715" i="5" s="1"/>
  <c r="AE715" i="5"/>
  <c r="AL715" i="5" s="1"/>
  <c r="AY715" i="5" s="1"/>
  <c r="BJ715" i="5"/>
  <c r="T790" i="5"/>
  <c r="BI790" i="5" s="1"/>
  <c r="S820" i="5"/>
  <c r="BI820" i="5" s="1"/>
  <c r="AG724" i="5"/>
  <c r="AN724" i="5" s="1"/>
  <c r="BA724" i="5" s="1"/>
  <c r="BJ724" i="5"/>
  <c r="AF724" i="5"/>
  <c r="AM724" i="5" s="1"/>
  <c r="AZ724" i="5" s="1"/>
  <c r="AD724" i="5"/>
  <c r="AK724" i="5" s="1"/>
  <c r="AX724" i="5" s="1"/>
  <c r="AH601" i="5"/>
  <c r="AO601" i="5" s="1"/>
  <c r="BB601" i="5" s="1"/>
  <c r="AF601" i="5"/>
  <c r="AM601" i="5" s="1"/>
  <c r="AZ601" i="5" s="1"/>
  <c r="AC601" i="5"/>
  <c r="AJ601" i="5" s="1"/>
  <c r="BJ601" i="5"/>
  <c r="AF262" i="5"/>
  <c r="AM262" i="5" s="1"/>
  <c r="AZ262" i="5" s="1"/>
  <c r="AC262" i="5"/>
  <c r="AJ262" i="5" s="1"/>
  <c r="AG262" i="5"/>
  <c r="AN262" i="5" s="1"/>
  <c r="BA262" i="5" s="1"/>
  <c r="AG295" i="5"/>
  <c r="AN295" i="5" s="1"/>
  <c r="BA295" i="5" s="1"/>
  <c r="AH295" i="5"/>
  <c r="AO295" i="5" s="1"/>
  <c r="BB295" i="5" s="1"/>
  <c r="AE295" i="5"/>
  <c r="AL295" i="5" s="1"/>
  <c r="AY295" i="5" s="1"/>
  <c r="BJ295" i="5"/>
  <c r="AI295" i="5"/>
  <c r="AP295" i="5" s="1"/>
  <c r="BC295" i="5" s="1"/>
  <c r="AG247" i="5"/>
  <c r="AN247" i="5" s="1"/>
  <c r="BA247" i="5" s="1"/>
  <c r="AI247" i="5"/>
  <c r="AP247" i="5" s="1"/>
  <c r="BC247" i="5" s="1"/>
  <c r="AE247" i="5"/>
  <c r="AL247" i="5" s="1"/>
  <c r="AY247" i="5" s="1"/>
  <c r="BJ247" i="5"/>
  <c r="AD247" i="5"/>
  <c r="AK247" i="5" s="1"/>
  <c r="AX247" i="5" s="1"/>
  <c r="AD429" i="5"/>
  <c r="AK429" i="5" s="1"/>
  <c r="AX429" i="5" s="1"/>
  <c r="AH39" i="5"/>
  <c r="AO39" i="5" s="1"/>
  <c r="BB39" i="5" s="1"/>
  <c r="AD28" i="5"/>
  <c r="AK28" i="5" s="1"/>
  <c r="AX28" i="5" s="1"/>
  <c r="BJ43" i="5"/>
  <c r="AE43" i="5"/>
  <c r="AL43" i="5" s="1"/>
  <c r="AY43" i="5" s="1"/>
  <c r="BJ44" i="5"/>
  <c r="AE44" i="5"/>
  <c r="AL44" i="5" s="1"/>
  <c r="AY44" i="5" s="1"/>
  <c r="BJ642" i="5"/>
  <c r="AE642" i="5"/>
  <c r="AL642" i="5" s="1"/>
  <c r="AY642" i="5" s="1"/>
  <c r="AD635" i="5"/>
  <c r="AK635" i="5" s="1"/>
  <c r="AX635" i="5" s="1"/>
  <c r="AI635" i="5"/>
  <c r="AP635" i="5" s="1"/>
  <c r="BC635" i="5" s="1"/>
  <c r="BJ644" i="5"/>
  <c r="AH644" i="5"/>
  <c r="AO644" i="5" s="1"/>
  <c r="BB644" i="5" s="1"/>
  <c r="AD612" i="5"/>
  <c r="AK612" i="5" s="1"/>
  <c r="AX612" i="5" s="1"/>
  <c r="BJ566" i="5"/>
  <c r="AE566" i="5"/>
  <c r="AL566" i="5" s="1"/>
  <c r="AY566" i="5" s="1"/>
  <c r="AI573" i="5"/>
  <c r="AP573" i="5" s="1"/>
  <c r="BC573" i="5" s="1"/>
  <c r="BJ557" i="5"/>
  <c r="AH557" i="5"/>
  <c r="AO557" i="5" s="1"/>
  <c r="BB557" i="5" s="1"/>
  <c r="AH559" i="5"/>
  <c r="AO559" i="5" s="1"/>
  <c r="BB559" i="5" s="1"/>
  <c r="AF559" i="5"/>
  <c r="AM559" i="5" s="1"/>
  <c r="AZ559" i="5" s="1"/>
  <c r="T283" i="5"/>
  <c r="BI283" i="5" s="1"/>
  <c r="T438" i="5"/>
  <c r="BI438" i="5" s="1"/>
  <c r="AD390" i="5"/>
  <c r="AK390" i="5" s="1"/>
  <c r="AX390" i="5" s="1"/>
  <c r="T268" i="5"/>
  <c r="BI268" i="5" s="1"/>
  <c r="BJ405" i="5"/>
  <c r="AE405" i="5"/>
  <c r="AL405" i="5" s="1"/>
  <c r="AY405" i="5" s="1"/>
  <c r="T298" i="5"/>
  <c r="BI298" i="5" s="1"/>
  <c r="AC86" i="5"/>
  <c r="AJ86" i="5" s="1"/>
  <c r="T107" i="5"/>
  <c r="BI107" i="5" s="1"/>
  <c r="AI792" i="5"/>
  <c r="AP792" i="5" s="1"/>
  <c r="BC792" i="5" s="1"/>
  <c r="BJ798" i="5"/>
  <c r="AE798" i="5"/>
  <c r="AL798" i="5" s="1"/>
  <c r="AY798" i="5" s="1"/>
  <c r="AF450" i="5"/>
  <c r="AM450" i="5" s="1"/>
  <c r="AZ450" i="5" s="1"/>
  <c r="T132" i="5"/>
  <c r="BI132" i="5" s="1"/>
  <c r="AH116" i="5"/>
  <c r="AO116" i="5" s="1"/>
  <c r="BB116" i="5" s="1"/>
  <c r="AC736" i="5"/>
  <c r="AJ736" i="5" s="1"/>
  <c r="T711" i="5"/>
  <c r="BI711" i="5" s="1"/>
  <c r="AI715" i="5"/>
  <c r="AP715" i="5" s="1"/>
  <c r="BC715" i="5" s="1"/>
  <c r="AG614" i="5"/>
  <c r="AN614" i="5" s="1"/>
  <c r="BA614" i="5" s="1"/>
  <c r="AI614" i="5"/>
  <c r="AP614" i="5" s="1"/>
  <c r="BC614" i="5" s="1"/>
  <c r="BJ614" i="5"/>
  <c r="AF614" i="5"/>
  <c r="AM614" i="5" s="1"/>
  <c r="AZ614" i="5" s="1"/>
  <c r="AD614" i="5"/>
  <c r="AK614" i="5" s="1"/>
  <c r="AX614" i="5" s="1"/>
  <c r="AG264" i="5"/>
  <c r="AN264" i="5" s="1"/>
  <c r="BA264" i="5" s="1"/>
  <c r="BJ264" i="5"/>
  <c r="AD264" i="5"/>
  <c r="AK264" i="5" s="1"/>
  <c r="AX264" i="5" s="1"/>
  <c r="AI264" i="5"/>
  <c r="AP264" i="5" s="1"/>
  <c r="BC264" i="5" s="1"/>
  <c r="AC264" i="5"/>
  <c r="AJ264" i="5" s="1"/>
  <c r="AC724" i="5"/>
  <c r="AJ724" i="5" s="1"/>
  <c r="AG741" i="5"/>
  <c r="AN741" i="5" s="1"/>
  <c r="BA741" i="5" s="1"/>
  <c r="BJ741" i="5"/>
  <c r="AF741" i="5"/>
  <c r="AM741" i="5" s="1"/>
  <c r="AZ741" i="5" s="1"/>
  <c r="AD741" i="5"/>
  <c r="AK741" i="5" s="1"/>
  <c r="AX741" i="5" s="1"/>
  <c r="AG601" i="5"/>
  <c r="AN601" i="5" s="1"/>
  <c r="BA601" i="5" s="1"/>
  <c r="AH326" i="5"/>
  <c r="AO326" i="5" s="1"/>
  <c r="BB326" i="5" s="1"/>
  <c r="AF326" i="5"/>
  <c r="AM326" i="5" s="1"/>
  <c r="AZ326" i="5" s="1"/>
  <c r="AG11" i="5"/>
  <c r="AN11" i="5" s="1"/>
  <c r="BA11" i="5" s="1"/>
  <c r="AH11" i="5"/>
  <c r="AO11" i="5" s="1"/>
  <c r="BB11" i="5" s="1"/>
  <c r="BJ11" i="5"/>
  <c r="AD345" i="5"/>
  <c r="AK345" i="5" s="1"/>
  <c r="AX345" i="5" s="1"/>
  <c r="AG604" i="5"/>
  <c r="AN604" i="5" s="1"/>
  <c r="BA604" i="5" s="1"/>
  <c r="AD604" i="5"/>
  <c r="AK604" i="5" s="1"/>
  <c r="AX604" i="5" s="1"/>
  <c r="AH604" i="5"/>
  <c r="AO604" i="5" s="1"/>
  <c r="BB604" i="5" s="1"/>
  <c r="BJ604" i="5"/>
  <c r="AG96" i="5"/>
  <c r="AN96" i="5" s="1"/>
  <c r="BA96" i="5" s="1"/>
  <c r="AE96" i="5"/>
  <c r="AL96" i="5" s="1"/>
  <c r="AY96" i="5" s="1"/>
  <c r="BJ96" i="5"/>
  <c r="AD96" i="5"/>
  <c r="AK96" i="5" s="1"/>
  <c r="AX96" i="5" s="1"/>
  <c r="AI96" i="5"/>
  <c r="AP96" i="5" s="1"/>
  <c r="BC96" i="5" s="1"/>
  <c r="AG443" i="5"/>
  <c r="AN443" i="5" s="1"/>
  <c r="BA443" i="5" s="1"/>
  <c r="AH443" i="5"/>
  <c r="AO443" i="5" s="1"/>
  <c r="BB443" i="5" s="1"/>
  <c r="BJ443" i="5"/>
  <c r="AD443" i="5"/>
  <c r="AK443" i="5" s="1"/>
  <c r="AX443" i="5" s="1"/>
  <c r="AG322" i="5"/>
  <c r="AN322" i="5" s="1"/>
  <c r="BA322" i="5" s="1"/>
  <c r="AI322" i="5"/>
  <c r="AP322" i="5" s="1"/>
  <c r="BC322" i="5" s="1"/>
  <c r="AH322" i="5"/>
  <c r="AO322" i="5" s="1"/>
  <c r="BB322" i="5" s="1"/>
  <c r="AF322" i="5"/>
  <c r="AM322" i="5" s="1"/>
  <c r="AZ322" i="5" s="1"/>
  <c r="BJ322" i="5"/>
  <c r="AF247" i="5"/>
  <c r="AM247" i="5" s="1"/>
  <c r="AZ247" i="5" s="1"/>
  <c r="AI716" i="5"/>
  <c r="AP716" i="5" s="1"/>
  <c r="BC716" i="5" s="1"/>
  <c r="AD716" i="5"/>
  <c r="AK716" i="5" s="1"/>
  <c r="AX716" i="5" s="1"/>
  <c r="AH717" i="5"/>
  <c r="AO717" i="5" s="1"/>
  <c r="BB717" i="5" s="1"/>
  <c r="AE717" i="5"/>
  <c r="AL717" i="5" s="1"/>
  <c r="AY717" i="5" s="1"/>
  <c r="AG273" i="5"/>
  <c r="AN273" i="5" s="1"/>
  <c r="BA273" i="5" s="1"/>
  <c r="BJ273" i="5"/>
  <c r="AH273" i="5"/>
  <c r="AO273" i="5" s="1"/>
  <c r="BB273" i="5" s="1"/>
  <c r="AG735" i="5"/>
  <c r="AN735" i="5" s="1"/>
  <c r="BA735" i="5" s="1"/>
  <c r="BJ735" i="5"/>
  <c r="AH735" i="5"/>
  <c r="AO735" i="5" s="1"/>
  <c r="BB735" i="5" s="1"/>
  <c r="AD12" i="5"/>
  <c r="AK12" i="5" s="1"/>
  <c r="AX12" i="5" s="1"/>
  <c r="AG182" i="5"/>
  <c r="AN182" i="5" s="1"/>
  <c r="BA182" i="5" s="1"/>
  <c r="AI182" i="5"/>
  <c r="AP182" i="5" s="1"/>
  <c r="BC182" i="5" s="1"/>
  <c r="AD182" i="5"/>
  <c r="AK182" i="5" s="1"/>
  <c r="AX182" i="5" s="1"/>
  <c r="AH96" i="5"/>
  <c r="AO96" i="5" s="1"/>
  <c r="BB96" i="5" s="1"/>
  <c r="AG595" i="5"/>
  <c r="AN595" i="5" s="1"/>
  <c r="BA595" i="5" s="1"/>
  <c r="AH595" i="5"/>
  <c r="AO595" i="5" s="1"/>
  <c r="BB595" i="5" s="1"/>
  <c r="AE595" i="5"/>
  <c r="AL595" i="5" s="1"/>
  <c r="AY595" i="5" s="1"/>
  <c r="BJ595" i="5"/>
  <c r="AI595" i="5"/>
  <c r="AP595" i="5" s="1"/>
  <c r="BC595" i="5" s="1"/>
  <c r="AH755" i="5"/>
  <c r="AO755" i="5" s="1"/>
  <c r="BB755" i="5" s="1"/>
  <c r="AG755" i="5"/>
  <c r="AN755" i="5" s="1"/>
  <c r="BA755" i="5" s="1"/>
  <c r="AD799" i="5"/>
  <c r="AK799" i="5" s="1"/>
  <c r="AX799" i="5" s="1"/>
  <c r="AI799" i="5"/>
  <c r="AP799" i="5" s="1"/>
  <c r="BC799" i="5" s="1"/>
  <c r="AD444" i="5"/>
  <c r="AK444" i="5" s="1"/>
  <c r="AX444" i="5" s="1"/>
  <c r="AH450" i="5"/>
  <c r="AO450" i="5" s="1"/>
  <c r="BB450" i="5" s="1"/>
  <c r="AH804" i="5"/>
  <c r="AO804" i="5" s="1"/>
  <c r="BB804" i="5" s="1"/>
  <c r="AD720" i="5"/>
  <c r="AK720" i="5" s="1"/>
  <c r="AX720" i="5" s="1"/>
  <c r="AI720" i="5"/>
  <c r="AP720" i="5" s="1"/>
  <c r="BC720" i="5" s="1"/>
  <c r="AD710" i="5"/>
  <c r="AK710" i="5" s="1"/>
  <c r="AX710" i="5" s="1"/>
  <c r="AF710" i="5"/>
  <c r="AM710" i="5" s="1"/>
  <c r="AZ710" i="5" s="1"/>
  <c r="AH706" i="5"/>
  <c r="AO706" i="5" s="1"/>
  <c r="BB706" i="5" s="1"/>
  <c r="BJ716" i="5"/>
  <c r="AF716" i="5"/>
  <c r="AM716" i="5" s="1"/>
  <c r="AZ716" i="5" s="1"/>
  <c r="AG739" i="5"/>
  <c r="AN739" i="5" s="1"/>
  <c r="BA739" i="5" s="1"/>
  <c r="AI739" i="5"/>
  <c r="AP739" i="5" s="1"/>
  <c r="BC739" i="5" s="1"/>
  <c r="AE739" i="5"/>
  <c r="AL739" i="5" s="1"/>
  <c r="AY739" i="5" s="1"/>
  <c r="BJ739" i="5"/>
  <c r="AF739" i="5"/>
  <c r="AM739" i="5" s="1"/>
  <c r="AZ739" i="5" s="1"/>
  <c r="AG453" i="5"/>
  <c r="AN453" i="5" s="1"/>
  <c r="BA453" i="5" s="1"/>
  <c r="AI453" i="5"/>
  <c r="AP453" i="5" s="1"/>
  <c r="BC453" i="5" s="1"/>
  <c r="BJ453" i="5"/>
  <c r="AG588" i="5"/>
  <c r="AN588" i="5" s="1"/>
  <c r="BA588" i="5" s="1"/>
  <c r="AI588" i="5"/>
  <c r="AP588" i="5" s="1"/>
  <c r="BC588" i="5" s="1"/>
  <c r="BJ588" i="5"/>
  <c r="AG611" i="5"/>
  <c r="AN611" i="5" s="1"/>
  <c r="BA611" i="5" s="1"/>
  <c r="AI611" i="5"/>
  <c r="AP611" i="5" s="1"/>
  <c r="BC611" i="5" s="1"/>
  <c r="BJ611" i="5"/>
  <c r="AC273" i="5"/>
  <c r="AJ273" i="5" s="1"/>
  <c r="AI273" i="5"/>
  <c r="AP273" i="5" s="1"/>
  <c r="BC273" i="5" s="1"/>
  <c r="AG108" i="5"/>
  <c r="AN108" i="5" s="1"/>
  <c r="BA108" i="5" s="1"/>
  <c r="BJ108" i="5"/>
  <c r="AH108" i="5"/>
  <c r="AO108" i="5" s="1"/>
  <c r="BB108" i="5" s="1"/>
  <c r="AC735" i="5"/>
  <c r="AJ735" i="5" s="1"/>
  <c r="AI735" i="5"/>
  <c r="AP735" i="5" s="1"/>
  <c r="BC735" i="5" s="1"/>
  <c r="AG783" i="5"/>
  <c r="AN783" i="5" s="1"/>
  <c r="BA783" i="5" s="1"/>
  <c r="BJ783" i="5"/>
  <c r="AH783" i="5"/>
  <c r="AO783" i="5" s="1"/>
  <c r="BB783" i="5" s="1"/>
  <c r="AI192" i="5"/>
  <c r="AP192" i="5" s="1"/>
  <c r="BC192" i="5" s="1"/>
  <c r="AD192" i="5"/>
  <c r="AK192" i="5" s="1"/>
  <c r="AX192" i="5" s="1"/>
  <c r="AI22" i="5"/>
  <c r="AP22" i="5" s="1"/>
  <c r="BC22" i="5" s="1"/>
  <c r="AH22" i="5"/>
  <c r="AO22" i="5" s="1"/>
  <c r="BB22" i="5" s="1"/>
  <c r="AD22" i="5"/>
  <c r="AK22" i="5" s="1"/>
  <c r="AX22" i="5" s="1"/>
  <c r="AI675" i="5"/>
  <c r="AP675" i="5" s="1"/>
  <c r="BC675" i="5" s="1"/>
  <c r="AD675" i="5"/>
  <c r="AK675" i="5" s="1"/>
  <c r="AX675" i="5" s="1"/>
  <c r="BJ12" i="5"/>
  <c r="AF12" i="5"/>
  <c r="AM12" i="5" s="1"/>
  <c r="AZ12" i="5" s="1"/>
  <c r="BJ182" i="5"/>
  <c r="AE182" i="5"/>
  <c r="AL182" i="5" s="1"/>
  <c r="AY182" i="5" s="1"/>
  <c r="AH594" i="5"/>
  <c r="AO594" i="5" s="1"/>
  <c r="BB594" i="5" s="1"/>
  <c r="AI594" i="5"/>
  <c r="AP594" i="5" s="1"/>
  <c r="BC594" i="5" s="1"/>
  <c r="AF594" i="5"/>
  <c r="AM594" i="5" s="1"/>
  <c r="AZ594" i="5" s="1"/>
  <c r="AG353" i="5"/>
  <c r="AN353" i="5" s="1"/>
  <c r="BA353" i="5" s="1"/>
  <c r="AI353" i="5"/>
  <c r="AP353" i="5" s="1"/>
  <c r="BC353" i="5" s="1"/>
  <c r="AH353" i="5"/>
  <c r="AO353" i="5" s="1"/>
  <c r="BB353" i="5" s="1"/>
  <c r="AD353" i="5"/>
  <c r="AK353" i="5" s="1"/>
  <c r="AX353" i="5" s="1"/>
  <c r="AG23" i="5"/>
  <c r="AN23" i="5" s="1"/>
  <c r="BA23" i="5" s="1"/>
  <c r="AF23" i="5"/>
  <c r="AM23" i="5" s="1"/>
  <c r="AZ23" i="5" s="1"/>
  <c r="BJ23" i="5"/>
  <c r="AD23" i="5"/>
  <c r="AK23" i="5" s="1"/>
  <c r="AX23" i="5" s="1"/>
  <c r="AG178" i="5"/>
  <c r="AN178" i="5" s="1"/>
  <c r="BA178" i="5" s="1"/>
  <c r="AE178" i="5"/>
  <c r="AL178" i="5" s="1"/>
  <c r="AY178" i="5" s="1"/>
  <c r="BJ178" i="5"/>
  <c r="AD178" i="5"/>
  <c r="AK178" i="5" s="1"/>
  <c r="AX178" i="5" s="1"/>
  <c r="AC317" i="5"/>
  <c r="AJ317" i="5" s="1"/>
  <c r="AG317" i="5"/>
  <c r="AN317" i="5" s="1"/>
  <c r="BA317" i="5" s="1"/>
  <c r="AI439" i="5"/>
  <c r="AP439" i="5" s="1"/>
  <c r="BC439" i="5" s="1"/>
  <c r="AD439" i="5"/>
  <c r="AK439" i="5" s="1"/>
  <c r="AX439" i="5" s="1"/>
  <c r="AG439" i="5"/>
  <c r="AN439" i="5" s="1"/>
  <c r="BA439" i="5" s="1"/>
  <c r="AH191" i="5"/>
  <c r="AO191" i="5" s="1"/>
  <c r="BB191" i="5" s="1"/>
  <c r="AE191" i="5"/>
  <c r="AL191" i="5" s="1"/>
  <c r="AY191" i="5" s="1"/>
  <c r="AD802" i="5"/>
  <c r="AK802" i="5" s="1"/>
  <c r="AX802" i="5" s="1"/>
  <c r="AI802" i="5"/>
  <c r="AP802" i="5" s="1"/>
  <c r="BC802" i="5" s="1"/>
  <c r="AD395" i="5"/>
  <c r="AK395" i="5" s="1"/>
  <c r="AX395" i="5" s="1"/>
  <c r="AH182" i="5"/>
  <c r="AO182" i="5" s="1"/>
  <c r="BB182" i="5" s="1"/>
  <c r="AD167" i="5"/>
  <c r="AK167" i="5" s="1"/>
  <c r="AX167" i="5" s="1"/>
  <c r="AD677" i="5"/>
  <c r="AK677" i="5" s="1"/>
  <c r="AX677" i="5" s="1"/>
  <c r="AD6" i="5"/>
  <c r="AK6" i="5" s="1"/>
  <c r="AX6" i="5" s="1"/>
  <c r="AF295" i="5"/>
  <c r="AM295" i="5" s="1"/>
  <c r="AZ295" i="5" s="1"/>
  <c r="AD650" i="5"/>
  <c r="AK650" i="5" s="1"/>
  <c r="AX650" i="5" s="1"/>
  <c r="AG428" i="5"/>
  <c r="AN428" i="5" s="1"/>
  <c r="BA428" i="5" s="1"/>
  <c r="AE428" i="5"/>
  <c r="AL428" i="5" s="1"/>
  <c r="AY428" i="5" s="1"/>
  <c r="BJ428" i="5"/>
  <c r="AI428" i="5"/>
  <c r="AP428" i="5" s="1"/>
  <c r="BC428" i="5" s="1"/>
  <c r="AG430" i="5"/>
  <c r="AN430" i="5" s="1"/>
  <c r="BA430" i="5" s="1"/>
  <c r="AC430" i="5"/>
  <c r="AJ430" i="5" s="1"/>
  <c r="AC439" i="5"/>
  <c r="AJ439" i="5" s="1"/>
  <c r="AH170" i="5"/>
  <c r="AO170" i="5" s="1"/>
  <c r="BB170" i="5" s="1"/>
  <c r="AG695" i="5"/>
  <c r="AN695" i="5" s="1"/>
  <c r="BA695" i="5" s="1"/>
  <c r="AE695" i="5"/>
  <c r="AL695" i="5" s="1"/>
  <c r="AY695" i="5" s="1"/>
  <c r="BJ695" i="5"/>
  <c r="AI695" i="5"/>
  <c r="AP695" i="5" s="1"/>
  <c r="BC695" i="5" s="1"/>
  <c r="AG511" i="5"/>
  <c r="AN511" i="5" s="1"/>
  <c r="BA511" i="5" s="1"/>
  <c r="AF511" i="5"/>
  <c r="AM511" i="5" s="1"/>
  <c r="AZ511" i="5" s="1"/>
  <c r="AC631" i="5"/>
  <c r="AJ631" i="5" s="1"/>
  <c r="AH146" i="5"/>
  <c r="AO146" i="5" s="1"/>
  <c r="BB146" i="5" s="1"/>
  <c r="AH428" i="5"/>
  <c r="AO428" i="5" s="1"/>
  <c r="BB428" i="5" s="1"/>
  <c r="AD123" i="5"/>
  <c r="AK123" i="5" s="1"/>
  <c r="AX123" i="5" s="1"/>
  <c r="AI609" i="5"/>
  <c r="AP609" i="5" s="1"/>
  <c r="BC609" i="5" s="1"/>
  <c r="AH695" i="5"/>
  <c r="AO695" i="5" s="1"/>
  <c r="BB695" i="5" s="1"/>
  <c r="AD327" i="5"/>
  <c r="AK327" i="5" s="1"/>
  <c r="AX327" i="5" s="1"/>
  <c r="AG55" i="5"/>
  <c r="AN55" i="5" s="1"/>
  <c r="BA55" i="5" s="1"/>
  <c r="AF595" i="5"/>
  <c r="AM595" i="5" s="1"/>
  <c r="AZ595" i="5" s="1"/>
  <c r="AI800" i="5"/>
  <c r="AP800" i="5" s="1"/>
  <c r="BC800" i="5" s="1"/>
  <c r="AI123" i="5"/>
  <c r="AP123" i="5" s="1"/>
  <c r="BC123" i="5" s="1"/>
  <c r="AD797" i="5"/>
  <c r="AK797" i="5" s="1"/>
  <c r="AX797" i="5" s="1"/>
  <c r="AH247" i="5"/>
  <c r="AO247" i="5" s="1"/>
  <c r="BB247" i="5" s="1"/>
  <c r="AH23" i="5"/>
  <c r="AO23" i="5" s="1"/>
  <c r="BB23" i="5" s="1"/>
  <c r="AI639" i="5"/>
  <c r="AP639" i="5" s="1"/>
  <c r="BC639" i="5" s="1"/>
  <c r="T275" i="5"/>
  <c r="BI275" i="5" s="1"/>
  <c r="T235" i="5"/>
  <c r="BI235" i="5" s="1"/>
  <c r="R110" i="5"/>
  <c r="BI110" i="5" s="1"/>
  <c r="AE481" i="5"/>
  <c r="AL481" i="5" s="1"/>
  <c r="AY481" i="5" s="1"/>
  <c r="AC502" i="5"/>
  <c r="AJ502" i="5" s="1"/>
  <c r="AG502" i="5"/>
  <c r="AN502" i="5" s="1"/>
  <c r="BA502" i="5" s="1"/>
  <c r="AI342" i="5"/>
  <c r="AP342" i="5" s="1"/>
  <c r="BC342" i="5" s="1"/>
  <c r="AF342" i="5"/>
  <c r="AM342" i="5" s="1"/>
  <c r="AZ342" i="5" s="1"/>
  <c r="AE342" i="5"/>
  <c r="AL342" i="5" s="1"/>
  <c r="AY342" i="5" s="1"/>
  <c r="AC342" i="5"/>
  <c r="AJ342" i="5" s="1"/>
  <c r="AC102" i="5"/>
  <c r="AJ102" i="5" s="1"/>
  <c r="AG102" i="5"/>
  <c r="AN102" i="5" s="1"/>
  <c r="BA102" i="5" s="1"/>
  <c r="T263" i="5"/>
  <c r="BI263" i="5" s="1"/>
  <c r="AE102" i="5"/>
  <c r="AL102" i="5" s="1"/>
  <c r="AY102" i="5" s="1"/>
  <c r="AF102" i="5"/>
  <c r="AM102" i="5" s="1"/>
  <c r="AZ102" i="5" s="1"/>
  <c r="AI102" i="5"/>
  <c r="AP102" i="5" s="1"/>
  <c r="BC102" i="5" s="1"/>
  <c r="AC498" i="5"/>
  <c r="AJ498" i="5" s="1"/>
  <c r="AG498" i="5"/>
  <c r="AN498" i="5" s="1"/>
  <c r="BA498" i="5" s="1"/>
  <c r="AF481" i="5"/>
  <c r="AM481" i="5" s="1"/>
  <c r="AZ481" i="5" s="1"/>
  <c r="AI481" i="5"/>
  <c r="AP481" i="5" s="1"/>
  <c r="BC481" i="5" s="1"/>
  <c r="BJ502" i="5"/>
  <c r="AD502" i="5"/>
  <c r="AK502" i="5" s="1"/>
  <c r="AX502" i="5" s="1"/>
  <c r="AH502" i="5"/>
  <c r="AO502" i="5" s="1"/>
  <c r="BB502" i="5" s="1"/>
  <c r="T473" i="5"/>
  <c r="BI473" i="5" s="1"/>
  <c r="T503" i="5"/>
  <c r="BI503" i="5" s="1"/>
  <c r="AI359" i="5"/>
  <c r="AP359" i="5" s="1"/>
  <c r="BC359" i="5" s="1"/>
  <c r="AF359" i="5"/>
  <c r="AM359" i="5" s="1"/>
  <c r="AZ359" i="5" s="1"/>
  <c r="AE359" i="5"/>
  <c r="AL359" i="5" s="1"/>
  <c r="AY359" i="5" s="1"/>
  <c r="AC359" i="5"/>
  <c r="AJ359" i="5" s="1"/>
  <c r="BJ342" i="5"/>
  <c r="AD342" i="5"/>
  <c r="AK342" i="5" s="1"/>
  <c r="AX342" i="5" s="1"/>
  <c r="R314" i="5"/>
  <c r="BI314" i="5" s="1"/>
  <c r="S303" i="5"/>
  <c r="BI303" i="5" s="1"/>
  <c r="AC481" i="5"/>
  <c r="AJ481" i="5" s="1"/>
  <c r="AG481" i="5"/>
  <c r="AN481" i="5" s="1"/>
  <c r="BA481" i="5" s="1"/>
  <c r="AE294" i="5"/>
  <c r="AL294" i="5" s="1"/>
  <c r="AY294" i="5" s="1"/>
  <c r="AH294" i="5"/>
  <c r="AO294" i="5" s="1"/>
  <c r="BB294" i="5" s="1"/>
  <c r="AD294" i="5"/>
  <c r="AK294" i="5" s="1"/>
  <c r="AX294" i="5" s="1"/>
  <c r="AG294" i="5"/>
  <c r="AN294" i="5" s="1"/>
  <c r="BA294" i="5" s="1"/>
  <c r="AC294" i="5"/>
  <c r="AJ294" i="5" s="1"/>
  <c r="T343" i="5"/>
  <c r="BI343" i="5" s="1"/>
  <c r="BJ102" i="5"/>
  <c r="AD102" i="5"/>
  <c r="AK102" i="5" s="1"/>
  <c r="AX102" i="5" s="1"/>
  <c r="AE498" i="5"/>
  <c r="AL498" i="5" s="1"/>
  <c r="AY498" i="5" s="1"/>
  <c r="BJ481" i="5"/>
  <c r="AD481" i="5"/>
  <c r="AK481" i="5" s="1"/>
  <c r="AX481" i="5" s="1"/>
  <c r="AF502" i="5"/>
  <c r="AM502" i="5" s="1"/>
  <c r="AZ502" i="5" s="1"/>
  <c r="T509" i="5"/>
  <c r="BI509" i="5" s="1"/>
  <c r="S483" i="5"/>
  <c r="BI483" i="5" s="1"/>
  <c r="T462" i="5"/>
  <c r="BI462" i="5" s="1"/>
  <c r="AE376" i="5"/>
  <c r="AL376" i="5" s="1"/>
  <c r="AY376" i="5" s="1"/>
  <c r="AH376" i="5"/>
  <c r="AO376" i="5" s="1"/>
  <c r="BB376" i="5" s="1"/>
  <c r="AD376" i="5"/>
  <c r="AK376" i="5" s="1"/>
  <c r="AX376" i="5" s="1"/>
  <c r="BJ376" i="5"/>
  <c r="AF376" i="5"/>
  <c r="AM376" i="5" s="1"/>
  <c r="AZ376" i="5" s="1"/>
  <c r="AG359" i="5"/>
  <c r="AN359" i="5" s="1"/>
  <c r="BA359" i="5" s="1"/>
  <c r="AH259" i="5"/>
  <c r="AO259" i="5" s="1"/>
  <c r="BB259" i="5" s="1"/>
  <c r="AH342" i="5"/>
  <c r="AO342" i="5" s="1"/>
  <c r="BB342" i="5" s="1"/>
  <c r="AI270" i="5"/>
  <c r="AP270" i="5" s="1"/>
  <c r="BC270" i="5" s="1"/>
  <c r="AF270" i="5"/>
  <c r="AM270" i="5" s="1"/>
  <c r="AZ270" i="5" s="1"/>
  <c r="AE270" i="5"/>
  <c r="AL270" i="5" s="1"/>
  <c r="AY270" i="5" s="1"/>
  <c r="AH270" i="5"/>
  <c r="AO270" i="5" s="1"/>
  <c r="BB270" i="5" s="1"/>
  <c r="AD270" i="5"/>
  <c r="AK270" i="5" s="1"/>
  <c r="AX270" i="5" s="1"/>
  <c r="BJ270" i="5"/>
  <c r="AG270" i="5"/>
  <c r="AN270" i="5" s="1"/>
  <c r="BA270" i="5" s="1"/>
  <c r="AF294" i="5"/>
  <c r="AM294" i="5" s="1"/>
  <c r="AZ294" i="5" s="1"/>
  <c r="AC259" i="5"/>
  <c r="AJ259" i="5" s="1"/>
  <c r="AG259" i="5"/>
  <c r="AN259" i="5" s="1"/>
  <c r="BA259" i="5" s="1"/>
  <c r="AE179" i="5"/>
  <c r="AL179" i="5" s="1"/>
  <c r="AY179" i="5" s="1"/>
  <c r="AE429" i="5"/>
  <c r="AL429" i="5" s="1"/>
  <c r="AY429" i="5" s="1"/>
  <c r="BJ45" i="5"/>
  <c r="AD45" i="5"/>
  <c r="AK45" i="5" s="1"/>
  <c r="AX45" i="5" s="1"/>
  <c r="AH45" i="5"/>
  <c r="AO45" i="5" s="1"/>
  <c r="BB45" i="5" s="1"/>
  <c r="AE40" i="5"/>
  <c r="AL40" i="5" s="1"/>
  <c r="AY40" i="5" s="1"/>
  <c r="AC30" i="5"/>
  <c r="AJ30" i="5" s="1"/>
  <c r="AE41" i="5"/>
  <c r="AL41" i="5" s="1"/>
  <c r="AY41" i="5" s="1"/>
  <c r="AC39" i="5"/>
  <c r="AJ39" i="5" s="1"/>
  <c r="AE28" i="5"/>
  <c r="AL28" i="5" s="1"/>
  <c r="AY28" i="5" s="1"/>
  <c r="AF43" i="5"/>
  <c r="AM43" i="5" s="1"/>
  <c r="AZ43" i="5" s="1"/>
  <c r="AI43" i="5"/>
  <c r="AP43" i="5" s="1"/>
  <c r="BC43" i="5" s="1"/>
  <c r="AF44" i="5"/>
  <c r="AM44" i="5" s="1"/>
  <c r="AZ44" i="5" s="1"/>
  <c r="AI44" i="5"/>
  <c r="AP44" i="5" s="1"/>
  <c r="BC44" i="5" s="1"/>
  <c r="BJ42" i="5"/>
  <c r="AD42" i="5"/>
  <c r="AK42" i="5" s="1"/>
  <c r="AX42" i="5" s="1"/>
  <c r="AH42" i="5"/>
  <c r="AO42" i="5" s="1"/>
  <c r="BB42" i="5" s="1"/>
  <c r="AF38" i="5"/>
  <c r="AM38" i="5" s="1"/>
  <c r="AZ38" i="5" s="1"/>
  <c r="AI38" i="5"/>
  <c r="AP38" i="5" s="1"/>
  <c r="BC38" i="5" s="1"/>
  <c r="AC642" i="5"/>
  <c r="AJ642" i="5" s="1"/>
  <c r="BJ661" i="5"/>
  <c r="AD661" i="5"/>
  <c r="AK661" i="5" s="1"/>
  <c r="AX661" i="5" s="1"/>
  <c r="AH661" i="5"/>
  <c r="AO661" i="5" s="1"/>
  <c r="BB661" i="5" s="1"/>
  <c r="AC622" i="5"/>
  <c r="AJ622" i="5" s="1"/>
  <c r="AG622" i="5"/>
  <c r="AN622" i="5" s="1"/>
  <c r="BA622" i="5" s="1"/>
  <c r="BJ525" i="5"/>
  <c r="AD525" i="5"/>
  <c r="AK525" i="5" s="1"/>
  <c r="AX525" i="5" s="1"/>
  <c r="AH525" i="5"/>
  <c r="AO525" i="5" s="1"/>
  <c r="BB525" i="5" s="1"/>
  <c r="AD663" i="5"/>
  <c r="AK663" i="5" s="1"/>
  <c r="AX663" i="5" s="1"/>
  <c r="AH663" i="5"/>
  <c r="AO663" i="5" s="1"/>
  <c r="BB663" i="5" s="1"/>
  <c r="AE517" i="5"/>
  <c r="AL517" i="5" s="1"/>
  <c r="AY517" i="5" s="1"/>
  <c r="AC635" i="5"/>
  <c r="AJ635" i="5" s="1"/>
  <c r="AE644" i="5"/>
  <c r="AL644" i="5" s="1"/>
  <c r="AY644" i="5" s="1"/>
  <c r="AF554" i="5"/>
  <c r="AM554" i="5" s="1"/>
  <c r="AZ554" i="5" s="1"/>
  <c r="AI554" i="5"/>
  <c r="AP554" i="5" s="1"/>
  <c r="BC554" i="5" s="1"/>
  <c r="BJ615" i="5"/>
  <c r="AD615" i="5"/>
  <c r="AK615" i="5" s="1"/>
  <c r="AX615" i="5" s="1"/>
  <c r="AH615" i="5"/>
  <c r="AO615" i="5" s="1"/>
  <c r="BB615" i="5" s="1"/>
  <c r="AE612" i="5"/>
  <c r="AL612" i="5" s="1"/>
  <c r="AY612" i="5" s="1"/>
  <c r="AF566" i="5"/>
  <c r="AM566" i="5" s="1"/>
  <c r="AZ566" i="5" s="1"/>
  <c r="AI566" i="5"/>
  <c r="AP566" i="5" s="1"/>
  <c r="BC566" i="5" s="1"/>
  <c r="AC573" i="5"/>
  <c r="AJ573" i="5" s="1"/>
  <c r="AG573" i="5"/>
  <c r="AN573" i="5" s="1"/>
  <c r="BA573" i="5" s="1"/>
  <c r="AE557" i="5"/>
  <c r="AL557" i="5" s="1"/>
  <c r="AY557" i="5" s="1"/>
  <c r="AF568" i="5"/>
  <c r="AM568" i="5" s="1"/>
  <c r="AZ568" i="5" s="1"/>
  <c r="AI568" i="5"/>
  <c r="AP568" i="5" s="1"/>
  <c r="BC568" i="5" s="1"/>
  <c r="BJ561" i="5"/>
  <c r="AD561" i="5"/>
  <c r="AK561" i="5" s="1"/>
  <c r="AX561" i="5" s="1"/>
  <c r="AH561" i="5"/>
  <c r="AO561" i="5" s="1"/>
  <c r="BB561" i="5" s="1"/>
  <c r="AF522" i="5"/>
  <c r="AM522" i="5" s="1"/>
  <c r="AZ522" i="5" s="1"/>
  <c r="AI522" i="5"/>
  <c r="AP522" i="5" s="1"/>
  <c r="BC522" i="5" s="1"/>
  <c r="R261" i="5"/>
  <c r="BI261" i="5" s="1"/>
  <c r="T374" i="5"/>
  <c r="BI374" i="5" s="1"/>
  <c r="T406" i="5"/>
  <c r="BI406" i="5" s="1"/>
  <c r="BJ259" i="5"/>
  <c r="AD259" i="5"/>
  <c r="AK259" i="5" s="1"/>
  <c r="AX259" i="5" s="1"/>
  <c r="AC318" i="5"/>
  <c r="AJ318" i="5" s="1"/>
  <c r="AC302" i="5"/>
  <c r="AJ302" i="5" s="1"/>
  <c r="AF179" i="5"/>
  <c r="AM179" i="5" s="1"/>
  <c r="AZ179" i="5" s="1"/>
  <c r="AI179" i="5"/>
  <c r="AP179" i="5" s="1"/>
  <c r="BC179" i="5" s="1"/>
  <c r="AF429" i="5"/>
  <c r="AM429" i="5" s="1"/>
  <c r="AZ429" i="5" s="1"/>
  <c r="AI429" i="5"/>
  <c r="AP429" i="5" s="1"/>
  <c r="BC429" i="5" s="1"/>
  <c r="AE45" i="5"/>
  <c r="AL45" i="5" s="1"/>
  <c r="AY45" i="5" s="1"/>
  <c r="AF40" i="5"/>
  <c r="AM40" i="5" s="1"/>
  <c r="AZ40" i="5" s="1"/>
  <c r="AI40" i="5"/>
  <c r="AP40" i="5" s="1"/>
  <c r="BC40" i="5" s="1"/>
  <c r="AF41" i="5"/>
  <c r="AM41" i="5" s="1"/>
  <c r="AZ41" i="5" s="1"/>
  <c r="AI41" i="5"/>
  <c r="AP41" i="5" s="1"/>
  <c r="BC41" i="5" s="1"/>
  <c r="AF28" i="5"/>
  <c r="AM28" i="5" s="1"/>
  <c r="AZ28" i="5" s="1"/>
  <c r="AI28" i="5"/>
  <c r="AP28" i="5" s="1"/>
  <c r="BC28" i="5" s="1"/>
  <c r="AC43" i="5"/>
  <c r="AJ43" i="5" s="1"/>
  <c r="AC44" i="5"/>
  <c r="AJ44" i="5" s="1"/>
  <c r="AE42" i="5"/>
  <c r="AL42" i="5" s="1"/>
  <c r="AY42" i="5" s="1"/>
  <c r="AC38" i="5"/>
  <c r="AJ38" i="5" s="1"/>
  <c r="AE661" i="5"/>
  <c r="AL661" i="5" s="1"/>
  <c r="AY661" i="5" s="1"/>
  <c r="AD622" i="5"/>
  <c r="AK622" i="5" s="1"/>
  <c r="AX622" i="5" s="1"/>
  <c r="AH622" i="5"/>
  <c r="AO622" i="5" s="1"/>
  <c r="BB622" i="5" s="1"/>
  <c r="AE525" i="5"/>
  <c r="AL525" i="5" s="1"/>
  <c r="AY525" i="5" s="1"/>
  <c r="AE663" i="5"/>
  <c r="AL663" i="5" s="1"/>
  <c r="AY663" i="5" s="1"/>
  <c r="AF517" i="5"/>
  <c r="AM517" i="5" s="1"/>
  <c r="AZ517" i="5" s="1"/>
  <c r="AI517" i="5"/>
  <c r="AP517" i="5" s="1"/>
  <c r="BC517" i="5" s="1"/>
  <c r="AF644" i="5"/>
  <c r="AM644" i="5" s="1"/>
  <c r="AZ644" i="5" s="1"/>
  <c r="AI644" i="5"/>
  <c r="AP644" i="5" s="1"/>
  <c r="BC644" i="5" s="1"/>
  <c r="AC554" i="5"/>
  <c r="AJ554" i="5" s="1"/>
  <c r="AE615" i="5"/>
  <c r="AL615" i="5" s="1"/>
  <c r="AY615" i="5" s="1"/>
  <c r="AF612" i="5"/>
  <c r="AM612" i="5" s="1"/>
  <c r="AZ612" i="5" s="1"/>
  <c r="AI612" i="5"/>
  <c r="AP612" i="5" s="1"/>
  <c r="BC612" i="5" s="1"/>
  <c r="AC566" i="5"/>
  <c r="AJ566" i="5" s="1"/>
  <c r="BJ573" i="5"/>
  <c r="AD573" i="5"/>
  <c r="AK573" i="5" s="1"/>
  <c r="AX573" i="5" s="1"/>
  <c r="AH573" i="5"/>
  <c r="AO573" i="5" s="1"/>
  <c r="BB573" i="5" s="1"/>
  <c r="AF557" i="5"/>
  <c r="AM557" i="5" s="1"/>
  <c r="AZ557" i="5" s="1"/>
  <c r="AI557" i="5"/>
  <c r="AP557" i="5" s="1"/>
  <c r="BC557" i="5" s="1"/>
  <c r="AC568" i="5"/>
  <c r="AJ568" i="5" s="1"/>
  <c r="AG568" i="5"/>
  <c r="AN568" i="5" s="1"/>
  <c r="BA568" i="5" s="1"/>
  <c r="AE561" i="5"/>
  <c r="AL561" i="5" s="1"/>
  <c r="AY561" i="5" s="1"/>
  <c r="AC522" i="5"/>
  <c r="AJ522" i="5" s="1"/>
  <c r="AG522" i="5"/>
  <c r="AN522" i="5" s="1"/>
  <c r="BA522" i="5" s="1"/>
  <c r="AC179" i="5"/>
  <c r="AJ179" i="5" s="1"/>
  <c r="AC429" i="5"/>
  <c r="AJ429" i="5" s="1"/>
  <c r="AF45" i="5"/>
  <c r="AM45" i="5" s="1"/>
  <c r="AZ45" i="5" s="1"/>
  <c r="AI45" i="5"/>
  <c r="AP45" i="5" s="1"/>
  <c r="BC45" i="5" s="1"/>
  <c r="AC40" i="5"/>
  <c r="AJ40" i="5" s="1"/>
  <c r="AC41" i="5"/>
  <c r="AJ41" i="5" s="1"/>
  <c r="AC28" i="5"/>
  <c r="AJ28" i="5" s="1"/>
  <c r="AF42" i="5"/>
  <c r="AM42" i="5" s="1"/>
  <c r="AZ42" i="5" s="1"/>
  <c r="AI42" i="5"/>
  <c r="AP42" i="5" s="1"/>
  <c r="BC42" i="5" s="1"/>
  <c r="AF661" i="5"/>
  <c r="AM661" i="5" s="1"/>
  <c r="AZ661" i="5" s="1"/>
  <c r="AI661" i="5"/>
  <c r="AP661" i="5" s="1"/>
  <c r="BC661" i="5" s="1"/>
  <c r="AE622" i="5"/>
  <c r="AL622" i="5" s="1"/>
  <c r="AY622" i="5" s="1"/>
  <c r="AF525" i="5"/>
  <c r="AM525" i="5" s="1"/>
  <c r="AZ525" i="5" s="1"/>
  <c r="AI525" i="5"/>
  <c r="AP525" i="5" s="1"/>
  <c r="BC525" i="5" s="1"/>
  <c r="AC517" i="5"/>
  <c r="AJ517" i="5" s="1"/>
  <c r="AG517" i="5"/>
  <c r="AN517" i="5" s="1"/>
  <c r="BA517" i="5" s="1"/>
  <c r="AC644" i="5"/>
  <c r="AJ644" i="5" s="1"/>
  <c r="AF615" i="5"/>
  <c r="AM615" i="5" s="1"/>
  <c r="AZ615" i="5" s="1"/>
  <c r="AI615" i="5"/>
  <c r="AP615" i="5" s="1"/>
  <c r="BC615" i="5" s="1"/>
  <c r="AC612" i="5"/>
  <c r="AJ612" i="5" s="1"/>
  <c r="AE573" i="5"/>
  <c r="AL573" i="5" s="1"/>
  <c r="AY573" i="5" s="1"/>
  <c r="AC557" i="5"/>
  <c r="AJ557" i="5" s="1"/>
  <c r="BJ568" i="5"/>
  <c r="AD568" i="5"/>
  <c r="AK568" i="5" s="1"/>
  <c r="AX568" i="5" s="1"/>
  <c r="AF561" i="5"/>
  <c r="AM561" i="5" s="1"/>
  <c r="AZ561" i="5" s="1"/>
  <c r="AI561" i="5"/>
  <c r="AP561" i="5" s="1"/>
  <c r="BC561" i="5" s="1"/>
  <c r="AC549" i="5"/>
  <c r="AJ549" i="5" s="1"/>
  <c r="AG549" i="5"/>
  <c r="AN549" i="5" s="1"/>
  <c r="BA549" i="5" s="1"/>
  <c r="BJ522" i="5"/>
  <c r="AD522" i="5"/>
  <c r="AK522" i="5" s="1"/>
  <c r="AX522" i="5" s="1"/>
  <c r="AH522" i="5"/>
  <c r="AO522" i="5" s="1"/>
  <c r="BB522" i="5" s="1"/>
  <c r="AC559" i="5"/>
  <c r="AJ559" i="5" s="1"/>
  <c r="AG559" i="5"/>
  <c r="AN559" i="5" s="1"/>
  <c r="BA559" i="5" s="1"/>
  <c r="T162" i="5"/>
  <c r="BI162" i="5" s="1"/>
  <c r="T373" i="5"/>
  <c r="BI373" i="5" s="1"/>
  <c r="T269" i="5"/>
  <c r="BI269" i="5" s="1"/>
  <c r="T387" i="5"/>
  <c r="BI387" i="5" s="1"/>
  <c r="AC45" i="5"/>
  <c r="AJ45" i="5" s="1"/>
  <c r="AC42" i="5"/>
  <c r="AJ42" i="5" s="1"/>
  <c r="AC661" i="5"/>
  <c r="AJ661" i="5" s="1"/>
  <c r="AF622" i="5"/>
  <c r="AM622" i="5" s="1"/>
  <c r="AZ622" i="5" s="1"/>
  <c r="AC525" i="5"/>
  <c r="AJ525" i="5" s="1"/>
  <c r="BJ517" i="5"/>
  <c r="AD517" i="5"/>
  <c r="AK517" i="5" s="1"/>
  <c r="AX517" i="5" s="1"/>
  <c r="AC615" i="5"/>
  <c r="AJ615" i="5" s="1"/>
  <c r="AC561" i="5"/>
  <c r="AJ561" i="5" s="1"/>
  <c r="BJ549" i="5"/>
  <c r="AD549" i="5"/>
  <c r="AK549" i="5" s="1"/>
  <c r="AX549" i="5" s="1"/>
  <c r="AE522" i="5"/>
  <c r="AL522" i="5" s="1"/>
  <c r="AY522" i="5" s="1"/>
  <c r="BJ559" i="5"/>
  <c r="AD559" i="5"/>
  <c r="AK559" i="5" s="1"/>
  <c r="AX559" i="5" s="1"/>
  <c r="AD253" i="5"/>
  <c r="AK253" i="5" s="1"/>
  <c r="AX253" i="5" s="1"/>
  <c r="AH253" i="5"/>
  <c r="AO253" i="5" s="1"/>
  <c r="BB253" i="5" s="1"/>
  <c r="T400" i="5"/>
  <c r="BI400" i="5" s="1"/>
  <c r="T411" i="5"/>
  <c r="BI411" i="5" s="1"/>
  <c r="AE253" i="5"/>
  <c r="AL253" i="5" s="1"/>
  <c r="AY253" i="5" s="1"/>
  <c r="BJ253" i="5"/>
  <c r="AF253" i="5"/>
  <c r="AM253" i="5" s="1"/>
  <c r="AZ253" i="5" s="1"/>
  <c r="T408" i="5"/>
  <c r="BI408" i="5" s="1"/>
  <c r="T301" i="5"/>
  <c r="BI301" i="5" s="1"/>
  <c r="T403" i="5"/>
  <c r="BI403" i="5" s="1"/>
  <c r="BJ86" i="5"/>
  <c r="AF86" i="5"/>
  <c r="AM86" i="5" s="1"/>
  <c r="AZ86" i="5" s="1"/>
  <c r="AI86" i="5"/>
  <c r="AP86" i="5" s="1"/>
  <c r="BC86" i="5" s="1"/>
  <c r="BJ20" i="5"/>
  <c r="AD20" i="5"/>
  <c r="AK20" i="5" s="1"/>
  <c r="AX20" i="5" s="1"/>
  <c r="AH20" i="5"/>
  <c r="AO20" i="5" s="1"/>
  <c r="BB20" i="5" s="1"/>
  <c r="AF759" i="5"/>
  <c r="AM759" i="5" s="1"/>
  <c r="AZ759" i="5" s="1"/>
  <c r="AI759" i="5"/>
  <c r="AP759" i="5" s="1"/>
  <c r="BC759" i="5" s="1"/>
  <c r="AC759" i="5"/>
  <c r="AJ759" i="5" s="1"/>
  <c r="AG759" i="5"/>
  <c r="AN759" i="5" s="1"/>
  <c r="BA759" i="5" s="1"/>
  <c r="AC762" i="5"/>
  <c r="AJ762" i="5" s="1"/>
  <c r="AG762" i="5"/>
  <c r="AN762" i="5" s="1"/>
  <c r="BA762" i="5" s="1"/>
  <c r="T817" i="5"/>
  <c r="BI817" i="5" s="1"/>
  <c r="AC390" i="5"/>
  <c r="AJ390" i="5" s="1"/>
  <c r="AC405" i="5"/>
  <c r="AJ405" i="5" s="1"/>
  <c r="AD86" i="5"/>
  <c r="AK86" i="5" s="1"/>
  <c r="AX86" i="5" s="1"/>
  <c r="AH86" i="5"/>
  <c r="AO86" i="5" s="1"/>
  <c r="BB86" i="5" s="1"/>
  <c r="AF20" i="5"/>
  <c r="AM20" i="5" s="1"/>
  <c r="AZ20" i="5" s="1"/>
  <c r="AI20" i="5"/>
  <c r="AP20" i="5" s="1"/>
  <c r="BC20" i="5" s="1"/>
  <c r="BJ759" i="5"/>
  <c r="AD759" i="5"/>
  <c r="AK759" i="5" s="1"/>
  <c r="AX759" i="5" s="1"/>
  <c r="AH759" i="5"/>
  <c r="AO759" i="5" s="1"/>
  <c r="BB759" i="5" s="1"/>
  <c r="BJ762" i="5"/>
  <c r="AD762" i="5"/>
  <c r="AK762" i="5" s="1"/>
  <c r="AX762" i="5" s="1"/>
  <c r="AH762" i="5"/>
  <c r="AO762" i="5" s="1"/>
  <c r="BB762" i="5" s="1"/>
  <c r="T752" i="5"/>
  <c r="BI752" i="5" s="1"/>
  <c r="T818" i="5"/>
  <c r="BI818" i="5" s="1"/>
  <c r="T780" i="5"/>
  <c r="BI780" i="5" s="1"/>
  <c r="AE86" i="5"/>
  <c r="AL86" i="5" s="1"/>
  <c r="AY86" i="5" s="1"/>
  <c r="AC20" i="5"/>
  <c r="AJ20" i="5" s="1"/>
  <c r="AE759" i="5"/>
  <c r="AL759" i="5" s="1"/>
  <c r="AY759" i="5" s="1"/>
  <c r="AE762" i="5"/>
  <c r="AL762" i="5" s="1"/>
  <c r="AY762" i="5" s="1"/>
  <c r="AE792" i="5"/>
  <c r="AL792" i="5" s="1"/>
  <c r="AY792" i="5" s="1"/>
  <c r="AH792" i="5"/>
  <c r="AO792" i="5" s="1"/>
  <c r="BB792" i="5" s="1"/>
  <c r="AD792" i="5"/>
  <c r="AK792" i="5" s="1"/>
  <c r="AX792" i="5" s="1"/>
  <c r="BJ792" i="5"/>
  <c r="AF792" i="5"/>
  <c r="AM792" i="5" s="1"/>
  <c r="AZ792" i="5" s="1"/>
  <c r="AC749" i="5"/>
  <c r="AJ749" i="5" s="1"/>
  <c r="AG749" i="5"/>
  <c r="AN749" i="5" s="1"/>
  <c r="BA749" i="5" s="1"/>
  <c r="AC447" i="5"/>
  <c r="AJ447" i="5" s="1"/>
  <c r="AG447" i="5"/>
  <c r="AN447" i="5" s="1"/>
  <c r="BA447" i="5" s="1"/>
  <c r="AC448" i="5"/>
  <c r="AJ448" i="5" s="1"/>
  <c r="AG448" i="5"/>
  <c r="AN448" i="5" s="1"/>
  <c r="BA448" i="5" s="1"/>
  <c r="AH131" i="5"/>
  <c r="AO131" i="5" s="1"/>
  <c r="BB131" i="5" s="1"/>
  <c r="AD131" i="5"/>
  <c r="AK131" i="5" s="1"/>
  <c r="AX131" i="5" s="1"/>
  <c r="BJ131" i="5"/>
  <c r="AI131" i="5"/>
  <c r="AP131" i="5" s="1"/>
  <c r="BC131" i="5" s="1"/>
  <c r="AF131" i="5"/>
  <c r="AM131" i="5" s="1"/>
  <c r="AZ131" i="5" s="1"/>
  <c r="AE131" i="5"/>
  <c r="AL131" i="5" s="1"/>
  <c r="AY131" i="5" s="1"/>
  <c r="AI651" i="5"/>
  <c r="AP651" i="5" s="1"/>
  <c r="BC651" i="5" s="1"/>
  <c r="AF651" i="5"/>
  <c r="AM651" i="5" s="1"/>
  <c r="AZ651" i="5" s="1"/>
  <c r="AH651" i="5"/>
  <c r="AO651" i="5" s="1"/>
  <c r="BB651" i="5" s="1"/>
  <c r="AD651" i="5"/>
  <c r="AK651" i="5" s="1"/>
  <c r="AX651" i="5" s="1"/>
  <c r="BJ651" i="5"/>
  <c r="AE651" i="5"/>
  <c r="AL651" i="5" s="1"/>
  <c r="AY651" i="5" s="1"/>
  <c r="AC796" i="5"/>
  <c r="AJ796" i="5" s="1"/>
  <c r="AE785" i="5"/>
  <c r="AL785" i="5" s="1"/>
  <c r="AY785" i="5" s="1"/>
  <c r="AC798" i="5"/>
  <c r="AJ798" i="5" s="1"/>
  <c r="AF794" i="5"/>
  <c r="AM794" i="5" s="1"/>
  <c r="AZ794" i="5" s="1"/>
  <c r="AI794" i="5"/>
  <c r="AP794" i="5" s="1"/>
  <c r="BC794" i="5" s="1"/>
  <c r="AC799" i="5"/>
  <c r="AJ799" i="5" s="1"/>
  <c r="AE791" i="5"/>
  <c r="AL791" i="5" s="1"/>
  <c r="AY791" i="5" s="1"/>
  <c r="AE758" i="5"/>
  <c r="AL758" i="5" s="1"/>
  <c r="AY758" i="5" s="1"/>
  <c r="BJ749" i="5"/>
  <c r="AD749" i="5"/>
  <c r="AK749" i="5" s="1"/>
  <c r="AX749" i="5" s="1"/>
  <c r="AH749" i="5"/>
  <c r="AO749" i="5" s="1"/>
  <c r="BB749" i="5" s="1"/>
  <c r="AF750" i="5"/>
  <c r="AM750" i="5" s="1"/>
  <c r="AZ750" i="5" s="1"/>
  <c r="AI750" i="5"/>
  <c r="AP750" i="5" s="1"/>
  <c r="BC750" i="5" s="1"/>
  <c r="AE444" i="5"/>
  <c r="AL444" i="5" s="1"/>
  <c r="AY444" i="5" s="1"/>
  <c r="AF446" i="5"/>
  <c r="AM446" i="5" s="1"/>
  <c r="AZ446" i="5" s="1"/>
  <c r="AI446" i="5"/>
  <c r="AP446" i="5" s="1"/>
  <c r="BC446" i="5" s="1"/>
  <c r="BJ447" i="5"/>
  <c r="AD447" i="5"/>
  <c r="AK447" i="5" s="1"/>
  <c r="AX447" i="5" s="1"/>
  <c r="AH447" i="5"/>
  <c r="AO447" i="5" s="1"/>
  <c r="BB447" i="5" s="1"/>
  <c r="AF339" i="5"/>
  <c r="AM339" i="5" s="1"/>
  <c r="AZ339" i="5" s="1"/>
  <c r="AI339" i="5"/>
  <c r="AP339" i="5" s="1"/>
  <c r="BC339" i="5" s="1"/>
  <c r="BJ448" i="5"/>
  <c r="AD448" i="5"/>
  <c r="AK448" i="5" s="1"/>
  <c r="AX448" i="5" s="1"/>
  <c r="AH448" i="5"/>
  <c r="AO448" i="5" s="1"/>
  <c r="BB448" i="5" s="1"/>
  <c r="AE449" i="5"/>
  <c r="AL449" i="5" s="1"/>
  <c r="AY449" i="5" s="1"/>
  <c r="AC449" i="5"/>
  <c r="AJ449" i="5" s="1"/>
  <c r="AH449" i="5"/>
  <c r="AO449" i="5" s="1"/>
  <c r="BB449" i="5" s="1"/>
  <c r="AG131" i="5"/>
  <c r="AN131" i="5" s="1"/>
  <c r="BA131" i="5" s="1"/>
  <c r="AG651" i="5"/>
  <c r="AN651" i="5" s="1"/>
  <c r="BA651" i="5" s="1"/>
  <c r="T822" i="5"/>
  <c r="BI822" i="5" s="1"/>
  <c r="S765" i="5"/>
  <c r="BI765" i="5" s="1"/>
  <c r="AI726" i="5"/>
  <c r="AP726" i="5" s="1"/>
  <c r="BC726" i="5" s="1"/>
  <c r="AF726" i="5"/>
  <c r="AM726" i="5" s="1"/>
  <c r="AZ726" i="5" s="1"/>
  <c r="AH726" i="5"/>
  <c r="AO726" i="5" s="1"/>
  <c r="BB726" i="5" s="1"/>
  <c r="AD726" i="5"/>
  <c r="AK726" i="5" s="1"/>
  <c r="AX726" i="5" s="1"/>
  <c r="BJ726" i="5"/>
  <c r="AE726" i="5"/>
  <c r="AL726" i="5" s="1"/>
  <c r="AY726" i="5" s="1"/>
  <c r="AF785" i="5"/>
  <c r="AM785" i="5" s="1"/>
  <c r="AZ785" i="5" s="1"/>
  <c r="AI785" i="5"/>
  <c r="AP785" i="5" s="1"/>
  <c r="BC785" i="5" s="1"/>
  <c r="AC794" i="5"/>
  <c r="AJ794" i="5" s="1"/>
  <c r="AG794" i="5"/>
  <c r="AN794" i="5" s="1"/>
  <c r="BA794" i="5" s="1"/>
  <c r="AE749" i="5"/>
  <c r="AL749" i="5" s="1"/>
  <c r="AY749" i="5" s="1"/>
  <c r="AC750" i="5"/>
  <c r="AJ750" i="5" s="1"/>
  <c r="AG750" i="5"/>
  <c r="AN750" i="5" s="1"/>
  <c r="BA750" i="5" s="1"/>
  <c r="AC446" i="5"/>
  <c r="AJ446" i="5" s="1"/>
  <c r="AG446" i="5"/>
  <c r="AN446" i="5" s="1"/>
  <c r="BA446" i="5" s="1"/>
  <c r="AE447" i="5"/>
  <c r="AL447" i="5" s="1"/>
  <c r="AY447" i="5" s="1"/>
  <c r="AC339" i="5"/>
  <c r="AJ339" i="5" s="1"/>
  <c r="AG339" i="5"/>
  <c r="AN339" i="5" s="1"/>
  <c r="BA339" i="5" s="1"/>
  <c r="AE448" i="5"/>
  <c r="AL448" i="5" s="1"/>
  <c r="AY448" i="5" s="1"/>
  <c r="BJ449" i="5"/>
  <c r="AD449" i="5"/>
  <c r="AK449" i="5" s="1"/>
  <c r="AX449" i="5" s="1"/>
  <c r="AI449" i="5"/>
  <c r="AP449" i="5" s="1"/>
  <c r="BC449" i="5" s="1"/>
  <c r="AG726" i="5"/>
  <c r="AN726" i="5" s="1"/>
  <c r="BA726" i="5" s="1"/>
  <c r="AC785" i="5"/>
  <c r="AJ785" i="5" s="1"/>
  <c r="BJ794" i="5"/>
  <c r="AD794" i="5"/>
  <c r="AK794" i="5" s="1"/>
  <c r="AX794" i="5" s="1"/>
  <c r="AC791" i="5"/>
  <c r="AJ791" i="5" s="1"/>
  <c r="AC758" i="5"/>
  <c r="AJ758" i="5" s="1"/>
  <c r="AF749" i="5"/>
  <c r="AM749" i="5" s="1"/>
  <c r="AZ749" i="5" s="1"/>
  <c r="BJ750" i="5"/>
  <c r="AD750" i="5"/>
  <c r="AK750" i="5" s="1"/>
  <c r="AX750" i="5" s="1"/>
  <c r="AC444" i="5"/>
  <c r="AJ444" i="5" s="1"/>
  <c r="BJ446" i="5"/>
  <c r="AD446" i="5"/>
  <c r="AK446" i="5" s="1"/>
  <c r="AX446" i="5" s="1"/>
  <c r="AF447" i="5"/>
  <c r="AM447" i="5" s="1"/>
  <c r="AZ447" i="5" s="1"/>
  <c r="BJ339" i="5"/>
  <c r="AD339" i="5"/>
  <c r="AK339" i="5" s="1"/>
  <c r="AX339" i="5" s="1"/>
  <c r="AF448" i="5"/>
  <c r="AM448" i="5" s="1"/>
  <c r="AZ448" i="5" s="1"/>
  <c r="AF449" i="5"/>
  <c r="AM449" i="5" s="1"/>
  <c r="AZ449" i="5" s="1"/>
  <c r="AC131" i="5"/>
  <c r="AJ131" i="5" s="1"/>
  <c r="AH736" i="5"/>
  <c r="AO736" i="5" s="1"/>
  <c r="BB736" i="5" s="1"/>
  <c r="AD736" i="5"/>
  <c r="AK736" i="5" s="1"/>
  <c r="AX736" i="5" s="1"/>
  <c r="BJ736" i="5"/>
  <c r="AI736" i="5"/>
  <c r="AP736" i="5" s="1"/>
  <c r="BC736" i="5" s="1"/>
  <c r="AF736" i="5"/>
  <c r="AM736" i="5" s="1"/>
  <c r="AZ736" i="5" s="1"/>
  <c r="AE736" i="5"/>
  <c r="AL736" i="5" s="1"/>
  <c r="AY736" i="5" s="1"/>
  <c r="AC651" i="5"/>
  <c r="AJ651" i="5" s="1"/>
  <c r="T32" i="5"/>
  <c r="BI32" i="5" s="1"/>
  <c r="S754" i="5"/>
  <c r="BI754" i="5" s="1"/>
  <c r="AH763" i="5"/>
  <c r="AO763" i="5" s="1"/>
  <c r="BB763" i="5" s="1"/>
  <c r="AD763" i="5"/>
  <c r="AK763" i="5" s="1"/>
  <c r="AX763" i="5" s="1"/>
  <c r="BJ763" i="5"/>
  <c r="AI763" i="5"/>
  <c r="AP763" i="5" s="1"/>
  <c r="BC763" i="5" s="1"/>
  <c r="AF763" i="5"/>
  <c r="AM763" i="5" s="1"/>
  <c r="AZ763" i="5" s="1"/>
  <c r="AE763" i="5"/>
  <c r="AL763" i="5" s="1"/>
  <c r="AY763" i="5" s="1"/>
  <c r="R769" i="5"/>
  <c r="BI769" i="5" s="1"/>
  <c r="R712" i="5"/>
  <c r="BI712" i="5" s="1"/>
  <c r="AI775" i="5"/>
  <c r="AP775" i="5" s="1"/>
  <c r="BC775" i="5" s="1"/>
  <c r="AF775" i="5"/>
  <c r="AM775" i="5" s="1"/>
  <c r="AZ775" i="5" s="1"/>
  <c r="AE775" i="5"/>
  <c r="AL775" i="5" s="1"/>
  <c r="AY775" i="5" s="1"/>
  <c r="AH775" i="5"/>
  <c r="AO775" i="5" s="1"/>
  <c r="BB775" i="5" s="1"/>
  <c r="AD775" i="5"/>
  <c r="AK775" i="5" s="1"/>
  <c r="AX775" i="5" s="1"/>
  <c r="BJ775" i="5"/>
  <c r="AG775" i="5"/>
  <c r="AN775" i="5" s="1"/>
  <c r="BA775" i="5" s="1"/>
  <c r="AC550" i="5"/>
  <c r="AJ550" i="5" s="1"/>
  <c r="AG550" i="5"/>
  <c r="AN550" i="5" s="1"/>
  <c r="BA550" i="5" s="1"/>
  <c r="AC627" i="5"/>
  <c r="AJ627" i="5" s="1"/>
  <c r="AG627" i="5"/>
  <c r="AN627" i="5" s="1"/>
  <c r="BA627" i="5" s="1"/>
  <c r="AC516" i="5"/>
  <c r="AJ516" i="5" s="1"/>
  <c r="AG516" i="5"/>
  <c r="AN516" i="5" s="1"/>
  <c r="BA516" i="5" s="1"/>
  <c r="AC640" i="5"/>
  <c r="AJ640" i="5" s="1"/>
  <c r="AG640" i="5"/>
  <c r="AN640" i="5" s="1"/>
  <c r="BA640" i="5" s="1"/>
  <c r="AC585" i="5"/>
  <c r="AJ585" i="5" s="1"/>
  <c r="AG585" i="5"/>
  <c r="AN585" i="5" s="1"/>
  <c r="BA585" i="5" s="1"/>
  <c r="AC676" i="5"/>
  <c r="AJ676" i="5" s="1"/>
  <c r="AG676" i="5"/>
  <c r="AN676" i="5" s="1"/>
  <c r="BA676" i="5" s="1"/>
  <c r="AC583" i="5"/>
  <c r="AJ583" i="5" s="1"/>
  <c r="AG583" i="5"/>
  <c r="AN583" i="5" s="1"/>
  <c r="BA583" i="5" s="1"/>
  <c r="AC576" i="5"/>
  <c r="AJ576" i="5" s="1"/>
  <c r="AG576" i="5"/>
  <c r="AN576" i="5" s="1"/>
  <c r="BA576" i="5" s="1"/>
  <c r="AC514" i="5"/>
  <c r="AJ514" i="5" s="1"/>
  <c r="AG514" i="5"/>
  <c r="AN514" i="5" s="1"/>
  <c r="BA514" i="5" s="1"/>
  <c r="AC658" i="5"/>
  <c r="AJ658" i="5" s="1"/>
  <c r="AG658" i="5"/>
  <c r="AN658" i="5" s="1"/>
  <c r="BA658" i="5" s="1"/>
  <c r="AC628" i="5"/>
  <c r="AJ628" i="5" s="1"/>
  <c r="AG628" i="5"/>
  <c r="AN628" i="5" s="1"/>
  <c r="BA628" i="5" s="1"/>
  <c r="AC533" i="5"/>
  <c r="AJ533" i="5" s="1"/>
  <c r="AG533" i="5"/>
  <c r="AN533" i="5" s="1"/>
  <c r="BA533" i="5" s="1"/>
  <c r="AC213" i="5"/>
  <c r="AJ213" i="5" s="1"/>
  <c r="AG213" i="5"/>
  <c r="AN213" i="5" s="1"/>
  <c r="BA213" i="5" s="1"/>
  <c r="AC216" i="5"/>
  <c r="AJ216" i="5" s="1"/>
  <c r="AG216" i="5"/>
  <c r="AN216" i="5" s="1"/>
  <c r="BA216" i="5" s="1"/>
  <c r="AC211" i="5"/>
  <c r="AJ211" i="5" s="1"/>
  <c r="AG211" i="5"/>
  <c r="AN211" i="5" s="1"/>
  <c r="BA211" i="5" s="1"/>
  <c r="AC233" i="5"/>
  <c r="AJ233" i="5" s="1"/>
  <c r="AG233" i="5"/>
  <c r="AN233" i="5" s="1"/>
  <c r="BA233" i="5" s="1"/>
  <c r="AH99" i="5"/>
  <c r="AO99" i="5" s="1"/>
  <c r="BB99" i="5" s="1"/>
  <c r="AD99" i="5"/>
  <c r="AK99" i="5" s="1"/>
  <c r="AX99" i="5" s="1"/>
  <c r="AF99" i="5"/>
  <c r="AM99" i="5" s="1"/>
  <c r="AZ99" i="5" s="1"/>
  <c r="AH122" i="5"/>
  <c r="AO122" i="5" s="1"/>
  <c r="BB122" i="5" s="1"/>
  <c r="AD122" i="5"/>
  <c r="AK122" i="5" s="1"/>
  <c r="AX122" i="5" s="1"/>
  <c r="AF122" i="5"/>
  <c r="AM122" i="5" s="1"/>
  <c r="AZ122" i="5" s="1"/>
  <c r="AH130" i="5"/>
  <c r="AO130" i="5" s="1"/>
  <c r="BB130" i="5" s="1"/>
  <c r="AD130" i="5"/>
  <c r="AK130" i="5" s="1"/>
  <c r="AX130" i="5" s="1"/>
  <c r="AF130" i="5"/>
  <c r="AM130" i="5" s="1"/>
  <c r="AZ130" i="5" s="1"/>
  <c r="AI678" i="5"/>
  <c r="AP678" i="5" s="1"/>
  <c r="BC678" i="5" s="1"/>
  <c r="AH227" i="5"/>
  <c r="AO227" i="5" s="1"/>
  <c r="BB227" i="5" s="1"/>
  <c r="AD227" i="5"/>
  <c r="AK227" i="5" s="1"/>
  <c r="AX227" i="5" s="1"/>
  <c r="BJ227" i="5"/>
  <c r="AE227" i="5"/>
  <c r="AL227" i="5" s="1"/>
  <c r="AY227" i="5" s="1"/>
  <c r="AF227" i="5"/>
  <c r="AM227" i="5" s="1"/>
  <c r="AZ227" i="5" s="1"/>
  <c r="AC450" i="5"/>
  <c r="AJ450" i="5" s="1"/>
  <c r="AC710" i="5"/>
  <c r="AJ710" i="5" s="1"/>
  <c r="AG710" i="5"/>
  <c r="AN710" i="5" s="1"/>
  <c r="BA710" i="5" s="1"/>
  <c r="AC716" i="5"/>
  <c r="AJ716" i="5" s="1"/>
  <c r="AG716" i="5"/>
  <c r="AN716" i="5" s="1"/>
  <c r="BA716" i="5" s="1"/>
  <c r="AF717" i="5"/>
  <c r="AM717" i="5" s="1"/>
  <c r="AZ717" i="5" s="1"/>
  <c r="AI717" i="5"/>
  <c r="AP717" i="5" s="1"/>
  <c r="BC717" i="5" s="1"/>
  <c r="AE113" i="5"/>
  <c r="AL113" i="5" s="1"/>
  <c r="AY113" i="5" s="1"/>
  <c r="AE453" i="5"/>
  <c r="AL453" i="5" s="1"/>
  <c r="AY453" i="5" s="1"/>
  <c r="AE614" i="5"/>
  <c r="AL614" i="5" s="1"/>
  <c r="AY614" i="5" s="1"/>
  <c r="AE588" i="5"/>
  <c r="AL588" i="5" s="1"/>
  <c r="AY588" i="5" s="1"/>
  <c r="AE694" i="5"/>
  <c r="AL694" i="5" s="1"/>
  <c r="AY694" i="5" s="1"/>
  <c r="AE611" i="5"/>
  <c r="AL611" i="5" s="1"/>
  <c r="AY611" i="5" s="1"/>
  <c r="AD550" i="5"/>
  <c r="AK550" i="5" s="1"/>
  <c r="AX550" i="5" s="1"/>
  <c r="AH550" i="5"/>
  <c r="AO550" i="5" s="1"/>
  <c r="BB550" i="5" s="1"/>
  <c r="AD627" i="5"/>
  <c r="AK627" i="5" s="1"/>
  <c r="AX627" i="5" s="1"/>
  <c r="AH627" i="5"/>
  <c r="AO627" i="5" s="1"/>
  <c r="BB627" i="5" s="1"/>
  <c r="AD516" i="5"/>
  <c r="AK516" i="5" s="1"/>
  <c r="AX516" i="5" s="1"/>
  <c r="AH516" i="5"/>
  <c r="AO516" i="5" s="1"/>
  <c r="BB516" i="5" s="1"/>
  <c r="AD640" i="5"/>
  <c r="AK640" i="5" s="1"/>
  <c r="AX640" i="5" s="1"/>
  <c r="AH640" i="5"/>
  <c r="AO640" i="5" s="1"/>
  <c r="BB640" i="5" s="1"/>
  <c r="AD585" i="5"/>
  <c r="AK585" i="5" s="1"/>
  <c r="AX585" i="5" s="1"/>
  <c r="AH585" i="5"/>
  <c r="AO585" i="5" s="1"/>
  <c r="BB585" i="5" s="1"/>
  <c r="AD676" i="5"/>
  <c r="AK676" i="5" s="1"/>
  <c r="AX676" i="5" s="1"/>
  <c r="AH676" i="5"/>
  <c r="AO676" i="5" s="1"/>
  <c r="BB676" i="5" s="1"/>
  <c r="AD583" i="5"/>
  <c r="AK583" i="5" s="1"/>
  <c r="AX583" i="5" s="1"/>
  <c r="AH583" i="5"/>
  <c r="AO583" i="5" s="1"/>
  <c r="BB583" i="5" s="1"/>
  <c r="AD576" i="5"/>
  <c r="AK576" i="5" s="1"/>
  <c r="AX576" i="5" s="1"/>
  <c r="AH576" i="5"/>
  <c r="AO576" i="5" s="1"/>
  <c r="BB576" i="5" s="1"/>
  <c r="AD514" i="5"/>
  <c r="AK514" i="5" s="1"/>
  <c r="AX514" i="5" s="1"/>
  <c r="AH514" i="5"/>
  <c r="AO514" i="5" s="1"/>
  <c r="BB514" i="5" s="1"/>
  <c r="AD658" i="5"/>
  <c r="AK658" i="5" s="1"/>
  <c r="AX658" i="5" s="1"/>
  <c r="AH658" i="5"/>
  <c r="AO658" i="5" s="1"/>
  <c r="BB658" i="5" s="1"/>
  <c r="AD628" i="5"/>
  <c r="AK628" i="5" s="1"/>
  <c r="AX628" i="5" s="1"/>
  <c r="AH628" i="5"/>
  <c r="AO628" i="5" s="1"/>
  <c r="BB628" i="5" s="1"/>
  <c r="AD533" i="5"/>
  <c r="AK533" i="5" s="1"/>
  <c r="AX533" i="5" s="1"/>
  <c r="AH533" i="5"/>
  <c r="AO533" i="5" s="1"/>
  <c r="BB533" i="5" s="1"/>
  <c r="AD213" i="5"/>
  <c r="AK213" i="5" s="1"/>
  <c r="AX213" i="5" s="1"/>
  <c r="AH213" i="5"/>
  <c r="AO213" i="5" s="1"/>
  <c r="BB213" i="5" s="1"/>
  <c r="AD216" i="5"/>
  <c r="AK216" i="5" s="1"/>
  <c r="AX216" i="5" s="1"/>
  <c r="AH216" i="5"/>
  <c r="AO216" i="5" s="1"/>
  <c r="BB216" i="5" s="1"/>
  <c r="AD211" i="5"/>
  <c r="AK211" i="5" s="1"/>
  <c r="AX211" i="5" s="1"/>
  <c r="AH211" i="5"/>
  <c r="AO211" i="5" s="1"/>
  <c r="BB211" i="5" s="1"/>
  <c r="AD233" i="5"/>
  <c r="AK233" i="5" s="1"/>
  <c r="AX233" i="5" s="1"/>
  <c r="AH233" i="5"/>
  <c r="AO233" i="5" s="1"/>
  <c r="BB233" i="5" s="1"/>
  <c r="BJ99" i="5"/>
  <c r="AG99" i="5"/>
  <c r="AN99" i="5" s="1"/>
  <c r="BA99" i="5" s="1"/>
  <c r="BJ122" i="5"/>
  <c r="AG122" i="5"/>
  <c r="AN122" i="5" s="1"/>
  <c r="BA122" i="5" s="1"/>
  <c r="BJ130" i="5"/>
  <c r="AG130" i="5"/>
  <c r="AN130" i="5" s="1"/>
  <c r="BA130" i="5" s="1"/>
  <c r="AH708" i="5"/>
  <c r="AO708" i="5" s="1"/>
  <c r="BB708" i="5" s="1"/>
  <c r="AD708" i="5"/>
  <c r="AK708" i="5" s="1"/>
  <c r="AX708" i="5" s="1"/>
  <c r="BJ708" i="5"/>
  <c r="AE708" i="5"/>
  <c r="AL708" i="5" s="1"/>
  <c r="AY708" i="5" s="1"/>
  <c r="AF708" i="5"/>
  <c r="AM708" i="5" s="1"/>
  <c r="AZ708" i="5" s="1"/>
  <c r="AC717" i="5"/>
  <c r="AJ717" i="5" s="1"/>
  <c r="AG717" i="5"/>
  <c r="AN717" i="5" s="1"/>
  <c r="BA717" i="5" s="1"/>
  <c r="AE550" i="5"/>
  <c r="AL550" i="5" s="1"/>
  <c r="AY550" i="5" s="1"/>
  <c r="AE627" i="5"/>
  <c r="AL627" i="5" s="1"/>
  <c r="AY627" i="5" s="1"/>
  <c r="AE516" i="5"/>
  <c r="AL516" i="5" s="1"/>
  <c r="AY516" i="5" s="1"/>
  <c r="AE640" i="5"/>
  <c r="AL640" i="5" s="1"/>
  <c r="AY640" i="5" s="1"/>
  <c r="AE585" i="5"/>
  <c r="AL585" i="5" s="1"/>
  <c r="AY585" i="5" s="1"/>
  <c r="AE676" i="5"/>
  <c r="AL676" i="5" s="1"/>
  <c r="AY676" i="5" s="1"/>
  <c r="AE583" i="5"/>
  <c r="AL583" i="5" s="1"/>
  <c r="AY583" i="5" s="1"/>
  <c r="AE576" i="5"/>
  <c r="AL576" i="5" s="1"/>
  <c r="AY576" i="5" s="1"/>
  <c r="AE514" i="5"/>
  <c r="AL514" i="5" s="1"/>
  <c r="AY514" i="5" s="1"/>
  <c r="AE658" i="5"/>
  <c r="AL658" i="5" s="1"/>
  <c r="AY658" i="5" s="1"/>
  <c r="AE628" i="5"/>
  <c r="AL628" i="5" s="1"/>
  <c r="AY628" i="5" s="1"/>
  <c r="AE533" i="5"/>
  <c r="AL533" i="5" s="1"/>
  <c r="AY533" i="5" s="1"/>
  <c r="AE213" i="5"/>
  <c r="AL213" i="5" s="1"/>
  <c r="AY213" i="5" s="1"/>
  <c r="AE216" i="5"/>
  <c r="AL216" i="5" s="1"/>
  <c r="AY216" i="5" s="1"/>
  <c r="AE211" i="5"/>
  <c r="AL211" i="5" s="1"/>
  <c r="AY211" i="5" s="1"/>
  <c r="AE233" i="5"/>
  <c r="AL233" i="5" s="1"/>
  <c r="AY233" i="5" s="1"/>
  <c r="AI233" i="5"/>
  <c r="AP233" i="5" s="1"/>
  <c r="BC233" i="5" s="1"/>
  <c r="AH678" i="5"/>
  <c r="AO678" i="5" s="1"/>
  <c r="BB678" i="5" s="1"/>
  <c r="AD678" i="5"/>
  <c r="AK678" i="5" s="1"/>
  <c r="AX678" i="5" s="1"/>
  <c r="BJ678" i="5"/>
  <c r="AE678" i="5"/>
  <c r="AL678" i="5" s="1"/>
  <c r="AY678" i="5" s="1"/>
  <c r="AF678" i="5"/>
  <c r="AM678" i="5" s="1"/>
  <c r="AZ678" i="5" s="1"/>
  <c r="AC116" i="5"/>
  <c r="AJ116" i="5" s="1"/>
  <c r="AC804" i="5"/>
  <c r="AJ804" i="5" s="1"/>
  <c r="AC715" i="5"/>
  <c r="AJ715" i="5" s="1"/>
  <c r="AC720" i="5"/>
  <c r="AJ720" i="5" s="1"/>
  <c r="AE710" i="5"/>
  <c r="AL710" i="5" s="1"/>
  <c r="AY710" i="5" s="1"/>
  <c r="AC706" i="5"/>
  <c r="AJ706" i="5" s="1"/>
  <c r="AE716" i="5"/>
  <c r="AL716" i="5" s="1"/>
  <c r="AY716" i="5" s="1"/>
  <c r="BJ717" i="5"/>
  <c r="AD717" i="5"/>
  <c r="AK717" i="5" s="1"/>
  <c r="AX717" i="5" s="1"/>
  <c r="AC739" i="5"/>
  <c r="AJ739" i="5" s="1"/>
  <c r="AC802" i="5"/>
  <c r="AJ802" i="5" s="1"/>
  <c r="AC113" i="5"/>
  <c r="AJ113" i="5" s="1"/>
  <c r="AC453" i="5"/>
  <c r="AJ453" i="5" s="1"/>
  <c r="AC614" i="5"/>
  <c r="AJ614" i="5" s="1"/>
  <c r="AC588" i="5"/>
  <c r="AJ588" i="5" s="1"/>
  <c r="AC694" i="5"/>
  <c r="AJ694" i="5" s="1"/>
  <c r="AC611" i="5"/>
  <c r="AJ611" i="5" s="1"/>
  <c r="BJ550" i="5"/>
  <c r="AF550" i="5"/>
  <c r="AM550" i="5" s="1"/>
  <c r="AZ550" i="5" s="1"/>
  <c r="BJ627" i="5"/>
  <c r="AF627" i="5"/>
  <c r="AM627" i="5" s="1"/>
  <c r="AZ627" i="5" s="1"/>
  <c r="BJ516" i="5"/>
  <c r="AF516" i="5"/>
  <c r="AM516" i="5" s="1"/>
  <c r="AZ516" i="5" s="1"/>
  <c r="BJ640" i="5"/>
  <c r="AF640" i="5"/>
  <c r="AM640" i="5" s="1"/>
  <c r="AZ640" i="5" s="1"/>
  <c r="BJ585" i="5"/>
  <c r="AF585" i="5"/>
  <c r="AM585" i="5" s="1"/>
  <c r="AZ585" i="5" s="1"/>
  <c r="BJ676" i="5"/>
  <c r="AF676" i="5"/>
  <c r="AM676" i="5" s="1"/>
  <c r="AZ676" i="5" s="1"/>
  <c r="BJ583" i="5"/>
  <c r="AF583" i="5"/>
  <c r="AM583" i="5" s="1"/>
  <c r="AZ583" i="5" s="1"/>
  <c r="BJ576" i="5"/>
  <c r="AF576" i="5"/>
  <c r="AM576" i="5" s="1"/>
  <c r="AZ576" i="5" s="1"/>
  <c r="BJ514" i="5"/>
  <c r="AF514" i="5"/>
  <c r="AM514" i="5" s="1"/>
  <c r="AZ514" i="5" s="1"/>
  <c r="BJ658" i="5"/>
  <c r="AF658" i="5"/>
  <c r="AM658" i="5" s="1"/>
  <c r="AZ658" i="5" s="1"/>
  <c r="BJ628" i="5"/>
  <c r="AF628" i="5"/>
  <c r="AM628" i="5" s="1"/>
  <c r="AZ628" i="5" s="1"/>
  <c r="BJ533" i="5"/>
  <c r="AF533" i="5"/>
  <c r="AM533" i="5" s="1"/>
  <c r="AZ533" i="5" s="1"/>
  <c r="BJ213" i="5"/>
  <c r="AF213" i="5"/>
  <c r="AM213" i="5" s="1"/>
  <c r="AZ213" i="5" s="1"/>
  <c r="BJ216" i="5"/>
  <c r="AF216" i="5"/>
  <c r="AM216" i="5" s="1"/>
  <c r="AZ216" i="5" s="1"/>
  <c r="BJ211" i="5"/>
  <c r="AF211" i="5"/>
  <c r="AM211" i="5" s="1"/>
  <c r="AZ211" i="5" s="1"/>
  <c r="BJ233" i="5"/>
  <c r="AF233" i="5"/>
  <c r="AM233" i="5" s="1"/>
  <c r="AZ233" i="5" s="1"/>
  <c r="AE99" i="5"/>
  <c r="AL99" i="5" s="1"/>
  <c r="AY99" i="5" s="1"/>
  <c r="AI99" i="5"/>
  <c r="AP99" i="5" s="1"/>
  <c r="BC99" i="5" s="1"/>
  <c r="AE122" i="5"/>
  <c r="AL122" i="5" s="1"/>
  <c r="AY122" i="5" s="1"/>
  <c r="AI122" i="5"/>
  <c r="AP122" i="5" s="1"/>
  <c r="BC122" i="5" s="1"/>
  <c r="AE130" i="5"/>
  <c r="AL130" i="5" s="1"/>
  <c r="AY130" i="5" s="1"/>
  <c r="AI130" i="5"/>
  <c r="AP130" i="5" s="1"/>
  <c r="BC130" i="5" s="1"/>
  <c r="AG678" i="5"/>
  <c r="AN678" i="5" s="1"/>
  <c r="BA678" i="5" s="1"/>
  <c r="AI708" i="5"/>
  <c r="AP708" i="5" s="1"/>
  <c r="BC708" i="5" s="1"/>
  <c r="AH87" i="5"/>
  <c r="AO87" i="5" s="1"/>
  <c r="BB87" i="5" s="1"/>
  <c r="AD87" i="5"/>
  <c r="AK87" i="5" s="1"/>
  <c r="AX87" i="5" s="1"/>
  <c r="BJ87" i="5"/>
  <c r="AG87" i="5"/>
  <c r="AN87" i="5" s="1"/>
  <c r="BA87" i="5" s="1"/>
  <c r="AC87" i="5"/>
  <c r="AJ87" i="5" s="1"/>
  <c r="AI87" i="5"/>
  <c r="AP87" i="5" s="1"/>
  <c r="BC87" i="5" s="1"/>
  <c r="AF87" i="5"/>
  <c r="AM87" i="5" s="1"/>
  <c r="AZ87" i="5" s="1"/>
  <c r="AE87" i="5"/>
  <c r="AL87" i="5" s="1"/>
  <c r="AY87" i="5" s="1"/>
  <c r="AE264" i="5"/>
  <c r="AL264" i="5" s="1"/>
  <c r="AY264" i="5" s="1"/>
  <c r="AE273" i="5"/>
  <c r="AL273" i="5" s="1"/>
  <c r="AY273" i="5" s="1"/>
  <c r="AE108" i="5"/>
  <c r="AL108" i="5" s="1"/>
  <c r="AY108" i="5" s="1"/>
  <c r="AE724" i="5"/>
  <c r="AL724" i="5" s="1"/>
  <c r="AY724" i="5" s="1"/>
  <c r="AE808" i="5"/>
  <c r="AL808" i="5" s="1"/>
  <c r="AY808" i="5" s="1"/>
  <c r="AE735" i="5"/>
  <c r="AL735" i="5" s="1"/>
  <c r="AY735" i="5" s="1"/>
  <c r="AE783" i="5"/>
  <c r="AL783" i="5" s="1"/>
  <c r="AY783" i="5" s="1"/>
  <c r="AE741" i="5"/>
  <c r="AL741" i="5" s="1"/>
  <c r="AY741" i="5" s="1"/>
  <c r="AE148" i="5"/>
  <c r="AL148" i="5" s="1"/>
  <c r="AY148" i="5" s="1"/>
  <c r="AE601" i="5"/>
  <c r="AL601" i="5" s="1"/>
  <c r="AY601" i="5" s="1"/>
  <c r="AC192" i="5"/>
  <c r="AJ192" i="5" s="1"/>
  <c r="AG192" i="5"/>
  <c r="AN192" i="5" s="1"/>
  <c r="BA192" i="5" s="1"/>
  <c r="AC22" i="5"/>
  <c r="AJ22" i="5" s="1"/>
  <c r="AG22" i="5"/>
  <c r="AN22" i="5" s="1"/>
  <c r="BA22" i="5" s="1"/>
  <c r="AC675" i="5"/>
  <c r="AJ675" i="5" s="1"/>
  <c r="AG675" i="5"/>
  <c r="AN675" i="5" s="1"/>
  <c r="BA675" i="5" s="1"/>
  <c r="AE326" i="5"/>
  <c r="AL326" i="5" s="1"/>
  <c r="AY326" i="5" s="1"/>
  <c r="AE12" i="5"/>
  <c r="AL12" i="5" s="1"/>
  <c r="AY12" i="5" s="1"/>
  <c r="AC12" i="5"/>
  <c r="AJ12" i="5" s="1"/>
  <c r="AH12" i="5"/>
  <c r="AO12" i="5" s="1"/>
  <c r="BB12" i="5" s="1"/>
  <c r="AE198" i="5"/>
  <c r="AL198" i="5" s="1"/>
  <c r="AY198" i="5" s="1"/>
  <c r="AC198" i="5"/>
  <c r="AJ198" i="5" s="1"/>
  <c r="AH198" i="5"/>
  <c r="AO198" i="5" s="1"/>
  <c r="BB198" i="5" s="1"/>
  <c r="AE721" i="5"/>
  <c r="AL721" i="5" s="1"/>
  <c r="AY721" i="5" s="1"/>
  <c r="AH721" i="5"/>
  <c r="AO721" i="5" s="1"/>
  <c r="BB721" i="5" s="1"/>
  <c r="AD721" i="5"/>
  <c r="AK721" i="5" s="1"/>
  <c r="AX721" i="5" s="1"/>
  <c r="BJ721" i="5"/>
  <c r="AG721" i="5"/>
  <c r="AN721" i="5" s="1"/>
  <c r="BA721" i="5" s="1"/>
  <c r="AC721" i="5"/>
  <c r="AJ721" i="5" s="1"/>
  <c r="AI721" i="5"/>
  <c r="AP721" i="5" s="1"/>
  <c r="BC721" i="5" s="1"/>
  <c r="AF721" i="5"/>
  <c r="AM721" i="5" s="1"/>
  <c r="AZ721" i="5" s="1"/>
  <c r="AC326" i="5"/>
  <c r="AJ326" i="5" s="1"/>
  <c r="AG326" i="5"/>
  <c r="AN326" i="5" s="1"/>
  <c r="BA326" i="5" s="1"/>
  <c r="BJ198" i="5"/>
  <c r="AD198" i="5"/>
  <c r="AK198" i="5" s="1"/>
  <c r="AX198" i="5" s="1"/>
  <c r="AI198" i="5"/>
  <c r="AP198" i="5" s="1"/>
  <c r="BC198" i="5" s="1"/>
  <c r="AI331" i="5"/>
  <c r="AP331" i="5" s="1"/>
  <c r="BC331" i="5" s="1"/>
  <c r="AF331" i="5"/>
  <c r="AM331" i="5" s="1"/>
  <c r="AZ331" i="5" s="1"/>
  <c r="AE331" i="5"/>
  <c r="AL331" i="5" s="1"/>
  <c r="AY331" i="5" s="1"/>
  <c r="AH331" i="5"/>
  <c r="AO331" i="5" s="1"/>
  <c r="BB331" i="5" s="1"/>
  <c r="AD331" i="5"/>
  <c r="AK331" i="5" s="1"/>
  <c r="AX331" i="5" s="1"/>
  <c r="BJ331" i="5"/>
  <c r="AG331" i="5"/>
  <c r="AN331" i="5" s="1"/>
  <c r="BA331" i="5" s="1"/>
  <c r="AH14" i="5"/>
  <c r="AO14" i="5" s="1"/>
  <c r="BB14" i="5" s="1"/>
  <c r="AD14" i="5"/>
  <c r="AK14" i="5" s="1"/>
  <c r="AX14" i="5" s="1"/>
  <c r="BJ14" i="5"/>
  <c r="AG14" i="5"/>
  <c r="AN14" i="5" s="1"/>
  <c r="BA14" i="5" s="1"/>
  <c r="AC14" i="5"/>
  <c r="AJ14" i="5" s="1"/>
  <c r="AI14" i="5"/>
  <c r="AP14" i="5" s="1"/>
  <c r="BC14" i="5" s="1"/>
  <c r="AF14" i="5"/>
  <c r="AM14" i="5" s="1"/>
  <c r="AZ14" i="5" s="1"/>
  <c r="AE14" i="5"/>
  <c r="AL14" i="5" s="1"/>
  <c r="AY14" i="5" s="1"/>
  <c r="AD601" i="5"/>
  <c r="AK601" i="5" s="1"/>
  <c r="AX601" i="5" s="1"/>
  <c r="AF192" i="5"/>
  <c r="AM192" i="5" s="1"/>
  <c r="AZ192" i="5" s="1"/>
  <c r="AF22" i="5"/>
  <c r="AM22" i="5" s="1"/>
  <c r="AZ22" i="5" s="1"/>
  <c r="AF675" i="5"/>
  <c r="AM675" i="5" s="1"/>
  <c r="AZ675" i="5" s="1"/>
  <c r="BJ326" i="5"/>
  <c r="AD326" i="5"/>
  <c r="AK326" i="5" s="1"/>
  <c r="AX326" i="5" s="1"/>
  <c r="AC395" i="5"/>
  <c r="AJ395" i="5" s="1"/>
  <c r="AG12" i="5"/>
  <c r="AN12" i="5" s="1"/>
  <c r="BA12" i="5" s="1"/>
  <c r="AF198" i="5"/>
  <c r="AM198" i="5" s="1"/>
  <c r="AZ198" i="5" s="1"/>
  <c r="AH61" i="5"/>
  <c r="AO61" i="5" s="1"/>
  <c r="BB61" i="5" s="1"/>
  <c r="AD61" i="5"/>
  <c r="AK61" i="5" s="1"/>
  <c r="AX61" i="5" s="1"/>
  <c r="BJ61" i="5"/>
  <c r="AE61" i="5"/>
  <c r="AL61" i="5" s="1"/>
  <c r="AY61" i="5" s="1"/>
  <c r="AI61" i="5"/>
  <c r="AP61" i="5" s="1"/>
  <c r="BC61" i="5" s="1"/>
  <c r="AH262" i="5"/>
  <c r="AO262" i="5" s="1"/>
  <c r="BB262" i="5" s="1"/>
  <c r="AD262" i="5"/>
  <c r="AK262" i="5" s="1"/>
  <c r="AX262" i="5" s="1"/>
  <c r="AE262" i="5"/>
  <c r="AL262" i="5" s="1"/>
  <c r="AY262" i="5" s="1"/>
  <c r="AI262" i="5"/>
  <c r="AP262" i="5" s="1"/>
  <c r="BC262" i="5" s="1"/>
  <c r="AC577" i="5"/>
  <c r="AJ577" i="5" s="1"/>
  <c r="AG577" i="5"/>
  <c r="AN577" i="5" s="1"/>
  <c r="BA577" i="5" s="1"/>
  <c r="AE590" i="5"/>
  <c r="AL590" i="5" s="1"/>
  <c r="AY590" i="5" s="1"/>
  <c r="AH590" i="5"/>
  <c r="AO590" i="5" s="1"/>
  <c r="BB590" i="5" s="1"/>
  <c r="AD590" i="5"/>
  <c r="AK590" i="5" s="1"/>
  <c r="AX590" i="5" s="1"/>
  <c r="BJ590" i="5"/>
  <c r="AI590" i="5"/>
  <c r="AP590" i="5" s="1"/>
  <c r="BC590" i="5" s="1"/>
  <c r="AG590" i="5"/>
  <c r="AN590" i="5" s="1"/>
  <c r="BA590" i="5" s="1"/>
  <c r="AF590" i="5"/>
  <c r="AM590" i="5" s="1"/>
  <c r="AZ590" i="5" s="1"/>
  <c r="AC590" i="5"/>
  <c r="AJ590" i="5" s="1"/>
  <c r="AE11" i="5"/>
  <c r="AL11" i="5" s="1"/>
  <c r="AY11" i="5" s="1"/>
  <c r="AE6" i="5"/>
  <c r="AL6" i="5" s="1"/>
  <c r="AY6" i="5" s="1"/>
  <c r="BJ577" i="5"/>
  <c r="AD577" i="5"/>
  <c r="AK577" i="5" s="1"/>
  <c r="AX577" i="5" s="1"/>
  <c r="AH577" i="5"/>
  <c r="AO577" i="5" s="1"/>
  <c r="BB577" i="5" s="1"/>
  <c r="AE345" i="5"/>
  <c r="AL345" i="5" s="1"/>
  <c r="AY345" i="5" s="1"/>
  <c r="AC182" i="5"/>
  <c r="AJ182" i="5" s="1"/>
  <c r="AF167" i="5"/>
  <c r="AM167" i="5" s="1"/>
  <c r="AZ167" i="5" s="1"/>
  <c r="AI167" i="5"/>
  <c r="AP167" i="5" s="1"/>
  <c r="BC167" i="5" s="1"/>
  <c r="AF11" i="5"/>
  <c r="AM11" i="5" s="1"/>
  <c r="AZ11" i="5" s="1"/>
  <c r="AI11" i="5"/>
  <c r="AP11" i="5" s="1"/>
  <c r="BC11" i="5" s="1"/>
  <c r="AC677" i="5"/>
  <c r="AJ677" i="5" s="1"/>
  <c r="AF6" i="5"/>
  <c r="AM6" i="5" s="1"/>
  <c r="AZ6" i="5" s="1"/>
  <c r="AI6" i="5"/>
  <c r="AP6" i="5" s="1"/>
  <c r="BC6" i="5" s="1"/>
  <c r="AE577" i="5"/>
  <c r="AL577" i="5" s="1"/>
  <c r="AY577" i="5" s="1"/>
  <c r="AF345" i="5"/>
  <c r="AM345" i="5" s="1"/>
  <c r="AZ345" i="5" s="1"/>
  <c r="AI345" i="5"/>
  <c r="AP345" i="5" s="1"/>
  <c r="BC345" i="5" s="1"/>
  <c r="AI513" i="5"/>
  <c r="AP513" i="5" s="1"/>
  <c r="BC513" i="5" s="1"/>
  <c r="AF513" i="5"/>
  <c r="AM513" i="5" s="1"/>
  <c r="AZ513" i="5" s="1"/>
  <c r="AE513" i="5"/>
  <c r="AL513" i="5" s="1"/>
  <c r="AY513" i="5" s="1"/>
  <c r="AH513" i="5"/>
  <c r="AO513" i="5" s="1"/>
  <c r="BB513" i="5" s="1"/>
  <c r="AD513" i="5"/>
  <c r="AK513" i="5" s="1"/>
  <c r="AX513" i="5" s="1"/>
  <c r="BJ513" i="5"/>
  <c r="AG513" i="5"/>
  <c r="AN513" i="5" s="1"/>
  <c r="BA513" i="5" s="1"/>
  <c r="AC167" i="5"/>
  <c r="AJ167" i="5" s="1"/>
  <c r="AC11" i="5"/>
  <c r="AJ11" i="5" s="1"/>
  <c r="AC6" i="5"/>
  <c r="AJ6" i="5" s="1"/>
  <c r="AF577" i="5"/>
  <c r="AM577" i="5" s="1"/>
  <c r="AZ577" i="5" s="1"/>
  <c r="AC345" i="5"/>
  <c r="AJ345" i="5" s="1"/>
  <c r="AI309" i="5"/>
  <c r="AP309" i="5" s="1"/>
  <c r="BC309" i="5" s="1"/>
  <c r="AF309" i="5"/>
  <c r="AM309" i="5" s="1"/>
  <c r="AZ309" i="5" s="1"/>
  <c r="AE309" i="5"/>
  <c r="AL309" i="5" s="1"/>
  <c r="AY309" i="5" s="1"/>
  <c r="AH309" i="5"/>
  <c r="AO309" i="5" s="1"/>
  <c r="BB309" i="5" s="1"/>
  <c r="AD309" i="5"/>
  <c r="AK309" i="5" s="1"/>
  <c r="AX309" i="5" s="1"/>
  <c r="BJ309" i="5"/>
  <c r="AG309" i="5"/>
  <c r="AN309" i="5" s="1"/>
  <c r="BA309" i="5" s="1"/>
  <c r="AI296" i="5"/>
  <c r="AP296" i="5" s="1"/>
  <c r="BC296" i="5" s="1"/>
  <c r="AF296" i="5"/>
  <c r="AM296" i="5" s="1"/>
  <c r="AZ296" i="5" s="1"/>
  <c r="AE296" i="5"/>
  <c r="AL296" i="5" s="1"/>
  <c r="AY296" i="5" s="1"/>
  <c r="AC296" i="5"/>
  <c r="AJ296" i="5" s="1"/>
  <c r="AI529" i="5"/>
  <c r="AP529" i="5" s="1"/>
  <c r="BC529" i="5" s="1"/>
  <c r="AF529" i="5"/>
  <c r="AM529" i="5" s="1"/>
  <c r="AZ529" i="5" s="1"/>
  <c r="AE529" i="5"/>
  <c r="AL529" i="5" s="1"/>
  <c r="AY529" i="5" s="1"/>
  <c r="AH529" i="5"/>
  <c r="AO529" i="5" s="1"/>
  <c r="BB529" i="5" s="1"/>
  <c r="AD529" i="5"/>
  <c r="AK529" i="5" s="1"/>
  <c r="AX529" i="5" s="1"/>
  <c r="BJ529" i="5"/>
  <c r="AG529" i="5"/>
  <c r="AN529" i="5" s="1"/>
  <c r="BA529" i="5" s="1"/>
  <c r="AC529" i="5"/>
  <c r="AJ529" i="5" s="1"/>
  <c r="AF604" i="5"/>
  <c r="AM604" i="5" s="1"/>
  <c r="AZ604" i="5" s="1"/>
  <c r="AI604" i="5"/>
  <c r="AP604" i="5" s="1"/>
  <c r="BC604" i="5" s="1"/>
  <c r="AC594" i="5"/>
  <c r="AJ594" i="5" s="1"/>
  <c r="AG594" i="5"/>
  <c r="AN594" i="5" s="1"/>
  <c r="BA594" i="5" s="1"/>
  <c r="AC310" i="5"/>
  <c r="AJ310" i="5" s="1"/>
  <c r="AG310" i="5"/>
  <c r="AN310" i="5" s="1"/>
  <c r="BA310" i="5" s="1"/>
  <c r="AE650" i="5"/>
  <c r="AL650" i="5" s="1"/>
  <c r="AY650" i="5" s="1"/>
  <c r="AC96" i="5"/>
  <c r="AJ96" i="5" s="1"/>
  <c r="AE443" i="5"/>
  <c r="AL443" i="5" s="1"/>
  <c r="AY443" i="5" s="1"/>
  <c r="AE353" i="5"/>
  <c r="AL353" i="5" s="1"/>
  <c r="AY353" i="5" s="1"/>
  <c r="AE322" i="5"/>
  <c r="AL322" i="5" s="1"/>
  <c r="AY322" i="5" s="1"/>
  <c r="BJ296" i="5"/>
  <c r="AD296" i="5"/>
  <c r="AK296" i="5" s="1"/>
  <c r="AX296" i="5" s="1"/>
  <c r="AH544" i="5"/>
  <c r="AO544" i="5" s="1"/>
  <c r="BB544" i="5" s="1"/>
  <c r="AD544" i="5"/>
  <c r="AK544" i="5" s="1"/>
  <c r="AX544" i="5" s="1"/>
  <c r="BJ544" i="5"/>
  <c r="AG544" i="5"/>
  <c r="AN544" i="5" s="1"/>
  <c r="BA544" i="5" s="1"/>
  <c r="AC544" i="5"/>
  <c r="AJ544" i="5" s="1"/>
  <c r="AF544" i="5"/>
  <c r="AM544" i="5" s="1"/>
  <c r="AZ544" i="5" s="1"/>
  <c r="AC604" i="5"/>
  <c r="AJ604" i="5" s="1"/>
  <c r="AC295" i="5"/>
  <c r="AJ295" i="5" s="1"/>
  <c r="BJ594" i="5"/>
  <c r="AD594" i="5"/>
  <c r="AK594" i="5" s="1"/>
  <c r="AX594" i="5" s="1"/>
  <c r="AD310" i="5"/>
  <c r="AK310" i="5" s="1"/>
  <c r="AX310" i="5" s="1"/>
  <c r="AH310" i="5"/>
  <c r="AO310" i="5" s="1"/>
  <c r="BB310" i="5" s="1"/>
  <c r="AF650" i="5"/>
  <c r="AM650" i="5" s="1"/>
  <c r="AZ650" i="5" s="1"/>
  <c r="AI650" i="5"/>
  <c r="AP650" i="5" s="1"/>
  <c r="BC650" i="5" s="1"/>
  <c r="AF443" i="5"/>
  <c r="AM443" i="5" s="1"/>
  <c r="AZ443" i="5" s="1"/>
  <c r="AI443" i="5"/>
  <c r="AP443" i="5" s="1"/>
  <c r="BC443" i="5" s="1"/>
  <c r="AI755" i="5"/>
  <c r="AP755" i="5" s="1"/>
  <c r="BC755" i="5" s="1"/>
  <c r="AF755" i="5"/>
  <c r="AM755" i="5" s="1"/>
  <c r="AZ755" i="5" s="1"/>
  <c r="AE755" i="5"/>
  <c r="AL755" i="5" s="1"/>
  <c r="AY755" i="5" s="1"/>
  <c r="AC755" i="5"/>
  <c r="AJ755" i="5" s="1"/>
  <c r="AG296" i="5"/>
  <c r="AN296" i="5" s="1"/>
  <c r="BA296" i="5" s="1"/>
  <c r="AE77" i="5"/>
  <c r="AL77" i="5" s="1"/>
  <c r="AY77" i="5" s="1"/>
  <c r="AG77" i="5"/>
  <c r="AN77" i="5" s="1"/>
  <c r="BA77" i="5" s="1"/>
  <c r="AC77" i="5"/>
  <c r="AJ77" i="5" s="1"/>
  <c r="AI77" i="5"/>
  <c r="AP77" i="5" s="1"/>
  <c r="BC77" i="5" s="1"/>
  <c r="AF77" i="5"/>
  <c r="AM77" i="5" s="1"/>
  <c r="AZ77" i="5" s="1"/>
  <c r="AD77" i="5"/>
  <c r="AK77" i="5" s="1"/>
  <c r="AX77" i="5" s="1"/>
  <c r="AE310" i="5"/>
  <c r="AL310" i="5" s="1"/>
  <c r="AY310" i="5" s="1"/>
  <c r="AC650" i="5"/>
  <c r="AJ650" i="5" s="1"/>
  <c r="AC443" i="5"/>
  <c r="AJ443" i="5" s="1"/>
  <c r="AC353" i="5"/>
  <c r="AJ353" i="5" s="1"/>
  <c r="AC322" i="5"/>
  <c r="AJ322" i="5" s="1"/>
  <c r="BJ755" i="5"/>
  <c r="AD755" i="5"/>
  <c r="AK755" i="5" s="1"/>
  <c r="AX755" i="5" s="1"/>
  <c r="AH296" i="5"/>
  <c r="AO296" i="5" s="1"/>
  <c r="BB296" i="5" s="1"/>
  <c r="AH166" i="5"/>
  <c r="AO166" i="5" s="1"/>
  <c r="BB166" i="5" s="1"/>
  <c r="AD166" i="5"/>
  <c r="AK166" i="5" s="1"/>
  <c r="AX166" i="5" s="1"/>
  <c r="BJ166" i="5"/>
  <c r="AI166" i="5"/>
  <c r="AP166" i="5" s="1"/>
  <c r="BC166" i="5" s="1"/>
  <c r="AF166" i="5"/>
  <c r="AM166" i="5" s="1"/>
  <c r="AZ166" i="5" s="1"/>
  <c r="AE166" i="5"/>
  <c r="AL166" i="5" s="1"/>
  <c r="AY166" i="5" s="1"/>
  <c r="AG166" i="5"/>
  <c r="AN166" i="5" s="1"/>
  <c r="BA166" i="5" s="1"/>
  <c r="BJ800" i="5"/>
  <c r="AD800" i="5"/>
  <c r="AK800" i="5" s="1"/>
  <c r="AX800" i="5" s="1"/>
  <c r="AH800" i="5"/>
  <c r="AO800" i="5" s="1"/>
  <c r="BB800" i="5" s="1"/>
  <c r="AC332" i="5"/>
  <c r="AJ332" i="5" s="1"/>
  <c r="AG332" i="5"/>
  <c r="AN332" i="5" s="1"/>
  <c r="BA332" i="5" s="1"/>
  <c r="AE165" i="5"/>
  <c r="AL165" i="5" s="1"/>
  <c r="AY165" i="5" s="1"/>
  <c r="AI119" i="5"/>
  <c r="AP119" i="5" s="1"/>
  <c r="BC119" i="5" s="1"/>
  <c r="AF119" i="5"/>
  <c r="AM119" i="5" s="1"/>
  <c r="AZ119" i="5" s="1"/>
  <c r="AH119" i="5"/>
  <c r="AO119" i="5" s="1"/>
  <c r="BB119" i="5" s="1"/>
  <c r="AD119" i="5"/>
  <c r="AK119" i="5" s="1"/>
  <c r="AX119" i="5" s="1"/>
  <c r="BJ119" i="5"/>
  <c r="AE119" i="5"/>
  <c r="AL119" i="5" s="1"/>
  <c r="AY119" i="5" s="1"/>
  <c r="AC595" i="5"/>
  <c r="AJ595" i="5" s="1"/>
  <c r="AE800" i="5"/>
  <c r="AL800" i="5" s="1"/>
  <c r="AY800" i="5" s="1"/>
  <c r="BJ332" i="5"/>
  <c r="AD332" i="5"/>
  <c r="AK332" i="5" s="1"/>
  <c r="AX332" i="5" s="1"/>
  <c r="AF165" i="5"/>
  <c r="AM165" i="5" s="1"/>
  <c r="AZ165" i="5" s="1"/>
  <c r="AI165" i="5"/>
  <c r="AP165" i="5" s="1"/>
  <c r="BC165" i="5" s="1"/>
  <c r="AH430" i="5"/>
  <c r="AO430" i="5" s="1"/>
  <c r="BB430" i="5" s="1"/>
  <c r="AD430" i="5"/>
  <c r="AK430" i="5" s="1"/>
  <c r="AX430" i="5" s="1"/>
  <c r="AI430" i="5"/>
  <c r="AP430" i="5" s="1"/>
  <c r="BC430" i="5" s="1"/>
  <c r="AF430" i="5"/>
  <c r="AM430" i="5" s="1"/>
  <c r="AZ430" i="5" s="1"/>
  <c r="BJ430" i="5"/>
  <c r="AH317" i="5"/>
  <c r="AO317" i="5" s="1"/>
  <c r="BB317" i="5" s="1"/>
  <c r="AD317" i="5"/>
  <c r="AK317" i="5" s="1"/>
  <c r="AX317" i="5" s="1"/>
  <c r="BJ317" i="5"/>
  <c r="AI317" i="5"/>
  <c r="AP317" i="5" s="1"/>
  <c r="BC317" i="5" s="1"/>
  <c r="AF317" i="5"/>
  <c r="AM317" i="5" s="1"/>
  <c r="AZ317" i="5" s="1"/>
  <c r="AE317" i="5"/>
  <c r="AL317" i="5" s="1"/>
  <c r="AY317" i="5" s="1"/>
  <c r="AC165" i="5"/>
  <c r="AJ165" i="5" s="1"/>
  <c r="AG165" i="5"/>
  <c r="AN165" i="5" s="1"/>
  <c r="BA165" i="5" s="1"/>
  <c r="AI24" i="5"/>
  <c r="AP24" i="5" s="1"/>
  <c r="BC24" i="5" s="1"/>
  <c r="AF24" i="5"/>
  <c r="AM24" i="5" s="1"/>
  <c r="AZ24" i="5" s="1"/>
  <c r="AH24" i="5"/>
  <c r="AO24" i="5" s="1"/>
  <c r="BB24" i="5" s="1"/>
  <c r="AD24" i="5"/>
  <c r="AK24" i="5" s="1"/>
  <c r="AX24" i="5" s="1"/>
  <c r="BJ24" i="5"/>
  <c r="AE24" i="5"/>
  <c r="AL24" i="5" s="1"/>
  <c r="AY24" i="5" s="1"/>
  <c r="AC800" i="5"/>
  <c r="AJ800" i="5" s="1"/>
  <c r="BJ165" i="5"/>
  <c r="AD165" i="5"/>
  <c r="AK165" i="5" s="1"/>
  <c r="AX165" i="5" s="1"/>
  <c r="AG24" i="5"/>
  <c r="AN24" i="5" s="1"/>
  <c r="BA24" i="5" s="1"/>
  <c r="AH652" i="5"/>
  <c r="AO652" i="5" s="1"/>
  <c r="BB652" i="5" s="1"/>
  <c r="AD652" i="5"/>
  <c r="AK652" i="5" s="1"/>
  <c r="AX652" i="5" s="1"/>
  <c r="BJ652" i="5"/>
  <c r="AI652" i="5"/>
  <c r="AP652" i="5" s="1"/>
  <c r="BC652" i="5" s="1"/>
  <c r="AF652" i="5"/>
  <c r="AM652" i="5" s="1"/>
  <c r="AZ652" i="5" s="1"/>
  <c r="AC652" i="5"/>
  <c r="AJ652" i="5" s="1"/>
  <c r="AG652" i="5"/>
  <c r="AN652" i="5" s="1"/>
  <c r="BA652" i="5" s="1"/>
  <c r="AE153" i="5"/>
  <c r="AL153" i="5" s="1"/>
  <c r="AY153" i="5" s="1"/>
  <c r="AC123" i="5"/>
  <c r="AJ123" i="5" s="1"/>
  <c r="AG123" i="5"/>
  <c r="AN123" i="5" s="1"/>
  <c r="BA123" i="5" s="1"/>
  <c r="AC609" i="5"/>
  <c r="AJ609" i="5" s="1"/>
  <c r="AG609" i="5"/>
  <c r="AN609" i="5" s="1"/>
  <c r="BA609" i="5" s="1"/>
  <c r="AH143" i="5"/>
  <c r="AO143" i="5" s="1"/>
  <c r="BB143" i="5" s="1"/>
  <c r="AD143" i="5"/>
  <c r="AK143" i="5" s="1"/>
  <c r="AX143" i="5" s="1"/>
  <c r="BJ143" i="5"/>
  <c r="AI143" i="5"/>
  <c r="AP143" i="5" s="1"/>
  <c r="BC143" i="5" s="1"/>
  <c r="AF143" i="5"/>
  <c r="AM143" i="5" s="1"/>
  <c r="AZ143" i="5" s="1"/>
  <c r="AE143" i="5"/>
  <c r="AL143" i="5" s="1"/>
  <c r="AY143" i="5" s="1"/>
  <c r="AG143" i="5"/>
  <c r="AN143" i="5" s="1"/>
  <c r="BA143" i="5" s="1"/>
  <c r="BJ609" i="5"/>
  <c r="AD609" i="5"/>
  <c r="AK609" i="5" s="1"/>
  <c r="AX609" i="5" s="1"/>
  <c r="AH609" i="5"/>
  <c r="AO609" i="5" s="1"/>
  <c r="BB609" i="5" s="1"/>
  <c r="AC428" i="5"/>
  <c r="AJ428" i="5" s="1"/>
  <c r="AC153" i="5"/>
  <c r="AJ153" i="5" s="1"/>
  <c r="AE123" i="5"/>
  <c r="AL123" i="5" s="1"/>
  <c r="AY123" i="5" s="1"/>
  <c r="AE609" i="5"/>
  <c r="AL609" i="5" s="1"/>
  <c r="AY609" i="5" s="1"/>
  <c r="AE439" i="5"/>
  <c r="AL439" i="5" s="1"/>
  <c r="AY439" i="5" s="1"/>
  <c r="AC472" i="5"/>
  <c r="AJ472" i="5" s="1"/>
  <c r="AG472" i="5"/>
  <c r="AN472" i="5" s="1"/>
  <c r="BA472" i="5" s="1"/>
  <c r="AC250" i="5"/>
  <c r="AJ250" i="5" s="1"/>
  <c r="AG250" i="5"/>
  <c r="AN250" i="5" s="1"/>
  <c r="BA250" i="5" s="1"/>
  <c r="AE170" i="5"/>
  <c r="AL170" i="5" s="1"/>
  <c r="AY170" i="5" s="1"/>
  <c r="AC160" i="5"/>
  <c r="AJ160" i="5" s="1"/>
  <c r="AG160" i="5"/>
  <c r="AN160" i="5" s="1"/>
  <c r="BA160" i="5" s="1"/>
  <c r="AF181" i="5"/>
  <c r="AM181" i="5" s="1"/>
  <c r="AZ181" i="5" s="1"/>
  <c r="AF556" i="5"/>
  <c r="AM556" i="5" s="1"/>
  <c r="AZ556" i="5" s="1"/>
  <c r="AH536" i="5"/>
  <c r="AO536" i="5" s="1"/>
  <c r="BB536" i="5" s="1"/>
  <c r="AD536" i="5"/>
  <c r="AK536" i="5" s="1"/>
  <c r="AX536" i="5" s="1"/>
  <c r="BJ536" i="5"/>
  <c r="AI536" i="5"/>
  <c r="AP536" i="5" s="1"/>
  <c r="BC536" i="5" s="1"/>
  <c r="AF536" i="5"/>
  <c r="AM536" i="5" s="1"/>
  <c r="AZ536" i="5" s="1"/>
  <c r="AE536" i="5"/>
  <c r="AL536" i="5" s="1"/>
  <c r="AY536" i="5" s="1"/>
  <c r="BJ472" i="5"/>
  <c r="AD472" i="5"/>
  <c r="AK472" i="5" s="1"/>
  <c r="AX472" i="5" s="1"/>
  <c r="AH472" i="5"/>
  <c r="AO472" i="5" s="1"/>
  <c r="BB472" i="5" s="1"/>
  <c r="BJ250" i="5"/>
  <c r="AD250" i="5"/>
  <c r="AK250" i="5" s="1"/>
  <c r="AX250" i="5" s="1"/>
  <c r="AH250" i="5"/>
  <c r="AO250" i="5" s="1"/>
  <c r="BB250" i="5" s="1"/>
  <c r="AF170" i="5"/>
  <c r="AM170" i="5" s="1"/>
  <c r="AZ170" i="5" s="1"/>
  <c r="AI170" i="5"/>
  <c r="AP170" i="5" s="1"/>
  <c r="BC170" i="5" s="1"/>
  <c r="BJ160" i="5"/>
  <c r="AD160" i="5"/>
  <c r="AK160" i="5" s="1"/>
  <c r="AX160" i="5" s="1"/>
  <c r="AH160" i="5"/>
  <c r="AO160" i="5" s="1"/>
  <c r="BB160" i="5" s="1"/>
  <c r="AG536" i="5"/>
  <c r="AN536" i="5" s="1"/>
  <c r="BA536" i="5" s="1"/>
  <c r="AI521" i="5"/>
  <c r="AP521" i="5" s="1"/>
  <c r="BC521" i="5" s="1"/>
  <c r="AF521" i="5"/>
  <c r="AM521" i="5" s="1"/>
  <c r="AZ521" i="5" s="1"/>
  <c r="AH521" i="5"/>
  <c r="AO521" i="5" s="1"/>
  <c r="BB521" i="5" s="1"/>
  <c r="AD521" i="5"/>
  <c r="AK521" i="5" s="1"/>
  <c r="AX521" i="5" s="1"/>
  <c r="BJ521" i="5"/>
  <c r="AE521" i="5"/>
  <c r="AL521" i="5" s="1"/>
  <c r="AY521" i="5" s="1"/>
  <c r="AE472" i="5"/>
  <c r="AL472" i="5" s="1"/>
  <c r="AY472" i="5" s="1"/>
  <c r="AC170" i="5"/>
  <c r="AJ170" i="5" s="1"/>
  <c r="AG170" i="5"/>
  <c r="AN170" i="5" s="1"/>
  <c r="BA170" i="5" s="1"/>
  <c r="AE181" i="5"/>
  <c r="AL181" i="5" s="1"/>
  <c r="AY181" i="5" s="1"/>
  <c r="AC181" i="5"/>
  <c r="AJ181" i="5" s="1"/>
  <c r="AH181" i="5"/>
  <c r="AO181" i="5" s="1"/>
  <c r="BB181" i="5" s="1"/>
  <c r="AE556" i="5"/>
  <c r="AL556" i="5" s="1"/>
  <c r="AY556" i="5" s="1"/>
  <c r="AC556" i="5"/>
  <c r="AJ556" i="5" s="1"/>
  <c r="AH556" i="5"/>
  <c r="AO556" i="5" s="1"/>
  <c r="BB556" i="5" s="1"/>
  <c r="AE511" i="5"/>
  <c r="AL511" i="5" s="1"/>
  <c r="AY511" i="5" s="1"/>
  <c r="AC511" i="5"/>
  <c r="AJ511" i="5" s="1"/>
  <c r="AH511" i="5"/>
  <c r="AO511" i="5" s="1"/>
  <c r="BB511" i="5" s="1"/>
  <c r="AG521" i="5"/>
  <c r="AN521" i="5" s="1"/>
  <c r="BA521" i="5" s="1"/>
  <c r="AH631" i="5"/>
  <c r="AO631" i="5" s="1"/>
  <c r="BB631" i="5" s="1"/>
  <c r="AD631" i="5"/>
  <c r="AK631" i="5" s="1"/>
  <c r="AX631" i="5" s="1"/>
  <c r="BJ631" i="5"/>
  <c r="AI631" i="5"/>
  <c r="AP631" i="5" s="1"/>
  <c r="BC631" i="5" s="1"/>
  <c r="AF631" i="5"/>
  <c r="AM631" i="5" s="1"/>
  <c r="AZ631" i="5" s="1"/>
  <c r="AE631" i="5"/>
  <c r="AL631" i="5" s="1"/>
  <c r="AY631" i="5" s="1"/>
  <c r="AF472" i="5"/>
  <c r="AM472" i="5" s="1"/>
  <c r="AZ472" i="5" s="1"/>
  <c r="AF250" i="5"/>
  <c r="AM250" i="5" s="1"/>
  <c r="AZ250" i="5" s="1"/>
  <c r="BJ170" i="5"/>
  <c r="AD170" i="5"/>
  <c r="AK170" i="5" s="1"/>
  <c r="AX170" i="5" s="1"/>
  <c r="AF160" i="5"/>
  <c r="AM160" i="5" s="1"/>
  <c r="AZ160" i="5" s="1"/>
  <c r="BJ181" i="5"/>
  <c r="AD181" i="5"/>
  <c r="AK181" i="5" s="1"/>
  <c r="AX181" i="5" s="1"/>
  <c r="AI181" i="5"/>
  <c r="AP181" i="5" s="1"/>
  <c r="BC181" i="5" s="1"/>
  <c r="BJ556" i="5"/>
  <c r="AD556" i="5"/>
  <c r="AK556" i="5" s="1"/>
  <c r="AX556" i="5" s="1"/>
  <c r="AI556" i="5"/>
  <c r="AP556" i="5" s="1"/>
  <c r="BC556" i="5" s="1"/>
  <c r="BJ511" i="5"/>
  <c r="AD511" i="5"/>
  <c r="AK511" i="5" s="1"/>
  <c r="AX511" i="5" s="1"/>
  <c r="AI511" i="5"/>
  <c r="AP511" i="5" s="1"/>
  <c r="BC511" i="5" s="1"/>
  <c r="AC536" i="5"/>
  <c r="AJ536" i="5" s="1"/>
  <c r="AG146" i="5"/>
  <c r="AN146" i="5" s="1"/>
  <c r="BA146" i="5" s="1"/>
  <c r="AC797" i="5"/>
  <c r="AJ797" i="5" s="1"/>
  <c r="AC695" i="5"/>
  <c r="AJ695" i="5" s="1"/>
  <c r="AC247" i="5"/>
  <c r="AJ247" i="5" s="1"/>
  <c r="AE23" i="5"/>
  <c r="AL23" i="5" s="1"/>
  <c r="AY23" i="5" s="1"/>
  <c r="AI146" i="5"/>
  <c r="AP146" i="5" s="1"/>
  <c r="BC146" i="5" s="1"/>
  <c r="AF146" i="5"/>
  <c r="AM146" i="5" s="1"/>
  <c r="AZ146" i="5" s="1"/>
  <c r="AE146" i="5"/>
  <c r="AL146" i="5" s="1"/>
  <c r="AY146" i="5" s="1"/>
  <c r="AC146" i="5"/>
  <c r="AJ146" i="5" s="1"/>
  <c r="AC23" i="5"/>
  <c r="AJ23" i="5" s="1"/>
  <c r="BJ146" i="5"/>
  <c r="AD146" i="5"/>
  <c r="AK146" i="5" s="1"/>
  <c r="AX146" i="5" s="1"/>
  <c r="AI629" i="5"/>
  <c r="AP629" i="5" s="1"/>
  <c r="BC629" i="5" s="1"/>
  <c r="AF629" i="5"/>
  <c r="AM629" i="5" s="1"/>
  <c r="AZ629" i="5" s="1"/>
  <c r="AE629" i="5"/>
  <c r="AL629" i="5" s="1"/>
  <c r="AY629" i="5" s="1"/>
  <c r="AH629" i="5"/>
  <c r="AO629" i="5" s="1"/>
  <c r="BB629" i="5" s="1"/>
  <c r="AD629" i="5"/>
  <c r="AK629" i="5" s="1"/>
  <c r="AX629" i="5" s="1"/>
  <c r="BJ629" i="5"/>
  <c r="AG629" i="5"/>
  <c r="AN629" i="5" s="1"/>
  <c r="BA629" i="5" s="1"/>
  <c r="AE327" i="5"/>
  <c r="AL327" i="5" s="1"/>
  <c r="AY327" i="5" s="1"/>
  <c r="AF178" i="5"/>
  <c r="AM178" i="5" s="1"/>
  <c r="AZ178" i="5" s="1"/>
  <c r="AI178" i="5"/>
  <c r="AP178" i="5" s="1"/>
  <c r="BC178" i="5" s="1"/>
  <c r="AD55" i="5"/>
  <c r="AK55" i="5" s="1"/>
  <c r="AX55" i="5" s="1"/>
  <c r="AH55" i="5"/>
  <c r="AO55" i="5" s="1"/>
  <c r="BB55" i="5" s="1"/>
  <c r="AF191" i="5"/>
  <c r="AM191" i="5" s="1"/>
  <c r="AZ191" i="5" s="1"/>
  <c r="AI191" i="5"/>
  <c r="AP191" i="5" s="1"/>
  <c r="BC191" i="5" s="1"/>
  <c r="AC639" i="5"/>
  <c r="AJ639" i="5" s="1"/>
  <c r="AG639" i="5"/>
  <c r="AN639" i="5" s="1"/>
  <c r="BA639" i="5" s="1"/>
  <c r="AF327" i="5"/>
  <c r="AM327" i="5" s="1"/>
  <c r="AZ327" i="5" s="1"/>
  <c r="AI327" i="5"/>
  <c r="AP327" i="5" s="1"/>
  <c r="BC327" i="5" s="1"/>
  <c r="AC178" i="5"/>
  <c r="AJ178" i="5" s="1"/>
  <c r="AE55" i="5"/>
  <c r="AL55" i="5" s="1"/>
  <c r="AY55" i="5" s="1"/>
  <c r="AC191" i="5"/>
  <c r="AJ191" i="5" s="1"/>
  <c r="AG191" i="5"/>
  <c r="AN191" i="5" s="1"/>
  <c r="BA191" i="5" s="1"/>
  <c r="BJ639" i="5"/>
  <c r="AD639" i="5"/>
  <c r="AK639" i="5" s="1"/>
  <c r="AX639" i="5" s="1"/>
  <c r="AH639" i="5"/>
  <c r="AO639" i="5" s="1"/>
  <c r="BB639" i="5" s="1"/>
  <c r="AC327" i="5"/>
  <c r="AJ327" i="5" s="1"/>
  <c r="BJ55" i="5"/>
  <c r="AF55" i="5"/>
  <c r="AM55" i="5" s="1"/>
  <c r="AZ55" i="5" s="1"/>
  <c r="BJ191" i="5"/>
  <c r="AD191" i="5"/>
  <c r="AK191" i="5" s="1"/>
  <c r="AX191" i="5" s="1"/>
  <c r="AE639" i="5"/>
  <c r="AL639" i="5" s="1"/>
  <c r="AY639" i="5" s="1"/>
  <c r="BU238" i="5" l="1"/>
  <c r="BU582" i="5"/>
  <c r="BU141" i="5"/>
  <c r="BU101" i="5"/>
  <c r="BU391" i="5"/>
  <c r="BU693" i="5"/>
  <c r="BU402" i="5"/>
  <c r="BU617" i="5"/>
  <c r="BU535" i="5"/>
  <c r="BU423" i="5"/>
  <c r="BS538" i="5"/>
  <c r="BU705" i="5"/>
  <c r="BU337" i="5"/>
  <c r="BU618" i="5"/>
  <c r="BS558" i="5"/>
  <c r="BS392" i="5"/>
  <c r="BS468" i="5"/>
  <c r="BU703" i="5"/>
  <c r="BS378" i="5"/>
  <c r="BU757" i="5"/>
  <c r="BU15" i="5"/>
  <c r="BU745" i="5"/>
  <c r="BU189" i="5"/>
  <c r="BU729" i="5"/>
  <c r="BS636" i="5"/>
  <c r="BS81" i="5"/>
  <c r="BS687" i="5"/>
  <c r="BS492" i="5"/>
  <c r="BS460" i="5"/>
  <c r="BU686" i="5"/>
  <c r="BU265" i="5"/>
  <c r="BU597" i="5"/>
  <c r="BU452" i="5"/>
  <c r="BU691" i="5"/>
  <c r="BU766" i="5"/>
  <c r="BU158" i="5"/>
  <c r="BU607" i="5"/>
  <c r="BS16" i="5"/>
  <c r="BU634" i="5"/>
  <c r="BU742" i="5"/>
  <c r="BU793" i="5"/>
  <c r="BS258" i="5"/>
  <c r="BS389" i="5"/>
  <c r="BS340" i="5"/>
  <c r="BS823" i="5"/>
  <c r="BS225" i="5"/>
  <c r="BS18" i="5"/>
  <c r="BS771" i="5"/>
  <c r="BS10" i="5"/>
  <c r="BS78" i="5"/>
  <c r="BS175" i="5"/>
  <c r="BS350" i="5"/>
  <c r="BU338" i="5"/>
  <c r="BS414" i="5"/>
  <c r="BS733" i="5"/>
  <c r="BS579" i="5"/>
  <c r="BU145" i="5"/>
  <c r="BU29" i="5"/>
  <c r="BS201" i="5"/>
  <c r="BS210" i="5"/>
  <c r="BS312" i="5"/>
  <c r="BU530" i="5"/>
  <c r="BS7" i="5"/>
  <c r="BS240" i="5"/>
  <c r="BU173" i="5"/>
  <c r="BS660" i="5"/>
  <c r="BU245" i="5"/>
  <c r="BS151" i="5"/>
  <c r="BU172" i="5"/>
  <c r="BS648" i="5"/>
  <c r="BS613" i="5"/>
  <c r="BU771" i="5"/>
  <c r="BS33" i="5"/>
  <c r="BS35" i="5"/>
  <c r="BU489" i="5"/>
  <c r="BU399" i="5"/>
  <c r="BU92" i="5"/>
  <c r="BU205" i="5"/>
  <c r="BU133" i="5"/>
  <c r="BS412" i="5"/>
  <c r="BS402" i="5"/>
  <c r="BS617" i="5"/>
  <c r="BU490" i="5"/>
  <c r="BU74" i="5"/>
  <c r="BS423" i="5"/>
  <c r="BU323" i="5"/>
  <c r="BU539" i="5"/>
  <c r="BU532" i="5"/>
  <c r="BS618" i="5"/>
  <c r="BU580" i="5"/>
  <c r="BS426" i="5"/>
  <c r="BU222" i="5"/>
  <c r="BU709" i="5"/>
  <c r="BU621" i="5"/>
  <c r="BS757" i="5"/>
  <c r="BS15" i="5"/>
  <c r="BS745" i="5"/>
  <c r="BS189" i="5"/>
  <c r="BS729" i="5"/>
  <c r="BU620" i="5"/>
  <c r="BU542" i="5"/>
  <c r="BU587" i="5"/>
  <c r="BU17" i="5"/>
  <c r="BU427" i="5"/>
  <c r="BS3" i="5"/>
  <c r="BS265" i="5"/>
  <c r="BU190" i="5"/>
  <c r="BS691" i="5"/>
  <c r="BU725" i="5"/>
  <c r="BU187" i="5"/>
  <c r="BU571" i="5"/>
  <c r="BS607" i="5"/>
  <c r="BS297" i="5"/>
  <c r="BU346" i="5"/>
  <c r="BS634" i="5"/>
  <c r="BS742" i="5"/>
  <c r="BU137" i="5"/>
  <c r="BU80" i="5"/>
  <c r="BS811" i="5"/>
  <c r="BS197" i="5"/>
  <c r="BS208" i="5"/>
  <c r="BU100" i="5"/>
  <c r="BS413" i="5"/>
  <c r="BS626" i="5"/>
  <c r="BS789" i="5"/>
  <c r="BU60" i="5"/>
  <c r="BS4" i="5"/>
  <c r="BS338" i="5"/>
  <c r="BS214" i="5"/>
  <c r="BU66" i="5"/>
  <c r="BU681" i="5"/>
  <c r="BU392" i="5"/>
  <c r="BS13" i="5"/>
  <c r="BU744" i="5"/>
  <c r="BU81" i="5"/>
  <c r="BS485" i="5"/>
  <c r="BU440" i="5"/>
  <c r="BU672" i="5"/>
  <c r="BS184" i="5"/>
  <c r="BS324" i="5"/>
  <c r="BU340" i="5"/>
  <c r="BU823" i="5"/>
  <c r="BU647" i="5"/>
  <c r="BU10" i="5"/>
  <c r="BU350" i="5"/>
  <c r="BU414" i="5"/>
  <c r="BS399" i="5"/>
  <c r="BS92" i="5"/>
  <c r="BS205" i="5"/>
  <c r="BS133" i="5"/>
  <c r="BS782" i="5"/>
  <c r="BS528" i="5"/>
  <c r="BS490" i="5"/>
  <c r="BU333" i="5"/>
  <c r="BU379" i="5"/>
  <c r="BS323" i="5"/>
  <c r="BS539" i="5"/>
  <c r="BS532" i="5"/>
  <c r="BS586" i="5"/>
  <c r="BU436" i="5"/>
  <c r="BS222" i="5"/>
  <c r="BS709" i="5"/>
  <c r="BU312" i="5"/>
  <c r="BU84" i="5"/>
  <c r="BU743" i="5"/>
  <c r="BU459" i="5"/>
  <c r="BU7" i="5"/>
  <c r="BU718" i="5"/>
  <c r="BU240" i="5"/>
  <c r="BS5" i="5"/>
  <c r="BU485" i="5"/>
  <c r="BU809" i="5"/>
  <c r="BU751" i="5"/>
  <c r="BS599" i="5"/>
  <c r="BU602" i="5"/>
  <c r="BS581" i="5"/>
  <c r="BS725" i="5"/>
  <c r="BU653" i="5"/>
  <c r="BS571" i="5"/>
  <c r="BS654" i="5"/>
  <c r="BU404" i="5"/>
  <c r="BU184" i="5"/>
  <c r="BU129" i="5"/>
  <c r="BU632" i="5"/>
  <c r="BU324" i="5"/>
  <c r="BU68" i="5"/>
  <c r="BU613" i="5"/>
  <c r="BS267" i="5"/>
  <c r="BU465" i="5"/>
  <c r="BU372" i="5"/>
  <c r="BU748" i="5"/>
  <c r="BS100" i="5"/>
  <c r="BS9" i="5"/>
  <c r="BS456" i="5"/>
  <c r="BS8" i="5"/>
  <c r="BS271" i="5"/>
  <c r="BU824" i="5"/>
  <c r="BU35" i="5"/>
  <c r="BS357" i="5"/>
  <c r="BU367" i="5"/>
  <c r="BS111" i="5"/>
  <c r="BS689" i="5"/>
  <c r="BU538" i="5"/>
  <c r="BU468" i="5"/>
  <c r="BS459" i="5"/>
  <c r="BU460" i="5"/>
  <c r="BU31" i="5"/>
  <c r="BU480" i="5"/>
  <c r="BS416" i="5"/>
  <c r="BU415" i="5"/>
  <c r="BS372" i="5"/>
  <c r="BS93" i="5"/>
  <c r="BS643" i="5"/>
  <c r="BU805" i="5"/>
  <c r="BU3" i="5"/>
  <c r="BT622" i="5"/>
  <c r="BS622" i="5"/>
  <c r="BV622" i="5"/>
  <c r="BU622" i="5"/>
  <c r="BR622" i="5"/>
  <c r="BQ622" i="5"/>
  <c r="BT353" i="5"/>
  <c r="BV746" i="5"/>
  <c r="BR746" i="5"/>
  <c r="BT746" i="5"/>
  <c r="BS746" i="5"/>
  <c r="BU746" i="5"/>
  <c r="BQ746" i="5"/>
  <c r="BT294" i="5"/>
  <c r="BS294" i="5"/>
  <c r="BQ294" i="5"/>
  <c r="BV294" i="5"/>
  <c r="BU294" i="5"/>
  <c r="BR294" i="5"/>
  <c r="BS367" i="5"/>
  <c r="BS207" i="5"/>
  <c r="BS277" i="5"/>
  <c r="BS66" i="5"/>
  <c r="BS732" i="5"/>
  <c r="BU412" i="5"/>
  <c r="BS616" i="5"/>
  <c r="BU560" i="5"/>
  <c r="BS72" i="5"/>
  <c r="BS145" i="5"/>
  <c r="BS29" i="5"/>
  <c r="BS681" i="5"/>
  <c r="BU177" i="5"/>
  <c r="BS255" i="5"/>
  <c r="BU418" i="5"/>
  <c r="BU426" i="5"/>
  <c r="BS149" i="5"/>
  <c r="BU491" i="5"/>
  <c r="BU329" i="5"/>
  <c r="BU325" i="5"/>
  <c r="BS812" i="5"/>
  <c r="BS744" i="5"/>
  <c r="BS530" i="5"/>
  <c r="BU773" i="5"/>
  <c r="BU734" i="5"/>
  <c r="BU772" i="5"/>
  <c r="BU596" i="5"/>
  <c r="BU441" i="5"/>
  <c r="BS90" i="5"/>
  <c r="BS173" i="5"/>
  <c r="BS31" i="5"/>
  <c r="BS531" i="5"/>
  <c r="BS440" i="5"/>
  <c r="BS480" i="5"/>
  <c r="BS488" i="5"/>
  <c r="BS245" i="5"/>
  <c r="BS672" i="5"/>
  <c r="BU297" i="5"/>
  <c r="BS172" i="5"/>
  <c r="BS232" i="5"/>
  <c r="BS415" i="5"/>
  <c r="BU646" i="5"/>
  <c r="BU811" i="5"/>
  <c r="BU197" i="5"/>
  <c r="BU208" i="5"/>
  <c r="BS169" i="5"/>
  <c r="BS647" i="5"/>
  <c r="BU413" i="5"/>
  <c r="BU626" i="5"/>
  <c r="BU789" i="5"/>
  <c r="BS805" i="5"/>
  <c r="BU4" i="5"/>
  <c r="BS624" i="5"/>
  <c r="BU357" i="5"/>
  <c r="BS203" i="5"/>
  <c r="BU616" i="5"/>
  <c r="BU72" i="5"/>
  <c r="BS379" i="5"/>
  <c r="BS196" i="5"/>
  <c r="BU255" i="5"/>
  <c r="BU378" i="5"/>
  <c r="BU812" i="5"/>
  <c r="BU636" i="5"/>
  <c r="BU687" i="5"/>
  <c r="BS809" i="5"/>
  <c r="BU531" i="5"/>
  <c r="BU488" i="5"/>
  <c r="BS619" i="5"/>
  <c r="BS404" i="5"/>
  <c r="BU232" i="5"/>
  <c r="BU258" i="5"/>
  <c r="BU225" i="5"/>
  <c r="BS731" i="5"/>
  <c r="BU624" i="5"/>
  <c r="BS238" i="5"/>
  <c r="BS582" i="5"/>
  <c r="BS141" i="5"/>
  <c r="BS101" i="5"/>
  <c r="BS391" i="5"/>
  <c r="BS693" i="5"/>
  <c r="BU782" i="5"/>
  <c r="BU528" i="5"/>
  <c r="BS560" i="5"/>
  <c r="BS535" i="5"/>
  <c r="BU422" i="5"/>
  <c r="BS705" i="5"/>
  <c r="BS337" i="5"/>
  <c r="BS177" i="5"/>
  <c r="BU501" i="5"/>
  <c r="BU586" i="5"/>
  <c r="BS418" i="5"/>
  <c r="BU507" i="5"/>
  <c r="BS703" i="5"/>
  <c r="BS491" i="5"/>
  <c r="BS329" i="5"/>
  <c r="BS325" i="5"/>
  <c r="BU633" i="5"/>
  <c r="BU476" i="5"/>
  <c r="BU420" i="5"/>
  <c r="BS773" i="5"/>
  <c r="BS734" i="5"/>
  <c r="BS772" i="5"/>
  <c r="BU5" i="5"/>
  <c r="BS596" i="5"/>
  <c r="BS441" i="5"/>
  <c r="BS686" i="5"/>
  <c r="BU599" i="5"/>
  <c r="BS597" i="5"/>
  <c r="BS452" i="5"/>
  <c r="BU581" i="5"/>
  <c r="BS766" i="5"/>
  <c r="BS158" i="5"/>
  <c r="BU654" i="5"/>
  <c r="BU565" i="5"/>
  <c r="BU185" i="5"/>
  <c r="BU417" i="5"/>
  <c r="BU424" i="5"/>
  <c r="BS793" i="5"/>
  <c r="BS646" i="5"/>
  <c r="BU267" i="5"/>
  <c r="BU470" i="5"/>
  <c r="BU598" i="5"/>
  <c r="BU115" i="5"/>
  <c r="BU9" i="5"/>
  <c r="BU456" i="5"/>
  <c r="BU8" i="5"/>
  <c r="BU271" i="5"/>
  <c r="BU730" i="5"/>
  <c r="BU623" i="5"/>
  <c r="BU475" i="5"/>
  <c r="BU277" i="5"/>
  <c r="BS667" i="5"/>
  <c r="BS546" i="5"/>
  <c r="BS436" i="5"/>
  <c r="BS84" i="5"/>
  <c r="BS743" i="5"/>
  <c r="BU492" i="5"/>
  <c r="BU90" i="5"/>
  <c r="BS653" i="5"/>
  <c r="BU16" i="5"/>
  <c r="BS632" i="5"/>
  <c r="BU389" i="5"/>
  <c r="BS465" i="5"/>
  <c r="BU169" i="5"/>
  <c r="BS63" i="5"/>
  <c r="BS824" i="5"/>
  <c r="BS489" i="5"/>
  <c r="BU214" i="5"/>
  <c r="BU203" i="5"/>
  <c r="BU111" i="5"/>
  <c r="BU733" i="5"/>
  <c r="BU689" i="5"/>
  <c r="BU579" i="5"/>
  <c r="BU667" i="5"/>
  <c r="BS74" i="5"/>
  <c r="BS422" i="5"/>
  <c r="BU196" i="5"/>
  <c r="BU201" i="5"/>
  <c r="BU546" i="5"/>
  <c r="BS501" i="5"/>
  <c r="BS580" i="5"/>
  <c r="BS507" i="5"/>
  <c r="BU210" i="5"/>
  <c r="BU13" i="5"/>
  <c r="BS621" i="5"/>
  <c r="BS633" i="5"/>
  <c r="BS476" i="5"/>
  <c r="BS420" i="5"/>
  <c r="BS620" i="5"/>
  <c r="BS542" i="5"/>
  <c r="BS587" i="5"/>
  <c r="BS17" i="5"/>
  <c r="BS427" i="5"/>
  <c r="BU239" i="5"/>
  <c r="BS190" i="5"/>
  <c r="BU660" i="5"/>
  <c r="BU416" i="5"/>
  <c r="BU619" i="5"/>
  <c r="BS187" i="5"/>
  <c r="BU151" i="5"/>
  <c r="BS565" i="5"/>
  <c r="BS185" i="5"/>
  <c r="BS346" i="5"/>
  <c r="BS417" i="5"/>
  <c r="BS424" i="5"/>
  <c r="BU648" i="5"/>
  <c r="BS137" i="5"/>
  <c r="BS80" i="5"/>
  <c r="BS470" i="5"/>
  <c r="BS598" i="5"/>
  <c r="BS115" i="5"/>
  <c r="BU93" i="5"/>
  <c r="BU63" i="5"/>
  <c r="BU731" i="5"/>
  <c r="BU643" i="5"/>
  <c r="BU33" i="5"/>
  <c r="BS60" i="5"/>
  <c r="BS730" i="5"/>
  <c r="BS623" i="5"/>
  <c r="BS475" i="5"/>
  <c r="BU207" i="5"/>
  <c r="BU732" i="5"/>
  <c r="BS333" i="5"/>
  <c r="BU558" i="5"/>
  <c r="BU149" i="5"/>
  <c r="BS718" i="5"/>
  <c r="BS751" i="5"/>
  <c r="BS239" i="5"/>
  <c r="BS602" i="5"/>
  <c r="BS129" i="5"/>
  <c r="BS68" i="5"/>
  <c r="BS748" i="5"/>
  <c r="BU18" i="5"/>
  <c r="BU78" i="5"/>
  <c r="BU175" i="5"/>
  <c r="BR353" i="5"/>
  <c r="BS511" i="5"/>
  <c r="BV511" i="5"/>
  <c r="BR511" i="5"/>
  <c r="BQ511" i="5"/>
  <c r="BT511" i="5"/>
  <c r="BU511" i="5"/>
  <c r="BS160" i="5"/>
  <c r="BV160" i="5"/>
  <c r="BR160" i="5"/>
  <c r="BU160" i="5"/>
  <c r="BQ160" i="5"/>
  <c r="BT160" i="5"/>
  <c r="BS24" i="5"/>
  <c r="BV24" i="5"/>
  <c r="BR24" i="5"/>
  <c r="BQ24" i="5"/>
  <c r="BU24" i="5"/>
  <c r="BT24" i="5"/>
  <c r="BU513" i="5"/>
  <c r="BQ513" i="5"/>
  <c r="BT513" i="5"/>
  <c r="BS513" i="5"/>
  <c r="BV513" i="5"/>
  <c r="BR513" i="5"/>
  <c r="BU14" i="5"/>
  <c r="BQ14" i="5"/>
  <c r="BT14" i="5"/>
  <c r="BR14" i="5"/>
  <c r="BV14" i="5"/>
  <c r="BS14" i="5"/>
  <c r="BU331" i="5"/>
  <c r="BQ331" i="5"/>
  <c r="BT331" i="5"/>
  <c r="BS331" i="5"/>
  <c r="BR331" i="5"/>
  <c r="BV331" i="5"/>
  <c r="BS198" i="5"/>
  <c r="BV198" i="5"/>
  <c r="BR198" i="5"/>
  <c r="BU198" i="5"/>
  <c r="BT198" i="5"/>
  <c r="BQ198" i="5"/>
  <c r="BT750" i="5"/>
  <c r="BU750" i="5"/>
  <c r="BQ750" i="5"/>
  <c r="BR750" i="5"/>
  <c r="BS750" i="5"/>
  <c r="BV750" i="5"/>
  <c r="BT447" i="5"/>
  <c r="BR447" i="5"/>
  <c r="BS447" i="5"/>
  <c r="BV447" i="5"/>
  <c r="BU447" i="5"/>
  <c r="BQ447" i="5"/>
  <c r="BV749" i="5"/>
  <c r="BR749" i="5"/>
  <c r="BS749" i="5"/>
  <c r="BU749" i="5"/>
  <c r="BQ749" i="5"/>
  <c r="BT749" i="5"/>
  <c r="BT792" i="5"/>
  <c r="BU792" i="5"/>
  <c r="BQ792" i="5"/>
  <c r="BR792" i="5"/>
  <c r="BS792" i="5"/>
  <c r="BV792" i="5"/>
  <c r="BV759" i="5"/>
  <c r="BR759" i="5"/>
  <c r="BS759" i="5"/>
  <c r="BT759" i="5"/>
  <c r="BU759" i="5"/>
  <c r="BQ759" i="5"/>
  <c r="BU102" i="5"/>
  <c r="BQ102" i="5"/>
  <c r="BT102" i="5"/>
  <c r="BS102" i="5"/>
  <c r="BV102" i="5"/>
  <c r="BR102" i="5"/>
  <c r="BT342" i="5"/>
  <c r="BU342" i="5"/>
  <c r="BQ342" i="5"/>
  <c r="BV342" i="5"/>
  <c r="BS342" i="5"/>
  <c r="BR342" i="5"/>
  <c r="BU178" i="5"/>
  <c r="BQ178" i="5"/>
  <c r="BT178" i="5"/>
  <c r="BS178" i="5"/>
  <c r="BV178" i="5"/>
  <c r="BR178" i="5"/>
  <c r="BS566" i="5"/>
  <c r="BV566" i="5"/>
  <c r="BR566" i="5"/>
  <c r="BU566" i="5"/>
  <c r="BT566" i="5"/>
  <c r="BQ566" i="5"/>
  <c r="BS247" i="5"/>
  <c r="BV247" i="5"/>
  <c r="BR247" i="5"/>
  <c r="BU247" i="5"/>
  <c r="BQ247" i="5"/>
  <c r="BT247" i="5"/>
  <c r="BV601" i="5"/>
  <c r="BR601" i="5"/>
  <c r="BT601" i="5"/>
  <c r="BU601" i="5"/>
  <c r="BS601" i="5"/>
  <c r="BQ601" i="5"/>
  <c r="BS148" i="5"/>
  <c r="BV148" i="5"/>
  <c r="BR148" i="5"/>
  <c r="BQ148" i="5"/>
  <c r="BT148" i="5"/>
  <c r="BU148" i="5"/>
  <c r="BS38" i="5"/>
  <c r="BV38" i="5"/>
  <c r="BR38" i="5"/>
  <c r="BU38" i="5"/>
  <c r="BQ38" i="5"/>
  <c r="BT38" i="5"/>
  <c r="BS30" i="5"/>
  <c r="BV30" i="5"/>
  <c r="BR30" i="5"/>
  <c r="BU30" i="5"/>
  <c r="BT30" i="5"/>
  <c r="BQ30" i="5"/>
  <c r="BS694" i="5"/>
  <c r="BV694" i="5"/>
  <c r="BQ694" i="5"/>
  <c r="BU694" i="5"/>
  <c r="BR694" i="5"/>
  <c r="BT694" i="5"/>
  <c r="BV450" i="5"/>
  <c r="BR450" i="5"/>
  <c r="BU450" i="5"/>
  <c r="BQ450" i="5"/>
  <c r="BT450" i="5"/>
  <c r="BS450" i="5"/>
  <c r="BS395" i="5"/>
  <c r="BS250" i="5"/>
  <c r="BV250" i="5"/>
  <c r="BR250" i="5"/>
  <c r="BQ250" i="5"/>
  <c r="BT250" i="5"/>
  <c r="BU250" i="5"/>
  <c r="BV430" i="5"/>
  <c r="BR430" i="5"/>
  <c r="BQ430" i="5"/>
  <c r="BS430" i="5"/>
  <c r="BU430" i="5"/>
  <c r="BT430" i="5"/>
  <c r="BU119" i="5"/>
  <c r="BQ119" i="5"/>
  <c r="BT119" i="5"/>
  <c r="BS119" i="5"/>
  <c r="BR119" i="5"/>
  <c r="BV119" i="5"/>
  <c r="BT594" i="5"/>
  <c r="BS594" i="5"/>
  <c r="BU594" i="5"/>
  <c r="BR594" i="5"/>
  <c r="BQ594" i="5"/>
  <c r="BV594" i="5"/>
  <c r="BU529" i="5"/>
  <c r="BQ529" i="5"/>
  <c r="BT529" i="5"/>
  <c r="BS529" i="5"/>
  <c r="BV529" i="5"/>
  <c r="BR529" i="5"/>
  <c r="BU213" i="5"/>
  <c r="BQ213" i="5"/>
  <c r="BT213" i="5"/>
  <c r="BS213" i="5"/>
  <c r="BV213" i="5"/>
  <c r="BR213" i="5"/>
  <c r="BV583" i="5"/>
  <c r="BR583" i="5"/>
  <c r="BU583" i="5"/>
  <c r="BT583" i="5"/>
  <c r="BS583" i="5"/>
  <c r="BQ583" i="5"/>
  <c r="BS516" i="5"/>
  <c r="BV516" i="5"/>
  <c r="BR516" i="5"/>
  <c r="BQ516" i="5"/>
  <c r="BT516" i="5"/>
  <c r="BU516" i="5"/>
  <c r="BS130" i="5"/>
  <c r="BV130" i="5"/>
  <c r="BR130" i="5"/>
  <c r="BQ130" i="5"/>
  <c r="BT130" i="5"/>
  <c r="BU130" i="5"/>
  <c r="BV446" i="5"/>
  <c r="BR446" i="5"/>
  <c r="BS446" i="5"/>
  <c r="BT446" i="5"/>
  <c r="BQ446" i="5"/>
  <c r="BU446" i="5"/>
  <c r="BV726" i="5"/>
  <c r="BR726" i="5"/>
  <c r="BS726" i="5"/>
  <c r="BU726" i="5"/>
  <c r="BT726" i="5"/>
  <c r="BQ726" i="5"/>
  <c r="BT762" i="5"/>
  <c r="BU762" i="5"/>
  <c r="BQ762" i="5"/>
  <c r="BV762" i="5"/>
  <c r="BR762" i="5"/>
  <c r="BS762" i="5"/>
  <c r="BS502" i="5"/>
  <c r="BV502" i="5"/>
  <c r="BR502" i="5"/>
  <c r="BQ502" i="5"/>
  <c r="BT502" i="5"/>
  <c r="BU502" i="5"/>
  <c r="BV453" i="5"/>
  <c r="BR453" i="5"/>
  <c r="BT453" i="5"/>
  <c r="BU453" i="5"/>
  <c r="BS453" i="5"/>
  <c r="BQ453" i="5"/>
  <c r="BU273" i="5"/>
  <c r="BQ273" i="5"/>
  <c r="BT273" i="5"/>
  <c r="BS273" i="5"/>
  <c r="BV273" i="5"/>
  <c r="BR273" i="5"/>
  <c r="BV614" i="5"/>
  <c r="BR614" i="5"/>
  <c r="BS614" i="5"/>
  <c r="BT614" i="5"/>
  <c r="BU614" i="5"/>
  <c r="BQ614" i="5"/>
  <c r="BS557" i="5"/>
  <c r="BV557" i="5"/>
  <c r="BR557" i="5"/>
  <c r="BQ557" i="5"/>
  <c r="BT557" i="5"/>
  <c r="BU557" i="5"/>
  <c r="BS44" i="5"/>
  <c r="BV44" i="5"/>
  <c r="BR44" i="5"/>
  <c r="BQ44" i="5"/>
  <c r="BU44" i="5"/>
  <c r="BT44" i="5"/>
  <c r="BU295" i="5"/>
  <c r="BQ295" i="5"/>
  <c r="BT295" i="5"/>
  <c r="BS295" i="5"/>
  <c r="BR295" i="5"/>
  <c r="BV295" i="5"/>
  <c r="BV796" i="5"/>
  <c r="BR796" i="5"/>
  <c r="BS796" i="5"/>
  <c r="BT796" i="5"/>
  <c r="BQ796" i="5"/>
  <c r="BU796" i="5"/>
  <c r="BU318" i="5"/>
  <c r="BQ318" i="5"/>
  <c r="BT318" i="5"/>
  <c r="BS318" i="5"/>
  <c r="BR318" i="5"/>
  <c r="BV318" i="5"/>
  <c r="BT758" i="5"/>
  <c r="BU758" i="5"/>
  <c r="BQ758" i="5"/>
  <c r="BR758" i="5"/>
  <c r="BV758" i="5"/>
  <c r="BS758" i="5"/>
  <c r="BS40" i="5"/>
  <c r="BV40" i="5"/>
  <c r="BR40" i="5"/>
  <c r="BQ40" i="5"/>
  <c r="BU40" i="5"/>
  <c r="BT40" i="5"/>
  <c r="BS6" i="5"/>
  <c r="BQ6" i="5"/>
  <c r="BV6" i="5"/>
  <c r="BR6" i="5"/>
  <c r="BU6" i="5"/>
  <c r="BT6" i="5"/>
  <c r="BU675" i="5"/>
  <c r="BQ675" i="5"/>
  <c r="BR675" i="5"/>
  <c r="BV675" i="5"/>
  <c r="BS675" i="5"/>
  <c r="BT675" i="5"/>
  <c r="BQ395" i="5"/>
  <c r="BV353" i="5"/>
  <c r="BU55" i="5"/>
  <c r="BQ55" i="5"/>
  <c r="BT55" i="5"/>
  <c r="BV55" i="5"/>
  <c r="BS55" i="5"/>
  <c r="BR55" i="5"/>
  <c r="BT639" i="5"/>
  <c r="BU639" i="5"/>
  <c r="BV639" i="5"/>
  <c r="BQ639" i="5"/>
  <c r="BR639" i="5"/>
  <c r="BS639" i="5"/>
  <c r="BU146" i="5"/>
  <c r="BQ146" i="5"/>
  <c r="BT146" i="5"/>
  <c r="BS146" i="5"/>
  <c r="BV146" i="5"/>
  <c r="BR146" i="5"/>
  <c r="BU181" i="5"/>
  <c r="BQ181" i="5"/>
  <c r="BT181" i="5"/>
  <c r="BS181" i="5"/>
  <c r="BV181" i="5"/>
  <c r="BR181" i="5"/>
  <c r="BS317" i="5"/>
  <c r="BV317" i="5"/>
  <c r="BR317" i="5"/>
  <c r="BU317" i="5"/>
  <c r="BT317" i="5"/>
  <c r="BQ317" i="5"/>
  <c r="BS326" i="5"/>
  <c r="BV326" i="5"/>
  <c r="BR326" i="5"/>
  <c r="BQ326" i="5"/>
  <c r="BU326" i="5"/>
  <c r="BT326" i="5"/>
  <c r="BV763" i="5"/>
  <c r="BR763" i="5"/>
  <c r="BS763" i="5"/>
  <c r="BT763" i="5"/>
  <c r="BQ763" i="5"/>
  <c r="BU763" i="5"/>
  <c r="BU339" i="5"/>
  <c r="BQ339" i="5"/>
  <c r="BT339" i="5"/>
  <c r="BS339" i="5"/>
  <c r="BR339" i="5"/>
  <c r="BV339" i="5"/>
  <c r="BT449" i="5"/>
  <c r="BV449" i="5"/>
  <c r="BQ449" i="5"/>
  <c r="BR449" i="5"/>
  <c r="BU449" i="5"/>
  <c r="BS449" i="5"/>
  <c r="BS651" i="5"/>
  <c r="BV651" i="5"/>
  <c r="BR651" i="5"/>
  <c r="BU651" i="5"/>
  <c r="BT651" i="5"/>
  <c r="BQ651" i="5"/>
  <c r="BU131" i="5"/>
  <c r="BQ131" i="5"/>
  <c r="BT131" i="5"/>
  <c r="BS131" i="5"/>
  <c r="BR131" i="5"/>
  <c r="BV131" i="5"/>
  <c r="BU549" i="5"/>
  <c r="BQ549" i="5"/>
  <c r="BT549" i="5"/>
  <c r="BR549" i="5"/>
  <c r="BV549" i="5"/>
  <c r="BS549" i="5"/>
  <c r="BU517" i="5"/>
  <c r="BQ517" i="5"/>
  <c r="BT517" i="5"/>
  <c r="BS517" i="5"/>
  <c r="BV517" i="5"/>
  <c r="BR517" i="5"/>
  <c r="BU568" i="5"/>
  <c r="BQ568" i="5"/>
  <c r="BT568" i="5"/>
  <c r="BR568" i="5"/>
  <c r="BV568" i="5"/>
  <c r="BS568" i="5"/>
  <c r="BS573" i="5"/>
  <c r="BV573" i="5"/>
  <c r="BR573" i="5"/>
  <c r="BQ573" i="5"/>
  <c r="BT573" i="5"/>
  <c r="BU573" i="5"/>
  <c r="BT615" i="5"/>
  <c r="BR615" i="5"/>
  <c r="BS615" i="5"/>
  <c r="BQ615" i="5"/>
  <c r="BV615" i="5"/>
  <c r="BU615" i="5"/>
  <c r="BU270" i="5"/>
  <c r="BQ270" i="5"/>
  <c r="BT270" i="5"/>
  <c r="BS270" i="5"/>
  <c r="BV270" i="5"/>
  <c r="BR270" i="5"/>
  <c r="BT783" i="5"/>
  <c r="BU783" i="5"/>
  <c r="BQ783" i="5"/>
  <c r="BV783" i="5"/>
  <c r="BS783" i="5"/>
  <c r="BR783" i="5"/>
  <c r="BV588" i="5"/>
  <c r="BR588" i="5"/>
  <c r="BU588" i="5"/>
  <c r="BQ588" i="5"/>
  <c r="BT588" i="5"/>
  <c r="BS588" i="5"/>
  <c r="BS716" i="5"/>
  <c r="BU716" i="5"/>
  <c r="BT716" i="5"/>
  <c r="BR716" i="5"/>
  <c r="BV716" i="5"/>
  <c r="BQ716" i="5"/>
  <c r="BT735" i="5"/>
  <c r="BU735" i="5"/>
  <c r="BQ735" i="5"/>
  <c r="BV735" i="5"/>
  <c r="BS735" i="5"/>
  <c r="BR735" i="5"/>
  <c r="BV443" i="5"/>
  <c r="BR443" i="5"/>
  <c r="BT443" i="5"/>
  <c r="BU443" i="5"/>
  <c r="BS443" i="5"/>
  <c r="BQ443" i="5"/>
  <c r="BT604" i="5"/>
  <c r="BR604" i="5"/>
  <c r="BS604" i="5"/>
  <c r="BV604" i="5"/>
  <c r="BU604" i="5"/>
  <c r="BQ604" i="5"/>
  <c r="BV724" i="5"/>
  <c r="BS724" i="5"/>
  <c r="BT724" i="5"/>
  <c r="BQ724" i="5"/>
  <c r="BR724" i="5"/>
  <c r="BU724" i="5"/>
  <c r="BU715" i="5"/>
  <c r="BQ715" i="5"/>
  <c r="BV715" i="5"/>
  <c r="BT715" i="5"/>
  <c r="BR715" i="5"/>
  <c r="BS715" i="5"/>
  <c r="BS113" i="5"/>
  <c r="BV113" i="5"/>
  <c r="BR113" i="5"/>
  <c r="BQ113" i="5"/>
  <c r="BT113" i="5"/>
  <c r="BU113" i="5"/>
  <c r="BS706" i="5"/>
  <c r="BT706" i="5"/>
  <c r="BR706" i="5"/>
  <c r="BV706" i="5"/>
  <c r="BU706" i="5"/>
  <c r="BQ706" i="5"/>
  <c r="BV791" i="5"/>
  <c r="BR791" i="5"/>
  <c r="BS791" i="5"/>
  <c r="BU791" i="5"/>
  <c r="BT791" i="5"/>
  <c r="BQ791" i="5"/>
  <c r="BS310" i="5"/>
  <c r="BV310" i="5"/>
  <c r="BR310" i="5"/>
  <c r="BU310" i="5"/>
  <c r="BT310" i="5"/>
  <c r="BQ310" i="5"/>
  <c r="BS167" i="5"/>
  <c r="BV167" i="5"/>
  <c r="BR167" i="5"/>
  <c r="BU167" i="5"/>
  <c r="BQ167" i="5"/>
  <c r="BT167" i="5"/>
  <c r="BU327" i="5"/>
  <c r="BQ327" i="5"/>
  <c r="BT327" i="5"/>
  <c r="BS327" i="5"/>
  <c r="BR327" i="5"/>
  <c r="BV327" i="5"/>
  <c r="BU710" i="5"/>
  <c r="BQ710" i="5"/>
  <c r="BR710" i="5"/>
  <c r="BV710" i="5"/>
  <c r="BS710" i="5"/>
  <c r="BT710" i="5"/>
  <c r="BS302" i="5"/>
  <c r="BV302" i="5"/>
  <c r="BR302" i="5"/>
  <c r="BQ302" i="5"/>
  <c r="BU302" i="5"/>
  <c r="BT302" i="5"/>
  <c r="BV635" i="5"/>
  <c r="BR635" i="5"/>
  <c r="BQ635" i="5"/>
  <c r="BS635" i="5"/>
  <c r="BU635" i="5"/>
  <c r="BT635" i="5"/>
  <c r="BS22" i="5"/>
  <c r="BV22" i="5"/>
  <c r="BR22" i="5"/>
  <c r="BU22" i="5"/>
  <c r="BQ22" i="5"/>
  <c r="BT22" i="5"/>
  <c r="BT359" i="5"/>
  <c r="BU359" i="5"/>
  <c r="BQ359" i="5"/>
  <c r="BV359" i="5"/>
  <c r="BS359" i="5"/>
  <c r="BR359" i="5"/>
  <c r="BV395" i="5"/>
  <c r="BU395" i="5"/>
  <c r="BQ353" i="5"/>
  <c r="BS191" i="5"/>
  <c r="BV191" i="5"/>
  <c r="BR191" i="5"/>
  <c r="BU191" i="5"/>
  <c r="BT191" i="5"/>
  <c r="BQ191" i="5"/>
  <c r="BS521" i="5"/>
  <c r="BV521" i="5"/>
  <c r="BR521" i="5"/>
  <c r="BQ521" i="5"/>
  <c r="BT521" i="5"/>
  <c r="BU521" i="5"/>
  <c r="BS472" i="5"/>
  <c r="BV472" i="5"/>
  <c r="BR472" i="5"/>
  <c r="BQ472" i="5"/>
  <c r="BT472" i="5"/>
  <c r="BU472" i="5"/>
  <c r="BU536" i="5"/>
  <c r="BQ536" i="5"/>
  <c r="BT536" i="5"/>
  <c r="BR536" i="5"/>
  <c r="BV536" i="5"/>
  <c r="BS536" i="5"/>
  <c r="BU143" i="5"/>
  <c r="BQ143" i="5"/>
  <c r="BT143" i="5"/>
  <c r="BS143" i="5"/>
  <c r="BV143" i="5"/>
  <c r="BR143" i="5"/>
  <c r="BU652" i="5"/>
  <c r="BQ652" i="5"/>
  <c r="BT652" i="5"/>
  <c r="BR652" i="5"/>
  <c r="BV652" i="5"/>
  <c r="BS652" i="5"/>
  <c r="BU166" i="5"/>
  <c r="BQ166" i="5"/>
  <c r="BT166" i="5"/>
  <c r="BS166" i="5"/>
  <c r="BV166" i="5"/>
  <c r="BR166" i="5"/>
  <c r="BU309" i="5"/>
  <c r="BQ309" i="5"/>
  <c r="BT309" i="5"/>
  <c r="BS309" i="5"/>
  <c r="BR309" i="5"/>
  <c r="BV309" i="5"/>
  <c r="BV577" i="5"/>
  <c r="BR577" i="5"/>
  <c r="BT577" i="5"/>
  <c r="BS577" i="5"/>
  <c r="BU577" i="5"/>
  <c r="BQ577" i="5"/>
  <c r="BU20" i="5"/>
  <c r="BQ20" i="5"/>
  <c r="BT20" i="5"/>
  <c r="BS20" i="5"/>
  <c r="BR20" i="5"/>
  <c r="BV20" i="5"/>
  <c r="BU253" i="5"/>
  <c r="BQ253" i="5"/>
  <c r="BT253" i="5"/>
  <c r="BS253" i="5"/>
  <c r="BR253" i="5"/>
  <c r="BV253" i="5"/>
  <c r="BU522" i="5"/>
  <c r="BQ522" i="5"/>
  <c r="BT522" i="5"/>
  <c r="BS522" i="5"/>
  <c r="BV522" i="5"/>
  <c r="BR522" i="5"/>
  <c r="BS525" i="5"/>
  <c r="BV525" i="5"/>
  <c r="BR525" i="5"/>
  <c r="BU525" i="5"/>
  <c r="BT525" i="5"/>
  <c r="BQ525" i="5"/>
  <c r="BT376" i="5"/>
  <c r="BU376" i="5"/>
  <c r="BQ376" i="5"/>
  <c r="BV376" i="5"/>
  <c r="BS376" i="5"/>
  <c r="BR376" i="5"/>
  <c r="BU695" i="5"/>
  <c r="BQ695" i="5"/>
  <c r="BV695" i="5"/>
  <c r="BT695" i="5"/>
  <c r="BS695" i="5"/>
  <c r="BR695" i="5"/>
  <c r="BV428" i="5"/>
  <c r="BR428" i="5"/>
  <c r="BS428" i="5"/>
  <c r="BT428" i="5"/>
  <c r="BU428" i="5"/>
  <c r="BQ428" i="5"/>
  <c r="BU23" i="5"/>
  <c r="BQ23" i="5"/>
  <c r="BT23" i="5"/>
  <c r="BR23" i="5"/>
  <c r="BV23" i="5"/>
  <c r="BS23" i="5"/>
  <c r="BV595" i="5"/>
  <c r="BR595" i="5"/>
  <c r="BS595" i="5"/>
  <c r="BU595" i="5"/>
  <c r="BT595" i="5"/>
  <c r="BQ595" i="5"/>
  <c r="BS322" i="5"/>
  <c r="BV322" i="5"/>
  <c r="BR322" i="5"/>
  <c r="BQ322" i="5"/>
  <c r="BU322" i="5"/>
  <c r="BT322" i="5"/>
  <c r="BS116" i="5"/>
  <c r="BV116" i="5"/>
  <c r="BR116" i="5"/>
  <c r="BU116" i="5"/>
  <c r="BQ116" i="5"/>
  <c r="BT116" i="5"/>
  <c r="BT444" i="5"/>
  <c r="BS444" i="5"/>
  <c r="BU444" i="5"/>
  <c r="BV444" i="5"/>
  <c r="BR444" i="5"/>
  <c r="BQ444" i="5"/>
  <c r="BT785" i="5"/>
  <c r="BU785" i="5"/>
  <c r="BQ785" i="5"/>
  <c r="BR785" i="5"/>
  <c r="BS785" i="5"/>
  <c r="BV785" i="5"/>
  <c r="BU39" i="5"/>
  <c r="BQ39" i="5"/>
  <c r="BT39" i="5"/>
  <c r="BR39" i="5"/>
  <c r="BV39" i="5"/>
  <c r="BS39" i="5"/>
  <c r="BV612" i="5"/>
  <c r="BR612" i="5"/>
  <c r="BT612" i="5"/>
  <c r="BU612" i="5"/>
  <c r="BS612" i="5"/>
  <c r="BQ612" i="5"/>
  <c r="BT799" i="5"/>
  <c r="BU799" i="5"/>
  <c r="BQ799" i="5"/>
  <c r="BV799" i="5"/>
  <c r="BS799" i="5"/>
  <c r="BR799" i="5"/>
  <c r="BU77" i="5"/>
  <c r="BQ77" i="5"/>
  <c r="BT77" i="5"/>
  <c r="BS77" i="5"/>
  <c r="BR77" i="5"/>
  <c r="BV77" i="5"/>
  <c r="BS170" i="5"/>
  <c r="BV170" i="5"/>
  <c r="BR170" i="5"/>
  <c r="BQ170" i="5"/>
  <c r="BU170" i="5"/>
  <c r="BT170" i="5"/>
  <c r="BS165" i="5"/>
  <c r="BV165" i="5"/>
  <c r="BR165" i="5"/>
  <c r="BQ165" i="5"/>
  <c r="BU165" i="5"/>
  <c r="BT165" i="5"/>
  <c r="BS332" i="5"/>
  <c r="BV332" i="5"/>
  <c r="BR332" i="5"/>
  <c r="BQ332" i="5"/>
  <c r="BU332" i="5"/>
  <c r="BT332" i="5"/>
  <c r="BT755" i="5"/>
  <c r="BU755" i="5"/>
  <c r="BQ755" i="5"/>
  <c r="BV755" i="5"/>
  <c r="BR755" i="5"/>
  <c r="BS755" i="5"/>
  <c r="BS211" i="5"/>
  <c r="BV211" i="5"/>
  <c r="BR211" i="5"/>
  <c r="BQ211" i="5"/>
  <c r="BU211" i="5"/>
  <c r="BT211" i="5"/>
  <c r="BV628" i="5"/>
  <c r="BR628" i="5"/>
  <c r="BU628" i="5"/>
  <c r="BQ628" i="5"/>
  <c r="BT628" i="5"/>
  <c r="BS628" i="5"/>
  <c r="BS514" i="5"/>
  <c r="BV514" i="5"/>
  <c r="BR514" i="5"/>
  <c r="BU514" i="5"/>
  <c r="BQ514" i="5"/>
  <c r="BT514" i="5"/>
  <c r="BT585" i="5"/>
  <c r="BU585" i="5"/>
  <c r="BS585" i="5"/>
  <c r="BQ585" i="5"/>
  <c r="BV585" i="5"/>
  <c r="BR585" i="5"/>
  <c r="BS550" i="5"/>
  <c r="BV550" i="5"/>
  <c r="BR550" i="5"/>
  <c r="BQ550" i="5"/>
  <c r="BT550" i="5"/>
  <c r="BU550" i="5"/>
  <c r="BU678" i="5"/>
  <c r="BQ678" i="5"/>
  <c r="BV678" i="5"/>
  <c r="BT678" i="5"/>
  <c r="BR678" i="5"/>
  <c r="BS678" i="5"/>
  <c r="BU708" i="5"/>
  <c r="BQ708" i="5"/>
  <c r="BS708" i="5"/>
  <c r="BR708" i="5"/>
  <c r="BT708" i="5"/>
  <c r="BV708" i="5"/>
  <c r="BS99" i="5"/>
  <c r="BV99" i="5"/>
  <c r="BR99" i="5"/>
  <c r="BU99" i="5"/>
  <c r="BQ99" i="5"/>
  <c r="BT99" i="5"/>
  <c r="BU227" i="5"/>
  <c r="BQ227" i="5"/>
  <c r="BT227" i="5"/>
  <c r="BS227" i="5"/>
  <c r="BV227" i="5"/>
  <c r="BR227" i="5"/>
  <c r="BT794" i="5"/>
  <c r="BU794" i="5"/>
  <c r="BQ794" i="5"/>
  <c r="BV794" i="5"/>
  <c r="BS794" i="5"/>
  <c r="BR794" i="5"/>
  <c r="BU661" i="5"/>
  <c r="BQ661" i="5"/>
  <c r="BT661" i="5"/>
  <c r="BS661" i="5"/>
  <c r="BV661" i="5"/>
  <c r="BR661" i="5"/>
  <c r="BU481" i="5"/>
  <c r="BQ481" i="5"/>
  <c r="BT481" i="5"/>
  <c r="BS481" i="5"/>
  <c r="BV481" i="5"/>
  <c r="BR481" i="5"/>
  <c r="BU12" i="5"/>
  <c r="BT12" i="5"/>
  <c r="BS12" i="5"/>
  <c r="BR12" i="5"/>
  <c r="BQ12" i="5"/>
  <c r="BV12" i="5"/>
  <c r="BT739" i="5"/>
  <c r="BU739" i="5"/>
  <c r="BQ739" i="5"/>
  <c r="BR739" i="5"/>
  <c r="BV739" i="5"/>
  <c r="BS739" i="5"/>
  <c r="BS264" i="5"/>
  <c r="BV264" i="5"/>
  <c r="BR264" i="5"/>
  <c r="BU264" i="5"/>
  <c r="BT264" i="5"/>
  <c r="BQ264" i="5"/>
  <c r="BV405" i="5"/>
  <c r="BR405" i="5"/>
  <c r="BS405" i="5"/>
  <c r="BU405" i="5"/>
  <c r="BT405" i="5"/>
  <c r="BQ405" i="5"/>
  <c r="BS663" i="5"/>
  <c r="BT663" i="5"/>
  <c r="BR663" i="5"/>
  <c r="BV663" i="5"/>
  <c r="BQ663" i="5"/>
  <c r="BU663" i="5"/>
  <c r="BS554" i="5"/>
  <c r="BV554" i="5"/>
  <c r="BR554" i="5"/>
  <c r="BU554" i="5"/>
  <c r="BT554" i="5"/>
  <c r="BQ554" i="5"/>
  <c r="BS153" i="5"/>
  <c r="BV153" i="5"/>
  <c r="BR153" i="5"/>
  <c r="BQ153" i="5"/>
  <c r="BU153" i="5"/>
  <c r="BT153" i="5"/>
  <c r="BS179" i="5"/>
  <c r="BV179" i="5"/>
  <c r="BR179" i="5"/>
  <c r="BU179" i="5"/>
  <c r="BT179" i="5"/>
  <c r="BQ179" i="5"/>
  <c r="BT797" i="5"/>
  <c r="BU797" i="5"/>
  <c r="BQ797" i="5"/>
  <c r="BR797" i="5"/>
  <c r="BV797" i="5"/>
  <c r="BS797" i="5"/>
  <c r="BU720" i="5"/>
  <c r="BQ720" i="5"/>
  <c r="BS720" i="5"/>
  <c r="BR720" i="5"/>
  <c r="BV720" i="5"/>
  <c r="BT720" i="5"/>
  <c r="BT802" i="5"/>
  <c r="BU802" i="5"/>
  <c r="BQ802" i="5"/>
  <c r="BR802" i="5"/>
  <c r="BV802" i="5"/>
  <c r="BS802" i="5"/>
  <c r="BV345" i="5"/>
  <c r="BR345" i="5"/>
  <c r="BS345" i="5"/>
  <c r="BQ345" i="5"/>
  <c r="BU345" i="5"/>
  <c r="BT345" i="5"/>
  <c r="BU353" i="5"/>
  <c r="BT629" i="5"/>
  <c r="BU629" i="5"/>
  <c r="BV629" i="5"/>
  <c r="BQ629" i="5"/>
  <c r="BS629" i="5"/>
  <c r="BR629" i="5"/>
  <c r="BU556" i="5"/>
  <c r="BQ556" i="5"/>
  <c r="BT556" i="5"/>
  <c r="BR556" i="5"/>
  <c r="BV556" i="5"/>
  <c r="BS556" i="5"/>
  <c r="BV631" i="5"/>
  <c r="BR631" i="5"/>
  <c r="BT631" i="5"/>
  <c r="BU631" i="5"/>
  <c r="BQ631" i="5"/>
  <c r="BS631" i="5"/>
  <c r="BT609" i="5"/>
  <c r="BV609" i="5"/>
  <c r="BQ609" i="5"/>
  <c r="BR609" i="5"/>
  <c r="BU609" i="5"/>
  <c r="BS609" i="5"/>
  <c r="BV800" i="5"/>
  <c r="BR800" i="5"/>
  <c r="BS800" i="5"/>
  <c r="BQ800" i="5"/>
  <c r="BT800" i="5"/>
  <c r="BU800" i="5"/>
  <c r="BU544" i="5"/>
  <c r="BQ544" i="5"/>
  <c r="BT544" i="5"/>
  <c r="BS544" i="5"/>
  <c r="BV544" i="5"/>
  <c r="BR544" i="5"/>
  <c r="BS296" i="5"/>
  <c r="BV296" i="5"/>
  <c r="BR296" i="5"/>
  <c r="BU296" i="5"/>
  <c r="BQ296" i="5"/>
  <c r="BT296" i="5"/>
  <c r="BV590" i="5"/>
  <c r="BR590" i="5"/>
  <c r="BT590" i="5"/>
  <c r="BS590" i="5"/>
  <c r="BQ590" i="5"/>
  <c r="BU590" i="5"/>
  <c r="BU61" i="5"/>
  <c r="BQ61" i="5"/>
  <c r="BT61" i="5"/>
  <c r="BS61" i="5"/>
  <c r="BR61" i="5"/>
  <c r="BV61" i="5"/>
  <c r="BS721" i="5"/>
  <c r="BR721" i="5"/>
  <c r="BV721" i="5"/>
  <c r="BQ721" i="5"/>
  <c r="BT721" i="5"/>
  <c r="BU721" i="5"/>
  <c r="BU87" i="5"/>
  <c r="BQ87" i="5"/>
  <c r="BT87" i="5"/>
  <c r="BS87" i="5"/>
  <c r="BV87" i="5"/>
  <c r="BR87" i="5"/>
  <c r="BS233" i="5"/>
  <c r="BV233" i="5"/>
  <c r="BR233" i="5"/>
  <c r="BQ233" i="5"/>
  <c r="BU233" i="5"/>
  <c r="BT233" i="5"/>
  <c r="BS216" i="5"/>
  <c r="BV216" i="5"/>
  <c r="BR216" i="5"/>
  <c r="BQ216" i="5"/>
  <c r="BU216" i="5"/>
  <c r="BT216" i="5"/>
  <c r="BU533" i="5"/>
  <c r="BQ533" i="5"/>
  <c r="BT533" i="5"/>
  <c r="BS533" i="5"/>
  <c r="BV533" i="5"/>
  <c r="BR533" i="5"/>
  <c r="BS658" i="5"/>
  <c r="BV658" i="5"/>
  <c r="BR658" i="5"/>
  <c r="BU658" i="5"/>
  <c r="BT658" i="5"/>
  <c r="BQ658" i="5"/>
  <c r="BT576" i="5"/>
  <c r="BU576" i="5"/>
  <c r="BS576" i="5"/>
  <c r="BR576" i="5"/>
  <c r="BV576" i="5"/>
  <c r="BQ576" i="5"/>
  <c r="BS676" i="5"/>
  <c r="BV676" i="5"/>
  <c r="BQ676" i="5"/>
  <c r="BU676" i="5"/>
  <c r="BT676" i="5"/>
  <c r="BR676" i="5"/>
  <c r="BV640" i="5"/>
  <c r="BR640" i="5"/>
  <c r="BT640" i="5"/>
  <c r="BU640" i="5"/>
  <c r="BS640" i="5"/>
  <c r="BQ640" i="5"/>
  <c r="BT627" i="5"/>
  <c r="BV627" i="5"/>
  <c r="BQ627" i="5"/>
  <c r="BR627" i="5"/>
  <c r="BU627" i="5"/>
  <c r="BS627" i="5"/>
  <c r="BU717" i="5"/>
  <c r="BQ717" i="5"/>
  <c r="BT717" i="5"/>
  <c r="BS717" i="5"/>
  <c r="BV717" i="5"/>
  <c r="BR717" i="5"/>
  <c r="BS122" i="5"/>
  <c r="BV122" i="5"/>
  <c r="BR122" i="5"/>
  <c r="BQ122" i="5"/>
  <c r="BU122" i="5"/>
  <c r="BT122" i="5"/>
  <c r="BT775" i="5"/>
  <c r="BU775" i="5"/>
  <c r="BQ775" i="5"/>
  <c r="BR775" i="5"/>
  <c r="BV775" i="5"/>
  <c r="BS775" i="5"/>
  <c r="BV736" i="5"/>
  <c r="BR736" i="5"/>
  <c r="BS736" i="5"/>
  <c r="BT736" i="5"/>
  <c r="BQ736" i="5"/>
  <c r="BU736" i="5"/>
  <c r="BV448" i="5"/>
  <c r="BR448" i="5"/>
  <c r="BQ448" i="5"/>
  <c r="BS448" i="5"/>
  <c r="BU448" i="5"/>
  <c r="BT448" i="5"/>
  <c r="BS86" i="5"/>
  <c r="BV86" i="5"/>
  <c r="BR86" i="5"/>
  <c r="BQ86" i="5"/>
  <c r="BU86" i="5"/>
  <c r="BT86" i="5"/>
  <c r="BS559" i="5"/>
  <c r="BV559" i="5"/>
  <c r="BR559" i="5"/>
  <c r="BU559" i="5"/>
  <c r="BT559" i="5"/>
  <c r="BQ559" i="5"/>
  <c r="BU259" i="5"/>
  <c r="BQ259" i="5"/>
  <c r="BT259" i="5"/>
  <c r="BS259" i="5"/>
  <c r="BR259" i="5"/>
  <c r="BV259" i="5"/>
  <c r="BS561" i="5"/>
  <c r="BV561" i="5"/>
  <c r="BR561" i="5"/>
  <c r="BQ561" i="5"/>
  <c r="BT561" i="5"/>
  <c r="BU561" i="5"/>
  <c r="BS42" i="5"/>
  <c r="BV42" i="5"/>
  <c r="BR42" i="5"/>
  <c r="BU42" i="5"/>
  <c r="BT42" i="5"/>
  <c r="BQ42" i="5"/>
  <c r="BU45" i="5"/>
  <c r="BQ45" i="5"/>
  <c r="BT45" i="5"/>
  <c r="BS45" i="5"/>
  <c r="BV45" i="5"/>
  <c r="BR45" i="5"/>
  <c r="BS182" i="5"/>
  <c r="BV182" i="5"/>
  <c r="BR182" i="5"/>
  <c r="BQ182" i="5"/>
  <c r="BT182" i="5"/>
  <c r="BU182" i="5"/>
  <c r="BS108" i="5"/>
  <c r="BV108" i="5"/>
  <c r="BR108" i="5"/>
  <c r="BU108" i="5"/>
  <c r="BT108" i="5"/>
  <c r="BQ108" i="5"/>
  <c r="BT611" i="5"/>
  <c r="BU611" i="5"/>
  <c r="BV611" i="5"/>
  <c r="BQ611" i="5"/>
  <c r="BS611" i="5"/>
  <c r="BR611" i="5"/>
  <c r="BU96" i="5"/>
  <c r="BQ96" i="5"/>
  <c r="BT96" i="5"/>
  <c r="BS96" i="5"/>
  <c r="BV96" i="5"/>
  <c r="BR96" i="5"/>
  <c r="BU11" i="5"/>
  <c r="BQ11" i="5"/>
  <c r="BS11" i="5"/>
  <c r="BR11" i="5"/>
  <c r="BT11" i="5"/>
  <c r="BV11" i="5"/>
  <c r="BV741" i="5"/>
  <c r="BR741" i="5"/>
  <c r="BS741" i="5"/>
  <c r="BT741" i="5"/>
  <c r="BQ741" i="5"/>
  <c r="BU741" i="5"/>
  <c r="BV798" i="5"/>
  <c r="BR798" i="5"/>
  <c r="BS798" i="5"/>
  <c r="BT798" i="5"/>
  <c r="BQ798" i="5"/>
  <c r="BU798" i="5"/>
  <c r="BT644" i="5"/>
  <c r="BR644" i="5"/>
  <c r="BS644" i="5"/>
  <c r="BV644" i="5"/>
  <c r="BU644" i="5"/>
  <c r="BQ644" i="5"/>
  <c r="BT642" i="5"/>
  <c r="BS642" i="5"/>
  <c r="BU642" i="5"/>
  <c r="BV642" i="5"/>
  <c r="BR642" i="5"/>
  <c r="BQ642" i="5"/>
  <c r="BU43" i="5"/>
  <c r="BQ43" i="5"/>
  <c r="BT43" i="5"/>
  <c r="BS43" i="5"/>
  <c r="BR43" i="5"/>
  <c r="BV43" i="5"/>
  <c r="BV804" i="5"/>
  <c r="BR804" i="5"/>
  <c r="BS804" i="5"/>
  <c r="BT804" i="5"/>
  <c r="BU804" i="5"/>
  <c r="BQ804" i="5"/>
  <c r="BT808" i="5"/>
  <c r="BU808" i="5"/>
  <c r="BQ808" i="5"/>
  <c r="BR808" i="5"/>
  <c r="BS808" i="5"/>
  <c r="BV808" i="5"/>
  <c r="BT650" i="5"/>
  <c r="BU650" i="5"/>
  <c r="BV650" i="5"/>
  <c r="BQ650" i="5"/>
  <c r="BS650" i="5"/>
  <c r="BR650" i="5"/>
  <c r="BU192" i="5"/>
  <c r="BQ192" i="5"/>
  <c r="BT192" i="5"/>
  <c r="BS192" i="5"/>
  <c r="BR192" i="5"/>
  <c r="BV192" i="5"/>
  <c r="BS28" i="5"/>
  <c r="BV28" i="5"/>
  <c r="BR28" i="5"/>
  <c r="BQ28" i="5"/>
  <c r="BU28" i="5"/>
  <c r="BT28" i="5"/>
  <c r="BU41" i="5"/>
  <c r="BQ41" i="5"/>
  <c r="BT41" i="5"/>
  <c r="BS41" i="5"/>
  <c r="BR41" i="5"/>
  <c r="BV41" i="5"/>
  <c r="BS498" i="5"/>
  <c r="BV498" i="5"/>
  <c r="BR498" i="5"/>
  <c r="BU498" i="5"/>
  <c r="BT498" i="5"/>
  <c r="BQ498" i="5"/>
  <c r="BV390" i="5"/>
  <c r="BR390" i="5"/>
  <c r="BS390" i="5"/>
  <c r="BQ390" i="5"/>
  <c r="BU390" i="5"/>
  <c r="BT390" i="5"/>
  <c r="BT429" i="5"/>
  <c r="BR429" i="5"/>
  <c r="BS429" i="5"/>
  <c r="BQ429" i="5"/>
  <c r="BU429" i="5"/>
  <c r="BV429" i="5"/>
  <c r="BU123" i="5"/>
  <c r="BQ123" i="5"/>
  <c r="BT123" i="5"/>
  <c r="BS123" i="5"/>
  <c r="BV123" i="5"/>
  <c r="BR123" i="5"/>
  <c r="BR395" i="5"/>
  <c r="BT395" i="5"/>
  <c r="BS353" i="5"/>
  <c r="AH139" i="5"/>
  <c r="AO139" i="5" s="1"/>
  <c r="BB139" i="5" s="1"/>
  <c r="AS31" i="5"/>
  <c r="AS185" i="5"/>
  <c r="AU782" i="5"/>
  <c r="AU203" i="5"/>
  <c r="AS812" i="5"/>
  <c r="AS582" i="5"/>
  <c r="AU619" i="5"/>
  <c r="AU33" i="5"/>
  <c r="AS824" i="5"/>
  <c r="AS624" i="5"/>
  <c r="AS440" i="5"/>
  <c r="AU78" i="5"/>
  <c r="AU623" i="5"/>
  <c r="AS173" i="5"/>
  <c r="AS598" i="5"/>
  <c r="AS169" i="5"/>
  <c r="AU441" i="5"/>
  <c r="AU422" i="5"/>
  <c r="AS337" i="5"/>
  <c r="AZ277" i="5"/>
  <c r="AS277" i="5"/>
  <c r="BB412" i="5"/>
  <c r="AU412" i="5"/>
  <c r="AZ145" i="5"/>
  <c r="AS145" i="5"/>
  <c r="AM681" i="5"/>
  <c r="BB177" i="5"/>
  <c r="AU177" i="5"/>
  <c r="BB418" i="5"/>
  <c r="AU418" i="5"/>
  <c r="AM149" i="5"/>
  <c r="BB329" i="5"/>
  <c r="AU329" i="5"/>
  <c r="BB734" i="5"/>
  <c r="AU734" i="5"/>
  <c r="BB596" i="5"/>
  <c r="AU596" i="5"/>
  <c r="AZ488" i="5"/>
  <c r="AS488" i="5"/>
  <c r="AZ172" i="5"/>
  <c r="AS172" i="5"/>
  <c r="AZ415" i="5"/>
  <c r="AS415" i="5"/>
  <c r="BB208" i="5"/>
  <c r="AU208" i="5"/>
  <c r="BB72" i="5"/>
  <c r="AU72" i="5"/>
  <c r="AZ196" i="5"/>
  <c r="AS196" i="5"/>
  <c r="AZ619" i="5"/>
  <c r="AS619" i="5"/>
  <c r="AO258" i="5"/>
  <c r="AZ101" i="5"/>
  <c r="AS101" i="5"/>
  <c r="AZ693" i="5"/>
  <c r="AS693" i="5"/>
  <c r="BB528" i="5"/>
  <c r="AU528" i="5"/>
  <c r="AZ705" i="5"/>
  <c r="AS705" i="5"/>
  <c r="BB586" i="5"/>
  <c r="AU586" i="5"/>
  <c r="AZ703" i="5"/>
  <c r="AS703" i="5"/>
  <c r="AZ329" i="5"/>
  <c r="AS329" i="5"/>
  <c r="AO633" i="5"/>
  <c r="BB420" i="5"/>
  <c r="AU420" i="5"/>
  <c r="AZ734" i="5"/>
  <c r="AS734" i="5"/>
  <c r="AZ441" i="5"/>
  <c r="AS441" i="5"/>
  <c r="AZ597" i="5"/>
  <c r="AS597" i="5"/>
  <c r="BB581" i="5"/>
  <c r="AU581" i="5"/>
  <c r="AO565" i="5"/>
  <c r="BB417" i="5"/>
  <c r="AU417" i="5"/>
  <c r="BB424" i="5"/>
  <c r="AU424" i="5"/>
  <c r="AZ646" i="5"/>
  <c r="AS646" i="5"/>
  <c r="BB115" i="5"/>
  <c r="AU115" i="5"/>
  <c r="BB456" i="5"/>
  <c r="AU456" i="5"/>
  <c r="AO271" i="5"/>
  <c r="BB475" i="5"/>
  <c r="AU475" i="5"/>
  <c r="AZ546" i="5"/>
  <c r="AS546" i="5"/>
  <c r="AZ84" i="5"/>
  <c r="AS84" i="5"/>
  <c r="AZ653" i="5"/>
  <c r="AS653" i="5"/>
  <c r="AZ632" i="5"/>
  <c r="AS632" i="5"/>
  <c r="AZ465" i="5"/>
  <c r="AS465" i="5"/>
  <c r="AO111" i="5"/>
  <c r="BB689" i="5"/>
  <c r="AU689" i="5"/>
  <c r="AO667" i="5"/>
  <c r="AZ422" i="5"/>
  <c r="AS422" i="5"/>
  <c r="AO201" i="5"/>
  <c r="AZ580" i="5"/>
  <c r="AS580" i="5"/>
  <c r="BB210" i="5"/>
  <c r="AU210" i="5"/>
  <c r="AM476" i="5"/>
  <c r="AZ620" i="5"/>
  <c r="AS620" i="5"/>
  <c r="AM587" i="5"/>
  <c r="AM17" i="5"/>
  <c r="AZ746" i="5"/>
  <c r="AS746" i="5"/>
  <c r="BB416" i="5"/>
  <c r="AU416" i="5"/>
  <c r="AZ417" i="5"/>
  <c r="AS417" i="5"/>
  <c r="AZ424" i="5"/>
  <c r="AS424" i="5"/>
  <c r="AM137" i="5"/>
  <c r="BB731" i="5"/>
  <c r="AU731" i="5"/>
  <c r="BB643" i="5"/>
  <c r="AU643" i="5"/>
  <c r="AZ60" i="5"/>
  <c r="AS60" i="5"/>
  <c r="AZ623" i="5"/>
  <c r="AS623" i="5"/>
  <c r="BB207" i="5"/>
  <c r="AU207" i="5"/>
  <c r="AM333" i="5"/>
  <c r="AZ748" i="5"/>
  <c r="AS748" i="5"/>
  <c r="AS367" i="5"/>
  <c r="AS667" i="5"/>
  <c r="AS255" i="5"/>
  <c r="AU646" i="5"/>
  <c r="AU730" i="5"/>
  <c r="AU624" i="5"/>
  <c r="AU378" i="5"/>
  <c r="AS190" i="5"/>
  <c r="AU413" i="5"/>
  <c r="AS596" i="5"/>
  <c r="AU325" i="5"/>
  <c r="AU773" i="5"/>
  <c r="AS239" i="5"/>
  <c r="AU531" i="5"/>
  <c r="AS672" i="5"/>
  <c r="AU648" i="5"/>
  <c r="AU277" i="5"/>
  <c r="AU560" i="5"/>
  <c r="AS535" i="5"/>
  <c r="AS72" i="5"/>
  <c r="AU501" i="5"/>
  <c r="AS187" i="5"/>
  <c r="AU687" i="5"/>
  <c r="AS602" i="5"/>
  <c r="AS530" i="5"/>
  <c r="AS90" i="5"/>
  <c r="AS751" i="5"/>
  <c r="AU239" i="5"/>
  <c r="AS66" i="5"/>
  <c r="AU255" i="5"/>
  <c r="AZ207" i="5"/>
  <c r="AS207" i="5"/>
  <c r="AM732" i="5"/>
  <c r="AZ616" i="5"/>
  <c r="AS616" i="5"/>
  <c r="AM29" i="5"/>
  <c r="BB426" i="5"/>
  <c r="AU426" i="5"/>
  <c r="BB491" i="5"/>
  <c r="AU491" i="5"/>
  <c r="AZ744" i="5"/>
  <c r="AS744" i="5"/>
  <c r="AZ480" i="5"/>
  <c r="AS480" i="5"/>
  <c r="AZ245" i="5"/>
  <c r="AS245" i="5"/>
  <c r="AZ232" i="5"/>
  <c r="AS232" i="5"/>
  <c r="BB197" i="5"/>
  <c r="AU197" i="5"/>
  <c r="AZ647" i="5"/>
  <c r="AS647" i="5"/>
  <c r="AZ203" i="5"/>
  <c r="AS203" i="5"/>
  <c r="BB812" i="5"/>
  <c r="AU812" i="5"/>
  <c r="BB636" i="5"/>
  <c r="AU636" i="5"/>
  <c r="AZ809" i="5"/>
  <c r="AS809" i="5"/>
  <c r="BB488" i="5"/>
  <c r="AU488" i="5"/>
  <c r="BB225" i="5"/>
  <c r="AU225" i="5"/>
  <c r="AZ731" i="5"/>
  <c r="AS731" i="5"/>
  <c r="AZ238" i="5"/>
  <c r="AS238" i="5"/>
  <c r="AZ141" i="5"/>
  <c r="AS141" i="5"/>
  <c r="AZ391" i="5"/>
  <c r="AS391" i="5"/>
  <c r="AZ560" i="5"/>
  <c r="AS560" i="5"/>
  <c r="AZ418" i="5"/>
  <c r="AS418" i="5"/>
  <c r="AZ325" i="5"/>
  <c r="AS325" i="5"/>
  <c r="BB476" i="5"/>
  <c r="AU476" i="5"/>
  <c r="AZ773" i="5"/>
  <c r="AS773" i="5"/>
  <c r="AZ772" i="5"/>
  <c r="AS772" i="5"/>
  <c r="AZ686" i="5"/>
  <c r="AS686" i="5"/>
  <c r="AO599" i="5"/>
  <c r="AZ452" i="5"/>
  <c r="AS452" i="5"/>
  <c r="AZ766" i="5"/>
  <c r="AS766" i="5"/>
  <c r="BB654" i="5"/>
  <c r="AU654" i="5"/>
  <c r="BB185" i="5"/>
  <c r="AU185" i="5"/>
  <c r="AZ793" i="5"/>
  <c r="AS793" i="5"/>
  <c r="BB267" i="5"/>
  <c r="AU267" i="5"/>
  <c r="AO470" i="5"/>
  <c r="BB9" i="5"/>
  <c r="AU9" i="5"/>
  <c r="AM743" i="5"/>
  <c r="AO16" i="5"/>
  <c r="BB389" i="5"/>
  <c r="AU389" i="5"/>
  <c r="BB169" i="5"/>
  <c r="AU169" i="5"/>
  <c r="AZ63" i="5"/>
  <c r="AS63" i="5"/>
  <c r="AM489" i="5"/>
  <c r="AO214" i="5"/>
  <c r="BB733" i="5"/>
  <c r="AU733" i="5"/>
  <c r="BB579" i="5"/>
  <c r="AU579" i="5"/>
  <c r="AM74" i="5"/>
  <c r="AO196" i="5"/>
  <c r="BB546" i="5"/>
  <c r="AU546" i="5"/>
  <c r="AM501" i="5"/>
  <c r="AZ507" i="5"/>
  <c r="AS507" i="5"/>
  <c r="AZ633" i="5"/>
  <c r="AS633" i="5"/>
  <c r="AM420" i="5"/>
  <c r="AZ542" i="5"/>
  <c r="AS542" i="5"/>
  <c r="AZ427" i="5"/>
  <c r="AS427" i="5"/>
  <c r="BB660" i="5"/>
  <c r="AU660" i="5"/>
  <c r="BB151" i="5"/>
  <c r="AU151" i="5"/>
  <c r="AZ565" i="5"/>
  <c r="AS565" i="5"/>
  <c r="AM346" i="5"/>
  <c r="AZ80" i="5"/>
  <c r="AS80" i="5"/>
  <c r="AZ470" i="5"/>
  <c r="AS470" i="5"/>
  <c r="AZ115" i="5"/>
  <c r="AS115" i="5"/>
  <c r="BB63" i="5"/>
  <c r="AU63" i="5"/>
  <c r="AZ730" i="5"/>
  <c r="AS730" i="5"/>
  <c r="AM475" i="5"/>
  <c r="BB732" i="5"/>
  <c r="AU732" i="5"/>
  <c r="BB558" i="5"/>
  <c r="AU558" i="5"/>
  <c r="BB149" i="5"/>
  <c r="AU149" i="5"/>
  <c r="AZ68" i="5"/>
  <c r="AS68" i="5"/>
  <c r="BB18" i="5"/>
  <c r="AU18" i="5"/>
  <c r="BB175" i="5"/>
  <c r="AU175" i="5"/>
  <c r="AU507" i="5"/>
  <c r="AS621" i="5"/>
  <c r="AU492" i="5"/>
  <c r="AS531" i="5"/>
  <c r="AU811" i="5"/>
  <c r="AU626" i="5"/>
  <c r="AU357" i="5"/>
  <c r="AS491" i="5"/>
  <c r="AU4" i="5"/>
  <c r="AU13" i="5"/>
  <c r="AS158" i="5"/>
  <c r="AU8" i="5"/>
  <c r="AS805" i="5"/>
  <c r="AS379" i="5"/>
  <c r="AS177" i="5"/>
  <c r="AS436" i="5"/>
  <c r="AS718" i="5"/>
  <c r="AU93" i="5"/>
  <c r="AU772" i="5"/>
  <c r="AU5" i="5"/>
  <c r="AU90" i="5"/>
  <c r="AU297" i="5"/>
  <c r="AS404" i="5"/>
  <c r="AS129" i="5"/>
  <c r="AU232" i="5"/>
  <c r="AU598" i="5"/>
  <c r="AU616" i="5"/>
  <c r="AU789" i="5"/>
  <c r="AV622" i="5"/>
  <c r="AG132" i="5"/>
  <c r="AN132" i="5" s="1"/>
  <c r="BA132" i="5" s="1"/>
  <c r="AI104" i="5"/>
  <c r="AP104" i="5" s="1"/>
  <c r="BC104" i="5" s="1"/>
  <c r="AD737" i="5"/>
  <c r="AK737" i="5" s="1"/>
  <c r="AX737" i="5" s="1"/>
  <c r="AD768" i="5"/>
  <c r="AK768" i="5" s="1"/>
  <c r="AX768" i="5" s="1"/>
  <c r="AH680" i="5"/>
  <c r="AO680" i="5" s="1"/>
  <c r="BB680" i="5" s="1"/>
  <c r="AF53" i="5"/>
  <c r="AM53" i="5" s="1"/>
  <c r="AZ53" i="5" s="1"/>
  <c r="AI384" i="5"/>
  <c r="AP384" i="5" s="1"/>
  <c r="BC384" i="5" s="1"/>
  <c r="AI176" i="5"/>
  <c r="AP176" i="5" s="1"/>
  <c r="BC176" i="5" s="1"/>
  <c r="AH112" i="5"/>
  <c r="AO112" i="5" s="1"/>
  <c r="BB112" i="5" s="1"/>
  <c r="AC567" i="5"/>
  <c r="AJ567" i="5" s="1"/>
  <c r="AI140" i="5"/>
  <c r="AP140" i="5" s="1"/>
  <c r="BC140" i="5" s="1"/>
  <c r="AG360" i="5"/>
  <c r="AN360" i="5" s="1"/>
  <c r="BA360" i="5" s="1"/>
  <c r="AI217" i="5"/>
  <c r="AP217" i="5" s="1"/>
  <c r="BC217" i="5" s="1"/>
  <c r="AI282" i="5"/>
  <c r="AP282" i="5" s="1"/>
  <c r="BC282" i="5" s="1"/>
  <c r="AH767" i="5"/>
  <c r="AO767" i="5" s="1"/>
  <c r="BB767" i="5" s="1"/>
  <c r="AG69" i="5"/>
  <c r="AN69" i="5" s="1"/>
  <c r="BA69" i="5" s="1"/>
  <c r="AF815" i="5"/>
  <c r="AM815" i="5" s="1"/>
  <c r="AZ815" i="5" s="1"/>
  <c r="AD186" i="5"/>
  <c r="AK186" i="5" s="1"/>
  <c r="AX186" i="5" s="1"/>
  <c r="AC290" i="5"/>
  <c r="AJ290" i="5" s="1"/>
  <c r="AC307" i="5"/>
  <c r="AJ307" i="5" s="1"/>
  <c r="AF194" i="5"/>
  <c r="AM194" i="5" s="1"/>
  <c r="AZ194" i="5" s="1"/>
  <c r="AD496" i="5"/>
  <c r="AK496" i="5" s="1"/>
  <c r="AX496" i="5" s="1"/>
  <c r="AD91" i="5"/>
  <c r="AK91" i="5" s="1"/>
  <c r="AX91" i="5" s="1"/>
  <c r="AC777" i="5"/>
  <c r="AJ777" i="5" s="1"/>
  <c r="AE154" i="5"/>
  <c r="AL154" i="5" s="1"/>
  <c r="AY154" i="5" s="1"/>
  <c r="AD671" i="5"/>
  <c r="AK671" i="5" s="1"/>
  <c r="AX671" i="5" s="1"/>
  <c r="AD125" i="5"/>
  <c r="AK125" i="5" s="1"/>
  <c r="AX125" i="5" s="1"/>
  <c r="AD445" i="5"/>
  <c r="AK445" i="5" s="1"/>
  <c r="AX445" i="5" s="1"/>
  <c r="AD722" i="5"/>
  <c r="AK722" i="5" s="1"/>
  <c r="AX722" i="5" s="1"/>
  <c r="AC682" i="5"/>
  <c r="AJ682" i="5" s="1"/>
  <c r="AI218" i="5"/>
  <c r="AP218" i="5" s="1"/>
  <c r="BC218" i="5" s="1"/>
  <c r="AI435" i="5"/>
  <c r="AP435" i="5" s="1"/>
  <c r="BC435" i="5" s="1"/>
  <c r="AG103" i="5"/>
  <c r="AN103" i="5" s="1"/>
  <c r="BA103" i="5" s="1"/>
  <c r="AD94" i="5"/>
  <c r="AK94" i="5" s="1"/>
  <c r="AX94" i="5" s="1"/>
  <c r="AG114" i="5"/>
  <c r="AN114" i="5" s="1"/>
  <c r="BA114" i="5" s="1"/>
  <c r="AH814" i="5"/>
  <c r="AO814" i="5" s="1"/>
  <c r="BB814" i="5" s="1"/>
  <c r="AF71" i="5"/>
  <c r="AM71" i="5" s="1"/>
  <c r="AZ71" i="5" s="1"/>
  <c r="AI280" i="5"/>
  <c r="AP280" i="5" s="1"/>
  <c r="BC280" i="5" s="1"/>
  <c r="AG62" i="5"/>
  <c r="AN62" i="5" s="1"/>
  <c r="BA62" i="5" s="1"/>
  <c r="AH106" i="5"/>
  <c r="AO106" i="5" s="1"/>
  <c r="BB106" i="5" s="1"/>
  <c r="AI212" i="5"/>
  <c r="AP212" i="5" s="1"/>
  <c r="BC212" i="5" s="1"/>
  <c r="AG433" i="5"/>
  <c r="AN433" i="5" s="1"/>
  <c r="BA433" i="5" s="1"/>
  <c r="AG306" i="5"/>
  <c r="AN306" i="5" s="1"/>
  <c r="BA306" i="5" s="1"/>
  <c r="AI605" i="5"/>
  <c r="AP605" i="5" s="1"/>
  <c r="BC605" i="5" s="1"/>
  <c r="AG669" i="5"/>
  <c r="AN669" i="5" s="1"/>
  <c r="BA669" i="5" s="1"/>
  <c r="AG478" i="5"/>
  <c r="AN478" i="5" s="1"/>
  <c r="BA478" i="5" s="1"/>
  <c r="AI738" i="5"/>
  <c r="AP738" i="5" s="1"/>
  <c r="BC738" i="5" s="1"/>
  <c r="AI776" i="5"/>
  <c r="AP776" i="5" s="1"/>
  <c r="BC776" i="5" s="1"/>
  <c r="AC704" i="5"/>
  <c r="AJ704" i="5" s="1"/>
  <c r="AC770" i="5"/>
  <c r="AJ770" i="5" s="1"/>
  <c r="AE73" i="5"/>
  <c r="AL73" i="5" s="1"/>
  <c r="AY73" i="5" s="1"/>
  <c r="AD223" i="5"/>
  <c r="AK223" i="5" s="1"/>
  <c r="AX223" i="5" s="1"/>
  <c r="AH260" i="5"/>
  <c r="AO260" i="5" s="1"/>
  <c r="BB260" i="5" s="1"/>
  <c r="AF315" i="5"/>
  <c r="AM315" i="5" s="1"/>
  <c r="AZ315" i="5" s="1"/>
  <c r="AG707" i="5"/>
  <c r="AN707" i="5" s="1"/>
  <c r="BA707" i="5" s="1"/>
  <c r="AE21" i="5"/>
  <c r="AL21" i="5" s="1"/>
  <c r="AY21" i="5" s="1"/>
  <c r="AE398" i="5"/>
  <c r="AL398" i="5" s="1"/>
  <c r="AY398" i="5" s="1"/>
  <c r="AE328" i="5"/>
  <c r="AL328" i="5" s="1"/>
  <c r="AY328" i="5" s="1"/>
  <c r="AG308" i="5"/>
  <c r="AN308" i="5" s="1"/>
  <c r="BA308" i="5" s="1"/>
  <c r="AI508" i="5"/>
  <c r="AP508" i="5" s="1"/>
  <c r="BC508" i="5" s="1"/>
  <c r="AC625" i="5"/>
  <c r="AJ625" i="5" s="1"/>
  <c r="AE728" i="5"/>
  <c r="AL728" i="5" s="1"/>
  <c r="AY728" i="5" s="1"/>
  <c r="AH664" i="5"/>
  <c r="AO664" i="5" s="1"/>
  <c r="BB664" i="5" s="1"/>
  <c r="AE760" i="5"/>
  <c r="AL760" i="5" s="1"/>
  <c r="AY760" i="5" s="1"/>
  <c r="AI321" i="5"/>
  <c r="AP321" i="5" s="1"/>
  <c r="BC321" i="5" s="1"/>
  <c r="AF421" i="5"/>
  <c r="AM421" i="5" s="1"/>
  <c r="AF655" i="5"/>
  <c r="AM655" i="5" s="1"/>
  <c r="AZ655" i="5" s="1"/>
  <c r="AD46" i="5"/>
  <c r="AK46" i="5" s="1"/>
  <c r="AE380" i="5"/>
  <c r="AL380" i="5" s="1"/>
  <c r="AY380" i="5" s="1"/>
  <c r="AI464" i="5"/>
  <c r="AP464" i="5" s="1"/>
  <c r="BC464" i="5" s="1"/>
  <c r="AI266" i="5"/>
  <c r="AP266" i="5" s="1"/>
  <c r="BC266" i="5" s="1"/>
  <c r="AH298" i="5"/>
  <c r="AO298" i="5" s="1"/>
  <c r="AF268" i="5"/>
  <c r="AM268" i="5" s="1"/>
  <c r="AZ268" i="5" s="1"/>
  <c r="AI790" i="5"/>
  <c r="AP790" i="5" s="1"/>
  <c r="BC790" i="5" s="1"/>
  <c r="AI386" i="5"/>
  <c r="AP386" i="5" s="1"/>
  <c r="BC386" i="5" s="1"/>
  <c r="AI174" i="5"/>
  <c r="AP174" i="5" s="1"/>
  <c r="BC174" i="5" s="1"/>
  <c r="AG237" i="5"/>
  <c r="AN237" i="5" s="1"/>
  <c r="BA237" i="5" s="1"/>
  <c r="AF764" i="5"/>
  <c r="AM764" i="5" s="1"/>
  <c r="AZ764" i="5" s="1"/>
  <c r="AD699" i="5"/>
  <c r="AK699" i="5" s="1"/>
  <c r="AX699" i="5" s="1"/>
  <c r="AC285" i="5"/>
  <c r="AJ285" i="5" s="1"/>
  <c r="AI432" i="5"/>
  <c r="AP432" i="5" s="1"/>
  <c r="BC432" i="5" s="1"/>
  <c r="AD183" i="5"/>
  <c r="AK183" i="5" s="1"/>
  <c r="AX183" i="5" s="1"/>
  <c r="AD401" i="5"/>
  <c r="AK401" i="5" s="1"/>
  <c r="AX401" i="5" s="1"/>
  <c r="AG547" i="5"/>
  <c r="AN547" i="5" s="1"/>
  <c r="BA547" i="5" s="1"/>
  <c r="AG243" i="5"/>
  <c r="AN243" i="5" s="1"/>
  <c r="BA243" i="5" s="1"/>
  <c r="AH584" i="5"/>
  <c r="AO584" i="5" s="1"/>
  <c r="AC641" i="5"/>
  <c r="AJ641" i="5" s="1"/>
  <c r="AD95" i="5"/>
  <c r="AK95" i="5" s="1"/>
  <c r="AX95" i="5" s="1"/>
  <c r="AG499" i="5"/>
  <c r="AN499" i="5" s="1"/>
  <c r="BA499" i="5" s="1"/>
  <c r="AC128" i="5"/>
  <c r="AJ128" i="5" s="1"/>
  <c r="AI377" i="5"/>
  <c r="AP377" i="5" s="1"/>
  <c r="BC377" i="5" s="1"/>
  <c r="AD228" i="5"/>
  <c r="AK228" i="5" s="1"/>
  <c r="AX228" i="5" s="1"/>
  <c r="AI144" i="5"/>
  <c r="AP144" i="5" s="1"/>
  <c r="BC144" i="5" s="1"/>
  <c r="AC719" i="5"/>
  <c r="AJ719" i="5" s="1"/>
  <c r="AG810" i="5"/>
  <c r="AN810" i="5" s="1"/>
  <c r="BA810" i="5" s="1"/>
  <c r="AI370" i="5"/>
  <c r="AP370" i="5" s="1"/>
  <c r="AF696" i="5"/>
  <c r="AM696" i="5" s="1"/>
  <c r="AZ696" i="5" s="1"/>
  <c r="AD740" i="5"/>
  <c r="AK740" i="5" s="1"/>
  <c r="AX740" i="5" s="1"/>
  <c r="AI363" i="5"/>
  <c r="AP363" i="5" s="1"/>
  <c r="BC363" i="5" s="1"/>
  <c r="AD136" i="5"/>
  <c r="AK136" i="5" s="1"/>
  <c r="AI241" i="5"/>
  <c r="AP241" i="5" s="1"/>
  <c r="BC241" i="5" s="1"/>
  <c r="AC50" i="5"/>
  <c r="AJ50" i="5" s="1"/>
  <c r="AE311" i="5"/>
  <c r="AL311" i="5" s="1"/>
  <c r="AY311" i="5" s="1"/>
  <c r="AC362" i="5"/>
  <c r="AJ362" i="5" s="1"/>
  <c r="AE467" i="5"/>
  <c r="AL467" i="5" s="1"/>
  <c r="AY467" i="5" s="1"/>
  <c r="AI365" i="5"/>
  <c r="AP365" i="5" s="1"/>
  <c r="BC365" i="5" s="1"/>
  <c r="AD494" i="5"/>
  <c r="AK494" i="5" s="1"/>
  <c r="AX494" i="5" s="1"/>
  <c r="AD774" i="5"/>
  <c r="AK774" i="5" s="1"/>
  <c r="AX774" i="5" s="1"/>
  <c r="AD171" i="5"/>
  <c r="AK171" i="5" s="1"/>
  <c r="AX171" i="5" s="1"/>
  <c r="AE527" i="5"/>
  <c r="AL527" i="5" s="1"/>
  <c r="AY527" i="5" s="1"/>
  <c r="AF451" i="5"/>
  <c r="AM451" i="5" s="1"/>
  <c r="AZ451" i="5" s="1"/>
  <c r="AG117" i="5"/>
  <c r="AN117" i="5" s="1"/>
  <c r="BA117" i="5" s="1"/>
  <c r="AC305" i="5"/>
  <c r="AJ305" i="5" s="1"/>
  <c r="AD510" i="5"/>
  <c r="AK510" i="5" s="1"/>
  <c r="AH690" i="5"/>
  <c r="AO690" i="5" s="1"/>
  <c r="BB690" i="5" s="1"/>
  <c r="AD807" i="5"/>
  <c r="AK807" i="5" s="1"/>
  <c r="AX807" i="5" s="1"/>
  <c r="AF48" i="5"/>
  <c r="AM48" i="5" s="1"/>
  <c r="AZ48" i="5" s="1"/>
  <c r="AF36" i="5"/>
  <c r="AM36" i="5" s="1"/>
  <c r="AZ36" i="5" s="1"/>
  <c r="AF142" i="5"/>
  <c r="AM142" i="5" s="1"/>
  <c r="AZ142" i="5" s="1"/>
  <c r="AF139" i="5"/>
  <c r="AM139" i="5" s="1"/>
  <c r="AH352" i="5"/>
  <c r="AO352" i="5" s="1"/>
  <c r="BB352" i="5" s="1"/>
  <c r="AH668" i="5"/>
  <c r="AO668" i="5" s="1"/>
  <c r="BB668" i="5" s="1"/>
  <c r="AE665" i="5"/>
  <c r="AL665" i="5" s="1"/>
  <c r="AY665" i="5" s="1"/>
  <c r="AG152" i="5"/>
  <c r="AN152" i="5" s="1"/>
  <c r="AC299" i="5"/>
  <c r="AJ299" i="5" s="1"/>
  <c r="AD220" i="5"/>
  <c r="AK220" i="5" s="1"/>
  <c r="AX220" i="5" s="1"/>
  <c r="AF656" i="5"/>
  <c r="AM656" i="5" s="1"/>
  <c r="AZ656" i="5" s="1"/>
  <c r="AI195" i="5"/>
  <c r="AP195" i="5" s="1"/>
  <c r="BC195" i="5" s="1"/>
  <c r="AE155" i="5"/>
  <c r="AL155" i="5" s="1"/>
  <c r="AY155" i="5" s="1"/>
  <c r="AC474" i="5"/>
  <c r="AJ474" i="5" s="1"/>
  <c r="AC711" i="5"/>
  <c r="AJ711" i="5" s="1"/>
  <c r="AI438" i="5"/>
  <c r="AP438" i="5" s="1"/>
  <c r="BC438" i="5" s="1"/>
  <c r="AF138" i="5"/>
  <c r="AM138" i="5" s="1"/>
  <c r="AZ138" i="5" s="1"/>
  <c r="AH407" i="5"/>
  <c r="AO407" i="5" s="1"/>
  <c r="BB407" i="5" s="1"/>
  <c r="AH278" i="5"/>
  <c r="AO278" i="5" s="1"/>
  <c r="BB278" i="5" s="1"/>
  <c r="AI230" i="5"/>
  <c r="AP230" i="5" s="1"/>
  <c r="BC230" i="5" s="1"/>
  <c r="AG688" i="5"/>
  <c r="AN688" i="5" s="1"/>
  <c r="BA688" i="5" s="1"/>
  <c r="AD334" i="5"/>
  <c r="AK334" i="5" s="1"/>
  <c r="AX334" i="5" s="1"/>
  <c r="AG495" i="5"/>
  <c r="AN495" i="5" s="1"/>
  <c r="BA495" i="5" s="1"/>
  <c r="AE291" i="5"/>
  <c r="AL291" i="5" s="1"/>
  <c r="AY291" i="5" s="1"/>
  <c r="AG109" i="5"/>
  <c r="AN109" i="5" s="1"/>
  <c r="BA109" i="5" s="1"/>
  <c r="AG97" i="5"/>
  <c r="AN97" i="5" s="1"/>
  <c r="BA97" i="5" s="1"/>
  <c r="AI657" i="5"/>
  <c r="AP657" i="5" s="1"/>
  <c r="BC657" i="5" s="1"/>
  <c r="AG199" i="5"/>
  <c r="AN199" i="5" s="1"/>
  <c r="BA199" i="5" s="1"/>
  <c r="AE242" i="5"/>
  <c r="AL242" i="5" s="1"/>
  <c r="AY242" i="5" s="1"/>
  <c r="AI289" i="5"/>
  <c r="AP289" i="5" s="1"/>
  <c r="BC289" i="5" s="1"/>
  <c r="AC34" i="5"/>
  <c r="AJ34" i="5" s="1"/>
  <c r="AI512" i="5"/>
  <c r="AP512" i="5" s="1"/>
  <c r="BC512" i="5" s="1"/>
  <c r="AH249" i="5"/>
  <c r="AO249" i="5" s="1"/>
  <c r="BB249" i="5" s="1"/>
  <c r="AD37" i="5"/>
  <c r="AK37" i="5" s="1"/>
  <c r="AX37" i="5" s="1"/>
  <c r="AE813" i="5"/>
  <c r="AL813" i="5" s="1"/>
  <c r="AI76" i="5"/>
  <c r="AP76" i="5" s="1"/>
  <c r="BC76" i="5" s="1"/>
  <c r="AE330" i="5"/>
  <c r="AL330" i="5" s="1"/>
  <c r="AY330" i="5" s="1"/>
  <c r="AH551" i="5"/>
  <c r="AO551" i="5" s="1"/>
  <c r="BB551" i="5" s="1"/>
  <c r="AH118" i="5"/>
  <c r="AO118" i="5" s="1"/>
  <c r="BB118" i="5" s="1"/>
  <c r="AI286" i="5"/>
  <c r="AP286" i="5" s="1"/>
  <c r="BC286" i="5" s="1"/>
  <c r="AG105" i="5"/>
  <c r="AN105" i="5" s="1"/>
  <c r="AE293" i="5"/>
  <c r="AL293" i="5" s="1"/>
  <c r="AY293" i="5" s="1"/>
  <c r="AE534" i="5"/>
  <c r="AL534" i="5" s="1"/>
  <c r="AY534" i="5" s="1"/>
  <c r="AF674" i="5"/>
  <c r="AM674" i="5" s="1"/>
  <c r="AZ674" i="5" s="1"/>
  <c r="AG356" i="5"/>
  <c r="AN356" i="5" s="1"/>
  <c r="BA356" i="5" s="1"/>
  <c r="AD487" i="5"/>
  <c r="AK487" i="5" s="1"/>
  <c r="AX487" i="5" s="1"/>
  <c r="AF747" i="5"/>
  <c r="AM747" i="5" s="1"/>
  <c r="AZ747" i="5" s="1"/>
  <c r="AE555" i="5"/>
  <c r="AL555" i="5" s="1"/>
  <c r="AY555" i="5" s="1"/>
  <c r="AI126" i="5"/>
  <c r="AP126" i="5" s="1"/>
  <c r="AG292" i="5"/>
  <c r="AN292" i="5" s="1"/>
  <c r="BA292" i="5" s="1"/>
  <c r="AI684" i="5"/>
  <c r="AP684" i="5" s="1"/>
  <c r="BC684" i="5" s="1"/>
  <c r="AI120" i="5"/>
  <c r="AP120" i="5" s="1"/>
  <c r="BC120" i="5" s="1"/>
  <c r="AI351" i="5"/>
  <c r="AP351" i="5" s="1"/>
  <c r="BC351" i="5" s="1"/>
  <c r="AD98" i="5"/>
  <c r="AK98" i="5" s="1"/>
  <c r="AX98" i="5" s="1"/>
  <c r="AI283" i="5"/>
  <c r="AP283" i="5" s="1"/>
  <c r="BC283" i="5" s="1"/>
  <c r="AG54" i="5"/>
  <c r="AN54" i="5" s="1"/>
  <c r="BA54" i="5" s="1"/>
  <c r="AG524" i="5"/>
  <c r="AN524" i="5" s="1"/>
  <c r="AD591" i="5"/>
  <c r="AK591" i="5" s="1"/>
  <c r="AX591" i="5" s="1"/>
  <c r="AE157" i="5"/>
  <c r="AL157" i="5" s="1"/>
  <c r="AY157" i="5" s="1"/>
  <c r="AI254" i="5"/>
  <c r="AP254" i="5" s="1"/>
  <c r="BC254" i="5" s="1"/>
  <c r="AE375" i="5"/>
  <c r="AL375" i="5" s="1"/>
  <c r="AE272" i="5"/>
  <c r="AL272" i="5" s="1"/>
  <c r="AY272" i="5" s="1"/>
  <c r="AE821" i="5"/>
  <c r="AL821" i="5" s="1"/>
  <c r="AY821" i="5" s="1"/>
  <c r="AH288" i="5"/>
  <c r="AO288" i="5" s="1"/>
  <c r="BB288" i="5" s="1"/>
  <c r="AI608" i="5"/>
  <c r="AP608" i="5" s="1"/>
  <c r="BC608" i="5" s="1"/>
  <c r="AI65" i="5"/>
  <c r="AP65" i="5" s="1"/>
  <c r="BC65" i="5" s="1"/>
  <c r="AH124" i="5"/>
  <c r="AO124" i="5" s="1"/>
  <c r="BB124" i="5" s="1"/>
  <c r="AC168" i="5"/>
  <c r="AJ168" i="5" s="1"/>
  <c r="AG52" i="5"/>
  <c r="AN52" i="5" s="1"/>
  <c r="BA52" i="5" s="1"/>
  <c r="AI164" i="5"/>
  <c r="AP164" i="5" s="1"/>
  <c r="BC164" i="5" s="1"/>
  <c r="AI645" i="5"/>
  <c r="AP645" i="5" s="1"/>
  <c r="AH335" i="5"/>
  <c r="AO335" i="5" s="1"/>
  <c r="BB335" i="5" s="1"/>
  <c r="AH79" i="5"/>
  <c r="AO79" i="5" s="1"/>
  <c r="BB79" i="5" s="1"/>
  <c r="AC564" i="5"/>
  <c r="AJ564" i="5" s="1"/>
  <c r="AI257" i="5"/>
  <c r="AP257" i="5" s="1"/>
  <c r="BC257" i="5" s="1"/>
  <c r="AF606" i="5"/>
  <c r="AM606" i="5" s="1"/>
  <c r="AZ606" i="5" s="1"/>
  <c r="AH552" i="5"/>
  <c r="AO552" i="5" s="1"/>
  <c r="BB552" i="5" s="1"/>
  <c r="AG442" i="5"/>
  <c r="AN442" i="5" s="1"/>
  <c r="BA442" i="5" s="1"/>
  <c r="AG252" i="5"/>
  <c r="AN252" i="5" s="1"/>
  <c r="AC82" i="5"/>
  <c r="AJ82" i="5" s="1"/>
  <c r="AD469" i="5"/>
  <c r="AK469" i="5" s="1"/>
  <c r="AX469" i="5" s="1"/>
  <c r="AF56" i="5"/>
  <c r="AM56" i="5" s="1"/>
  <c r="AZ56" i="5" s="1"/>
  <c r="AD479" i="5"/>
  <c r="AK479" i="5" s="1"/>
  <c r="AX479" i="5" s="1"/>
  <c r="AE381" i="5"/>
  <c r="AL381" i="5" s="1"/>
  <c r="AY381" i="5" s="1"/>
  <c r="AE713" i="5"/>
  <c r="AL713" i="5" s="1"/>
  <c r="AH107" i="5"/>
  <c r="AO107" i="5" s="1"/>
  <c r="BB107" i="5" s="1"/>
  <c r="AD819" i="5"/>
  <c r="AK819" i="5" s="1"/>
  <c r="AX819" i="5" s="1"/>
  <c r="AE701" i="5"/>
  <c r="AL701" i="5" s="1"/>
  <c r="AY701" i="5" s="1"/>
  <c r="AF64" i="5"/>
  <c r="AM64" i="5" s="1"/>
  <c r="AZ64" i="5" s="1"/>
  <c r="AH221" i="5"/>
  <c r="AO221" i="5" s="1"/>
  <c r="BB221" i="5" s="1"/>
  <c r="AE147" i="5"/>
  <c r="AL147" i="5" s="1"/>
  <c r="AH163" i="5"/>
  <c r="AO163" i="5" s="1"/>
  <c r="BB163" i="5" s="1"/>
  <c r="AH319" i="5"/>
  <c r="AO319" i="5" s="1"/>
  <c r="AH727" i="5"/>
  <c r="AO727" i="5" s="1"/>
  <c r="BB727" i="5" s="1"/>
  <c r="AF454" i="5"/>
  <c r="AM454" i="5" s="1"/>
  <c r="AZ454" i="5" s="1"/>
  <c r="AD409" i="5"/>
  <c r="AK409" i="5" s="1"/>
  <c r="AX409" i="5" s="1"/>
  <c r="AI364" i="5"/>
  <c r="AP364" i="5" s="1"/>
  <c r="BC364" i="5" s="1"/>
  <c r="AI135" i="5"/>
  <c r="AP135" i="5" s="1"/>
  <c r="BC135" i="5" s="1"/>
  <c r="AG779" i="5"/>
  <c r="AN779" i="5" s="1"/>
  <c r="BA779" i="5" s="1"/>
  <c r="AF83" i="5"/>
  <c r="AM83" i="5" s="1"/>
  <c r="AZ83" i="5" s="1"/>
  <c r="AF548" i="5"/>
  <c r="AM548" i="5" s="1"/>
  <c r="AZ548" i="5" s="1"/>
  <c r="AI320" i="5"/>
  <c r="AP320" i="5" s="1"/>
  <c r="BC320" i="5" s="1"/>
  <c r="AC679" i="5"/>
  <c r="AJ679" i="5" s="1"/>
  <c r="AF274" i="5"/>
  <c r="AM274" i="5" s="1"/>
  <c r="AZ274" i="5" s="1"/>
  <c r="AG200" i="5"/>
  <c r="AN200" i="5" s="1"/>
  <c r="BA200" i="5" s="1"/>
  <c r="AC159" i="5"/>
  <c r="AJ159" i="5" s="1"/>
  <c r="AG486" i="5"/>
  <c r="AN486" i="5" s="1"/>
  <c r="BA486" i="5" s="1"/>
  <c r="AI382" i="5"/>
  <c r="AP382" i="5" s="1"/>
  <c r="BC382" i="5" s="1"/>
  <c r="AC500" i="5"/>
  <c r="AJ500" i="5" s="1"/>
  <c r="AI388" i="5"/>
  <c r="AP388" i="5" s="1"/>
  <c r="BC388" i="5" s="1"/>
  <c r="AI193" i="5"/>
  <c r="AP193" i="5" s="1"/>
  <c r="BC193" i="5" s="1"/>
  <c r="AD70" i="5"/>
  <c r="AK70" i="5" s="1"/>
  <c r="AD49" i="5"/>
  <c r="AK49" i="5" s="1"/>
  <c r="AX49" i="5" s="1"/>
  <c r="AI279" i="5"/>
  <c r="AP279" i="5" s="1"/>
  <c r="AI425" i="5"/>
  <c r="AP425" i="5" s="1"/>
  <c r="BC425" i="5" s="1"/>
  <c r="AF437" i="5"/>
  <c r="AM437" i="5" s="1"/>
  <c r="AD371" i="5"/>
  <c r="AK371" i="5" s="1"/>
  <c r="AX371" i="5" s="1"/>
  <c r="AC300" i="5"/>
  <c r="AJ300" i="5" s="1"/>
  <c r="AD698" i="5"/>
  <c r="AK698" i="5" s="1"/>
  <c r="AX698" i="5" s="1"/>
  <c r="AG51" i="5"/>
  <c r="AN51" i="5" s="1"/>
  <c r="BA51" i="5" s="1"/>
  <c r="AI246" i="5"/>
  <c r="AP246" i="5" s="1"/>
  <c r="BC246" i="5" s="1"/>
  <c r="AI206" i="5"/>
  <c r="AP206" i="5" s="1"/>
  <c r="BC206" i="5" s="1"/>
  <c r="AF366" i="5"/>
  <c r="AM366" i="5" s="1"/>
  <c r="AZ366" i="5" s="1"/>
  <c r="AI563" i="5"/>
  <c r="AP563" i="5" s="1"/>
  <c r="BC563" i="5" s="1"/>
  <c r="AE523" i="5"/>
  <c r="AL523" i="5" s="1"/>
  <c r="AY523" i="5" s="1"/>
  <c r="AG251" i="5"/>
  <c r="AN251" i="5" s="1"/>
  <c r="BA251" i="5" s="1"/>
  <c r="AF134" i="5"/>
  <c r="AM134" i="5" s="1"/>
  <c r="AZ134" i="5" s="1"/>
  <c r="AI778" i="5"/>
  <c r="AP778" i="5" s="1"/>
  <c r="BC778" i="5" s="1"/>
  <c r="AG236" i="5"/>
  <c r="AN236" i="5" s="1"/>
  <c r="BA236" i="5" s="1"/>
  <c r="AE75" i="5"/>
  <c r="AL75" i="5" s="1"/>
  <c r="AY75" i="5" s="1"/>
  <c r="AH431" i="5"/>
  <c r="AO431" i="5" s="1"/>
  <c r="BB431" i="5" s="1"/>
  <c r="AF670" i="5"/>
  <c r="AM670" i="5" s="1"/>
  <c r="AG630" i="5"/>
  <c r="AN630" i="5" s="1"/>
  <c r="BA630" i="5" s="1"/>
  <c r="AE284" i="5"/>
  <c r="AL284" i="5" s="1"/>
  <c r="AY284" i="5" s="1"/>
  <c r="AG702" i="5"/>
  <c r="AN702" i="5" s="1"/>
  <c r="BA702" i="5" s="1"/>
  <c r="AC781" i="5"/>
  <c r="AJ781" i="5" s="1"/>
  <c r="AI410" i="5"/>
  <c r="AP410" i="5" s="1"/>
  <c r="BC410" i="5" s="1"/>
  <c r="AC231" i="5"/>
  <c r="AJ231" i="5" s="1"/>
  <c r="AD347" i="5"/>
  <c r="AK347" i="5" s="1"/>
  <c r="AX347" i="5" s="1"/>
  <c r="AC541" i="5"/>
  <c r="AJ541" i="5" s="1"/>
  <c r="AC637" i="5"/>
  <c r="AJ637" i="5" s="1"/>
  <c r="AE121" i="5"/>
  <c r="AL121" i="5" s="1"/>
  <c r="AY121" i="5" s="1"/>
  <c r="AH281" i="5"/>
  <c r="AO281" i="5" s="1"/>
  <c r="BB281" i="5" s="1"/>
  <c r="AE482" i="5"/>
  <c r="AL482" i="5" s="1"/>
  <c r="AY482" i="5" s="1"/>
  <c r="AH236" i="5"/>
  <c r="AO236" i="5" s="1"/>
  <c r="BB236" i="5" s="1"/>
  <c r="AI398" i="5"/>
  <c r="AP398" i="5" s="1"/>
  <c r="BC398" i="5" s="1"/>
  <c r="AC396" i="5"/>
  <c r="AJ396" i="5" s="1"/>
  <c r="AD286" i="5"/>
  <c r="AK286" i="5" s="1"/>
  <c r="AX286" i="5" s="1"/>
  <c r="AD76" i="5"/>
  <c r="AK76" i="5" s="1"/>
  <c r="AX76" i="5" s="1"/>
  <c r="AI75" i="5"/>
  <c r="AP75" i="5" s="1"/>
  <c r="BC75" i="5" s="1"/>
  <c r="AI330" i="5"/>
  <c r="AP330" i="5" s="1"/>
  <c r="BC330" i="5" s="1"/>
  <c r="AE442" i="5"/>
  <c r="AL442" i="5" s="1"/>
  <c r="AY442" i="5" s="1"/>
  <c r="AF508" i="5"/>
  <c r="AM508" i="5" s="1"/>
  <c r="AZ508" i="5" s="1"/>
  <c r="AH747" i="5"/>
  <c r="AO747" i="5" s="1"/>
  <c r="BB747" i="5" s="1"/>
  <c r="AC702" i="5"/>
  <c r="AJ702" i="5" s="1"/>
  <c r="AI152" i="5"/>
  <c r="AP152" i="5" s="1"/>
  <c r="BC152" i="5" s="1"/>
  <c r="AF82" i="5"/>
  <c r="AM82" i="5" s="1"/>
  <c r="AZ82" i="5" s="1"/>
  <c r="AU92" i="5"/>
  <c r="AF37" i="5"/>
  <c r="AM37" i="5" s="1"/>
  <c r="AZ37" i="5" s="1"/>
  <c r="AI70" i="5"/>
  <c r="AP70" i="5" s="1"/>
  <c r="BC70" i="5" s="1"/>
  <c r="AU145" i="5"/>
  <c r="AU29" i="5"/>
  <c r="AS617" i="5"/>
  <c r="AU571" i="5"/>
  <c r="AU414" i="5"/>
  <c r="AS392" i="5"/>
  <c r="AE778" i="5"/>
  <c r="AL778" i="5" s="1"/>
  <c r="AY778" i="5" s="1"/>
  <c r="AU379" i="5"/>
  <c r="AS416" i="5"/>
  <c r="AD246" i="5"/>
  <c r="AK246" i="5" s="1"/>
  <c r="AX246" i="5" s="1"/>
  <c r="AS92" i="5"/>
  <c r="AU465" i="5"/>
  <c r="AV585" i="5"/>
  <c r="AE707" i="5"/>
  <c r="AL707" i="5" s="1"/>
  <c r="AY707" i="5" s="1"/>
  <c r="AE815" i="5"/>
  <c r="AL815" i="5" s="1"/>
  <c r="AY815" i="5" s="1"/>
  <c r="AD308" i="5"/>
  <c r="AK308" i="5" s="1"/>
  <c r="AG665" i="5"/>
  <c r="AN665" i="5" s="1"/>
  <c r="BA665" i="5" s="1"/>
  <c r="AE606" i="5"/>
  <c r="AL606" i="5" s="1"/>
  <c r="AY606" i="5" s="1"/>
  <c r="AC707" i="5"/>
  <c r="AJ707" i="5" s="1"/>
  <c r="AC815" i="5"/>
  <c r="AJ815" i="5" s="1"/>
  <c r="AH777" i="5"/>
  <c r="AO777" i="5" s="1"/>
  <c r="BB777" i="5" s="1"/>
  <c r="AF21" i="5"/>
  <c r="AM21" i="5" s="1"/>
  <c r="AZ21" i="5" s="1"/>
  <c r="AF299" i="5"/>
  <c r="AM299" i="5" s="1"/>
  <c r="AZ299" i="5" s="1"/>
  <c r="AE220" i="5"/>
  <c r="AL220" i="5" s="1"/>
  <c r="AC188" i="5"/>
  <c r="AJ188" i="5" s="1"/>
  <c r="AI287" i="5"/>
  <c r="AP287" i="5" s="1"/>
  <c r="BC287" i="5" s="1"/>
  <c r="AI328" i="5"/>
  <c r="AP328" i="5" s="1"/>
  <c r="BC328" i="5" s="1"/>
  <c r="AC186" i="5"/>
  <c r="AJ186" i="5" s="1"/>
  <c r="AC551" i="5"/>
  <c r="AJ551" i="5" s="1"/>
  <c r="AE252" i="5"/>
  <c r="AL252" i="5" s="1"/>
  <c r="AS357" i="5"/>
  <c r="AS412" i="5"/>
  <c r="AU490" i="5"/>
  <c r="AU532" i="5"/>
  <c r="AS618" i="5"/>
  <c r="AU751" i="5"/>
  <c r="AU748" i="5"/>
  <c r="AS100" i="5"/>
  <c r="AI625" i="5"/>
  <c r="AP625" i="5" s="1"/>
  <c r="BC625" i="5" s="1"/>
  <c r="AF777" i="5"/>
  <c r="AM777" i="5" s="1"/>
  <c r="AZ777" i="5" s="1"/>
  <c r="AG21" i="5"/>
  <c r="AN21" i="5" s="1"/>
  <c r="BA21" i="5" s="1"/>
  <c r="AH188" i="5"/>
  <c r="AO188" i="5" s="1"/>
  <c r="BB188" i="5" s="1"/>
  <c r="AC220" i="5"/>
  <c r="AJ220" i="5" s="1"/>
  <c r="AD287" i="5"/>
  <c r="AK287" i="5" s="1"/>
  <c r="AX287" i="5" s="1"/>
  <c r="AD328" i="5"/>
  <c r="AK328" i="5" s="1"/>
  <c r="AX328" i="5" s="1"/>
  <c r="AE152" i="5"/>
  <c r="AL152" i="5" s="1"/>
  <c r="AY152" i="5" s="1"/>
  <c r="AD508" i="5"/>
  <c r="AK508" i="5" s="1"/>
  <c r="AX508" i="5" s="1"/>
  <c r="AG155" i="5"/>
  <c r="AN155" i="5" s="1"/>
  <c r="BA155" i="5" s="1"/>
  <c r="AH82" i="5"/>
  <c r="AO82" i="5" s="1"/>
  <c r="BB82" i="5" s="1"/>
  <c r="AD474" i="5"/>
  <c r="AK474" i="5" s="1"/>
  <c r="AX474" i="5" s="1"/>
  <c r="AE702" i="5"/>
  <c r="AL702" i="5" s="1"/>
  <c r="AY702" i="5" s="1"/>
  <c r="AE76" i="5"/>
  <c r="AL76" i="5" s="1"/>
  <c r="AY76" i="5" s="1"/>
  <c r="AG813" i="5"/>
  <c r="AN813" i="5" s="1"/>
  <c r="BA813" i="5" s="1"/>
  <c r="AG75" i="5"/>
  <c r="AN75" i="5" s="1"/>
  <c r="BA75" i="5" s="1"/>
  <c r="AD330" i="5"/>
  <c r="AK330" i="5" s="1"/>
  <c r="AX330" i="5" s="1"/>
  <c r="AD398" i="5"/>
  <c r="AK398" i="5" s="1"/>
  <c r="AX398" i="5" s="1"/>
  <c r="AC368" i="5"/>
  <c r="AJ368" i="5" s="1"/>
  <c r="AC656" i="5"/>
  <c r="AJ656" i="5" s="1"/>
  <c r="AD195" i="5"/>
  <c r="AK195" i="5" s="1"/>
  <c r="AE82" i="5"/>
  <c r="AL82" i="5" s="1"/>
  <c r="AY82" i="5" s="1"/>
  <c r="AD344" i="5"/>
  <c r="AK344" i="5" s="1"/>
  <c r="AX344" i="5" s="1"/>
  <c r="AE286" i="5"/>
  <c r="AL286" i="5" s="1"/>
  <c r="AY286" i="5" s="1"/>
  <c r="AS725" i="5"/>
  <c r="AS654" i="5"/>
  <c r="AV676" i="5"/>
  <c r="AU587" i="5"/>
  <c r="AU17" i="5"/>
  <c r="AI134" i="5"/>
  <c r="AP134" i="5" s="1"/>
  <c r="BC134" i="5" s="1"/>
  <c r="AC136" i="5"/>
  <c r="AJ136" i="5" s="1"/>
  <c r="AH774" i="5"/>
  <c r="AO774" i="5" s="1"/>
  <c r="BB774" i="5" s="1"/>
  <c r="AG311" i="5"/>
  <c r="AN311" i="5" s="1"/>
  <c r="BA311" i="5" s="1"/>
  <c r="AH50" i="5"/>
  <c r="AO50" i="5" s="1"/>
  <c r="BB50" i="5" s="1"/>
  <c r="AC366" i="5"/>
  <c r="AJ366" i="5" s="1"/>
  <c r="AE435" i="5"/>
  <c r="AL435" i="5" s="1"/>
  <c r="AY435" i="5" s="1"/>
  <c r="AI98" i="5"/>
  <c r="AP98" i="5" s="1"/>
  <c r="BC98" i="5" s="1"/>
  <c r="AI545" i="5"/>
  <c r="AP545" i="5" s="1"/>
  <c r="BC545" i="5" s="1"/>
  <c r="AU823" i="5"/>
  <c r="AS225" i="5"/>
  <c r="AU771" i="5"/>
  <c r="AU744" i="5"/>
  <c r="AU672" i="5"/>
  <c r="AU632" i="5"/>
  <c r="AI467" i="5"/>
  <c r="AP467" i="5" s="1"/>
  <c r="BC467" i="5" s="1"/>
  <c r="AD126" i="5"/>
  <c r="AK126" i="5" s="1"/>
  <c r="AX126" i="5" s="1"/>
  <c r="AS745" i="5"/>
  <c r="AS16" i="5"/>
  <c r="AS324" i="5"/>
  <c r="AS151" i="5"/>
  <c r="AS634" i="5"/>
  <c r="AS528" i="5"/>
  <c r="AS350" i="5"/>
  <c r="AS297" i="5"/>
  <c r="AF760" i="5"/>
  <c r="AM760" i="5" s="1"/>
  <c r="AZ760" i="5" s="1"/>
  <c r="AF311" i="5"/>
  <c r="AM311" i="5" s="1"/>
  <c r="AF51" i="5"/>
  <c r="AM51" i="5" s="1"/>
  <c r="AZ51" i="5" s="1"/>
  <c r="AD435" i="5"/>
  <c r="AK435" i="5" s="1"/>
  <c r="AX435" i="5" s="1"/>
  <c r="AD684" i="5"/>
  <c r="AK684" i="5" s="1"/>
  <c r="BB238" i="5"/>
  <c r="AU238" i="5"/>
  <c r="AZ558" i="5"/>
  <c r="AS558" i="5"/>
  <c r="BB189" i="5"/>
  <c r="AU189" i="5"/>
  <c r="BB691" i="5"/>
  <c r="AU691" i="5"/>
  <c r="BB173" i="5"/>
  <c r="AU173" i="5"/>
  <c r="AZ33" i="5"/>
  <c r="AS33" i="5"/>
  <c r="AZ338" i="5"/>
  <c r="AS338" i="5"/>
  <c r="AZ485" i="5"/>
  <c r="AS485" i="5"/>
  <c r="AZ184" i="5"/>
  <c r="AS184" i="5"/>
  <c r="BB350" i="5"/>
  <c r="AU350" i="5"/>
  <c r="AZ205" i="5"/>
  <c r="AS205" i="5"/>
  <c r="AZ532" i="5"/>
  <c r="AS532" i="5"/>
  <c r="AZ581" i="5"/>
  <c r="AS581" i="5"/>
  <c r="BB184" i="5"/>
  <c r="AU184" i="5"/>
  <c r="BB468" i="5"/>
  <c r="AU468" i="5"/>
  <c r="BB460" i="5"/>
  <c r="AU460" i="5"/>
  <c r="AD690" i="5"/>
  <c r="AK690" i="5" s="1"/>
  <c r="AX690" i="5" s="1"/>
  <c r="AG300" i="5"/>
  <c r="AN300" i="5" s="1"/>
  <c r="BA300" i="5" s="1"/>
  <c r="AD57" i="5"/>
  <c r="AK57" i="5" s="1"/>
  <c r="AD241" i="5"/>
  <c r="AK241" i="5" s="1"/>
  <c r="AX241" i="5" s="1"/>
  <c r="AF292" i="5"/>
  <c r="AM292" i="5" s="1"/>
  <c r="AZ292" i="5" s="1"/>
  <c r="AE206" i="5"/>
  <c r="AL206" i="5" s="1"/>
  <c r="AY206" i="5" s="1"/>
  <c r="AF58" i="5"/>
  <c r="AM58" i="5" s="1"/>
  <c r="AZ58" i="5" s="1"/>
  <c r="AF671" i="5"/>
  <c r="AM671" i="5" s="1"/>
  <c r="AZ671" i="5" s="1"/>
  <c r="AU81" i="5"/>
  <c r="AU31" i="5"/>
  <c r="AU324" i="5"/>
  <c r="AU68" i="5"/>
  <c r="AS13" i="5"/>
  <c r="AS648" i="5"/>
  <c r="AS271" i="5"/>
  <c r="AS490" i="5"/>
  <c r="AS81" i="5"/>
  <c r="AU372" i="5"/>
  <c r="AS626" i="5"/>
  <c r="AU805" i="5"/>
  <c r="BC516" i="5"/>
  <c r="AV516" i="5"/>
  <c r="AF690" i="5"/>
  <c r="AM690" i="5" s="1"/>
  <c r="AZ690" i="5" s="1"/>
  <c r="AC713" i="5"/>
  <c r="AJ713" i="5" s="1"/>
  <c r="AF218" i="5"/>
  <c r="AM218" i="5" s="1"/>
  <c r="AZ218" i="5" s="1"/>
  <c r="AE56" i="5"/>
  <c r="AL56" i="5" s="1"/>
  <c r="AY56" i="5" s="1"/>
  <c r="AD362" i="5"/>
  <c r="AK362" i="5" s="1"/>
  <c r="AX362" i="5" s="1"/>
  <c r="AG351" i="5"/>
  <c r="AN351" i="5" s="1"/>
  <c r="BA351" i="5" s="1"/>
  <c r="AD563" i="5"/>
  <c r="AK563" i="5" s="1"/>
  <c r="AX563" i="5" s="1"/>
  <c r="AC125" i="5"/>
  <c r="AJ125" i="5" s="1"/>
  <c r="AD523" i="5"/>
  <c r="AK523" i="5" s="1"/>
  <c r="AI555" i="5"/>
  <c r="AP555" i="5" s="1"/>
  <c r="BC555" i="5" s="1"/>
  <c r="AZ460" i="5"/>
  <c r="AS460" i="5"/>
  <c r="BB766" i="5"/>
  <c r="AU766" i="5"/>
  <c r="BB793" i="5"/>
  <c r="AU793" i="5"/>
  <c r="AZ10" i="5"/>
  <c r="AS10" i="5"/>
  <c r="AZ579" i="5"/>
  <c r="AS579" i="5"/>
  <c r="AZ660" i="5"/>
  <c r="AS660" i="5"/>
  <c r="BB74" i="5"/>
  <c r="AU74" i="5"/>
  <c r="BB580" i="5"/>
  <c r="AU580" i="5"/>
  <c r="AZ265" i="5"/>
  <c r="AS265" i="5"/>
  <c r="AZ607" i="5"/>
  <c r="AS607" i="5"/>
  <c r="AZ208" i="5"/>
  <c r="AS208" i="5"/>
  <c r="BB60" i="5"/>
  <c r="AU60" i="5"/>
  <c r="BB66" i="5"/>
  <c r="AU66" i="5"/>
  <c r="AG134" i="5"/>
  <c r="AN134" i="5" s="1"/>
  <c r="BA134" i="5" s="1"/>
  <c r="AH292" i="5"/>
  <c r="AO292" i="5" s="1"/>
  <c r="AG494" i="5"/>
  <c r="AN494" i="5" s="1"/>
  <c r="BA494" i="5" s="1"/>
  <c r="AH366" i="5"/>
  <c r="AO366" i="5" s="1"/>
  <c r="BB366" i="5" s="1"/>
  <c r="AD545" i="5"/>
  <c r="AK545" i="5" s="1"/>
  <c r="AX545" i="5" s="1"/>
  <c r="AU582" i="5"/>
  <c r="AS414" i="5"/>
  <c r="AS399" i="5"/>
  <c r="AU402" i="5"/>
  <c r="AS709" i="5"/>
  <c r="AU485" i="5"/>
  <c r="AU404" i="5"/>
  <c r="AU742" i="5"/>
  <c r="AS372" i="5"/>
  <c r="AU100" i="5"/>
  <c r="AS456" i="5"/>
  <c r="AS214" i="5"/>
  <c r="AS492" i="5"/>
  <c r="AU809" i="5"/>
  <c r="AU265" i="5"/>
  <c r="AU440" i="5"/>
  <c r="AS389" i="5"/>
  <c r="AU205" i="5"/>
  <c r="AS133" i="5"/>
  <c r="AU597" i="5"/>
  <c r="AU480" i="5"/>
  <c r="AU725" i="5"/>
  <c r="AU80" i="5"/>
  <c r="AS811" i="5"/>
  <c r="AS340" i="5"/>
  <c r="AS823" i="5"/>
  <c r="AS111" i="5"/>
  <c r="AF728" i="5"/>
  <c r="AM728" i="5" s="1"/>
  <c r="AZ728" i="5" s="1"/>
  <c r="AI315" i="5"/>
  <c r="AP315" i="5" s="1"/>
  <c r="BC315" i="5" s="1"/>
  <c r="AF786" i="5"/>
  <c r="AM786" i="5" s="1"/>
  <c r="AZ786" i="5" s="1"/>
  <c r="AC88" i="5"/>
  <c r="AJ88" i="5" s="1"/>
  <c r="AH136" i="5"/>
  <c r="AO136" i="5" s="1"/>
  <c r="BB136" i="5" s="1"/>
  <c r="AF776" i="5"/>
  <c r="AM776" i="5" s="1"/>
  <c r="AZ776" i="5" s="1"/>
  <c r="AD786" i="5"/>
  <c r="AK786" i="5" s="1"/>
  <c r="AX786" i="5" s="1"/>
  <c r="AF704" i="5"/>
  <c r="AM704" i="5" s="1"/>
  <c r="AZ704" i="5" s="1"/>
  <c r="AG231" i="5"/>
  <c r="AN231" i="5" s="1"/>
  <c r="BA231" i="5" s="1"/>
  <c r="BB141" i="5"/>
  <c r="AU141" i="5"/>
  <c r="BB101" i="5"/>
  <c r="AU101" i="5"/>
  <c r="BB391" i="5"/>
  <c r="AU391" i="5"/>
  <c r="BB693" i="5"/>
  <c r="AU693" i="5"/>
  <c r="BB617" i="5"/>
  <c r="AU617" i="5"/>
  <c r="BB423" i="5"/>
  <c r="AU423" i="5"/>
  <c r="AZ538" i="5"/>
  <c r="AS538" i="5"/>
  <c r="BB705" i="5"/>
  <c r="AU705" i="5"/>
  <c r="BB337" i="5"/>
  <c r="AU337" i="5"/>
  <c r="BB618" i="5"/>
  <c r="AU618" i="5"/>
  <c r="AZ468" i="5"/>
  <c r="AS468" i="5"/>
  <c r="BB703" i="5"/>
  <c r="AU703" i="5"/>
  <c r="AZ378" i="5"/>
  <c r="AS378" i="5"/>
  <c r="BB757" i="5"/>
  <c r="AU757" i="5"/>
  <c r="BB15" i="5"/>
  <c r="AU15" i="5"/>
  <c r="BB745" i="5"/>
  <c r="AU745" i="5"/>
  <c r="AZ687" i="5"/>
  <c r="AS687" i="5"/>
  <c r="BB686" i="5"/>
  <c r="AU686" i="5"/>
  <c r="BB452" i="5"/>
  <c r="AU452" i="5"/>
  <c r="BB158" i="5"/>
  <c r="AU158" i="5"/>
  <c r="BB607" i="5"/>
  <c r="AU607" i="5"/>
  <c r="BB634" i="5"/>
  <c r="AU634" i="5"/>
  <c r="AZ258" i="5"/>
  <c r="AS258" i="5"/>
  <c r="AZ18" i="5"/>
  <c r="AS18" i="5"/>
  <c r="AZ771" i="5"/>
  <c r="AS771" i="5"/>
  <c r="AZ78" i="5"/>
  <c r="AS78" i="5"/>
  <c r="AZ175" i="5"/>
  <c r="AS175" i="5"/>
  <c r="BB338" i="5"/>
  <c r="AU338" i="5"/>
  <c r="AZ733" i="5"/>
  <c r="AS733" i="5"/>
  <c r="AZ201" i="5"/>
  <c r="AS201" i="5"/>
  <c r="AZ210" i="5"/>
  <c r="AS210" i="5"/>
  <c r="AZ312" i="5"/>
  <c r="AS312" i="5"/>
  <c r="BB530" i="5"/>
  <c r="AU530" i="5"/>
  <c r="AZ7" i="5"/>
  <c r="AS7" i="5"/>
  <c r="AZ240" i="5"/>
  <c r="AS240" i="5"/>
  <c r="BB245" i="5"/>
  <c r="AU245" i="5"/>
  <c r="BB172" i="5"/>
  <c r="AU172" i="5"/>
  <c r="AZ613" i="5"/>
  <c r="AS613" i="5"/>
  <c r="AZ35" i="5"/>
  <c r="AS35" i="5"/>
  <c r="BB489" i="5"/>
  <c r="AU489" i="5"/>
  <c r="BB399" i="5"/>
  <c r="AU399" i="5"/>
  <c r="BB133" i="5"/>
  <c r="AU133" i="5"/>
  <c r="AZ402" i="5"/>
  <c r="AS402" i="5"/>
  <c r="AZ423" i="5"/>
  <c r="AS423" i="5"/>
  <c r="BB323" i="5"/>
  <c r="AU323" i="5"/>
  <c r="BB539" i="5"/>
  <c r="AU539" i="5"/>
  <c r="AZ426" i="5"/>
  <c r="AS426" i="5"/>
  <c r="BB222" i="5"/>
  <c r="AU222" i="5"/>
  <c r="BB709" i="5"/>
  <c r="AU709" i="5"/>
  <c r="BB621" i="5"/>
  <c r="AU621" i="5"/>
  <c r="AZ757" i="5"/>
  <c r="AS757" i="5"/>
  <c r="AZ15" i="5"/>
  <c r="AS15" i="5"/>
  <c r="AZ189" i="5"/>
  <c r="AS189" i="5"/>
  <c r="AZ729" i="5"/>
  <c r="AS729" i="5"/>
  <c r="BB620" i="5"/>
  <c r="AU620" i="5"/>
  <c r="BB542" i="5"/>
  <c r="AU542" i="5"/>
  <c r="BB427" i="5"/>
  <c r="AU427" i="5"/>
  <c r="BB746" i="5"/>
  <c r="AU746" i="5"/>
  <c r="AZ3" i="5"/>
  <c r="AS3" i="5"/>
  <c r="BB190" i="5"/>
  <c r="AU190" i="5"/>
  <c r="AZ691" i="5"/>
  <c r="AS691" i="5"/>
  <c r="BB187" i="5"/>
  <c r="AU187" i="5"/>
  <c r="BB346" i="5"/>
  <c r="AU346" i="5"/>
  <c r="AZ742" i="5"/>
  <c r="AS742" i="5"/>
  <c r="BB137" i="5"/>
  <c r="AU137" i="5"/>
  <c r="AZ197" i="5"/>
  <c r="AS197" i="5"/>
  <c r="AZ413" i="5"/>
  <c r="AS413" i="5"/>
  <c r="AZ789" i="5"/>
  <c r="AS789" i="5"/>
  <c r="AU535" i="5"/>
  <c r="AU729" i="5"/>
  <c r="AS636" i="5"/>
  <c r="AS323" i="5"/>
  <c r="AU824" i="5"/>
  <c r="AU538" i="5"/>
  <c r="AU681" i="5"/>
  <c r="AS539" i="5"/>
  <c r="AU84" i="5"/>
  <c r="AU459" i="5"/>
  <c r="AU647" i="5"/>
  <c r="AS8" i="5"/>
  <c r="AS782" i="5"/>
  <c r="AS571" i="5"/>
  <c r="AU129" i="5"/>
  <c r="AU613" i="5"/>
  <c r="AS93" i="5"/>
  <c r="AS599" i="5"/>
  <c r="AU436" i="5"/>
  <c r="AU718" i="5"/>
  <c r="AU415" i="5"/>
  <c r="AU392" i="5"/>
  <c r="AU312" i="5"/>
  <c r="AU743" i="5"/>
  <c r="AU602" i="5"/>
  <c r="AU653" i="5"/>
  <c r="AU340" i="5"/>
  <c r="AU10" i="5"/>
  <c r="AS4" i="5"/>
  <c r="AS586" i="5"/>
  <c r="AS459" i="5"/>
  <c r="AU7" i="5"/>
  <c r="AU240" i="5"/>
  <c r="AS643" i="5"/>
  <c r="AS5" i="5"/>
  <c r="AS267" i="5"/>
  <c r="AU367" i="5"/>
  <c r="AS689" i="5"/>
  <c r="AU333" i="5"/>
  <c r="AS222" i="5"/>
  <c r="AS9" i="5"/>
  <c r="AU35" i="5"/>
  <c r="BB3" i="5"/>
  <c r="AU3" i="5"/>
  <c r="AE451" i="5"/>
  <c r="AL451" i="5" s="1"/>
  <c r="AY451" i="5" s="1"/>
  <c r="AC117" i="5"/>
  <c r="AJ117" i="5" s="1"/>
  <c r="AE770" i="5"/>
  <c r="AL770" i="5" s="1"/>
  <c r="AY770" i="5" s="1"/>
  <c r="BJ262" i="5"/>
  <c r="BJ300" i="5"/>
  <c r="BJ778" i="5"/>
  <c r="BJ815" i="5"/>
  <c r="BJ760" i="5"/>
  <c r="BJ713" i="5"/>
  <c r="BJ813" i="5"/>
  <c r="BJ226" i="5"/>
  <c r="BJ48" i="5"/>
  <c r="BJ154" i="5"/>
  <c r="BJ36" i="5"/>
  <c r="BJ311" i="5"/>
  <c r="BJ807" i="5"/>
  <c r="BJ770" i="5"/>
  <c r="BJ76" i="5"/>
  <c r="BJ50" i="5"/>
  <c r="BJ358" i="5"/>
  <c r="BJ293" i="5"/>
  <c r="BJ349" i="5"/>
  <c r="BJ307" i="5"/>
  <c r="BJ361" i="5"/>
  <c r="BJ290" i="5"/>
  <c r="BJ279" i="5"/>
  <c r="BJ223" i="5"/>
  <c r="BJ425" i="5"/>
  <c r="BJ260" i="5"/>
  <c r="BJ437" i="5"/>
  <c r="BJ315" i="5"/>
  <c r="BJ421" i="5"/>
  <c r="BJ494" i="5"/>
  <c r="BJ551" i="5"/>
  <c r="BJ541" i="5"/>
  <c r="BJ479" i="5"/>
  <c r="BJ534" i="5"/>
  <c r="BJ637" i="5"/>
  <c r="BJ684" i="5"/>
  <c r="BJ126" i="5"/>
  <c r="BJ120" i="5"/>
  <c r="BJ89" i="5"/>
  <c r="BJ121" i="5"/>
  <c r="BJ98" i="5"/>
  <c r="BJ286" i="5"/>
  <c r="BJ649" i="5"/>
  <c r="BJ442" i="5"/>
  <c r="BJ523" i="5"/>
  <c r="BJ496" i="5"/>
  <c r="BJ439" i="5"/>
  <c r="BJ774" i="5"/>
  <c r="BJ134" i="5"/>
  <c r="BJ136" i="5"/>
  <c r="BJ105" i="5"/>
  <c r="BJ299" i="5"/>
  <c r="BJ410" i="5"/>
  <c r="BJ552" i="5"/>
  <c r="BJ690" i="5"/>
  <c r="BJ786" i="5"/>
  <c r="BJ321" i="5"/>
  <c r="BJ155" i="5"/>
  <c r="BJ220" i="5"/>
  <c r="BJ194" i="5"/>
  <c r="BJ85" i="5"/>
  <c r="BJ58" i="5"/>
  <c r="BJ464" i="5"/>
  <c r="BJ487" i="5"/>
  <c r="BJ668" i="5"/>
  <c r="BJ117" i="5"/>
  <c r="BJ257" i="5"/>
  <c r="BJ251" i="5"/>
  <c r="BJ252" i="5"/>
  <c r="BJ234" i="5"/>
  <c r="BJ747" i="5"/>
  <c r="BJ445" i="5"/>
  <c r="BJ728" i="5"/>
  <c r="BJ218" i="5"/>
  <c r="BJ469" i="5"/>
  <c r="BJ698" i="5"/>
  <c r="BJ171" i="5"/>
  <c r="BJ506" i="5"/>
  <c r="BJ482" i="5"/>
  <c r="BJ365" i="5"/>
  <c r="BJ142" i="5"/>
  <c r="BJ118" i="5"/>
  <c r="BJ508" i="5"/>
  <c r="BJ356" i="5"/>
  <c r="BJ722" i="5"/>
  <c r="BJ330" i="5"/>
  <c r="BJ305" i="5"/>
  <c r="BJ344" i="5"/>
  <c r="BJ707" i="5"/>
  <c r="BJ702" i="5"/>
  <c r="BJ704" i="5"/>
  <c r="BJ236" i="5"/>
  <c r="BJ56" i="5"/>
  <c r="BJ75" i="5"/>
  <c r="BJ57" i="5"/>
  <c r="BJ21" i="5"/>
  <c r="BJ781" i="5"/>
  <c r="BJ700" i="5"/>
  <c r="BJ241" i="5"/>
  <c r="BJ70" i="5"/>
  <c r="BJ67" i="5"/>
  <c r="BJ49" i="5"/>
  <c r="BJ398" i="5"/>
  <c r="BJ206" i="5"/>
  <c r="BJ328" i="5"/>
  <c r="BJ366" i="5"/>
  <c r="BJ287" i="5"/>
  <c r="BJ396" i="5"/>
  <c r="BJ362" i="5"/>
  <c r="BJ186" i="5"/>
  <c r="BJ467" i="5"/>
  <c r="BJ368" i="5"/>
  <c r="BJ435" i="5"/>
  <c r="BJ606" i="5"/>
  <c r="BJ545" i="5"/>
  <c r="BJ563" i="5"/>
  <c r="BJ555" i="5"/>
  <c r="BJ592" i="5"/>
  <c r="BJ656" i="5"/>
  <c r="BJ655" i="5"/>
  <c r="BJ195" i="5"/>
  <c r="BJ380" i="5"/>
  <c r="BJ281" i="5"/>
  <c r="BJ510" i="5"/>
  <c r="BJ88" i="5"/>
  <c r="BJ419" i="5"/>
  <c r="BJ527" i="5"/>
  <c r="BJ682" i="5"/>
  <c r="BJ188" i="5"/>
  <c r="BJ434" i="5"/>
  <c r="BJ308" i="5"/>
  <c r="BJ91" i="5"/>
  <c r="BJ777" i="5"/>
  <c r="BJ59" i="5"/>
  <c r="BJ347" i="5"/>
  <c r="BJ630" i="5"/>
  <c r="BJ381" i="5"/>
  <c r="BJ82" i="5"/>
  <c r="BJ518" i="5"/>
  <c r="BJ246" i="5"/>
  <c r="BJ284" i="5"/>
  <c r="BJ677" i="5"/>
  <c r="BJ625" i="5"/>
  <c r="BJ73" i="5"/>
  <c r="BJ231" i="5"/>
  <c r="BJ292" i="5"/>
  <c r="BJ562" i="5"/>
  <c r="BJ266" i="5"/>
  <c r="BJ474" i="5"/>
  <c r="BJ139" i="5"/>
  <c r="BJ371" i="5"/>
  <c r="BJ670" i="5"/>
  <c r="BJ451" i="5"/>
  <c r="BJ37" i="5"/>
  <c r="BJ431" i="5"/>
  <c r="BJ352" i="5"/>
  <c r="BJ674" i="5"/>
  <c r="BJ125" i="5"/>
  <c r="BJ776" i="5"/>
  <c r="BJ664" i="5"/>
  <c r="BJ671" i="5"/>
  <c r="BJ152" i="5"/>
  <c r="BJ46" i="5"/>
  <c r="BJ51" i="5"/>
  <c r="BJ351" i="5"/>
  <c r="BJ665" i="5"/>
  <c r="BJ138" i="5"/>
  <c r="BJ454" i="5"/>
  <c r="BJ401" i="5"/>
  <c r="BJ217" i="5"/>
  <c r="BJ377" i="5"/>
  <c r="BJ168" i="5"/>
  <c r="BJ176" i="5"/>
  <c r="BJ334" i="5"/>
  <c r="BJ388" i="5"/>
  <c r="BJ289" i="5"/>
  <c r="BJ110" i="5"/>
  <c r="BJ769" i="5"/>
  <c r="BJ261" i="5"/>
  <c r="BJ500" i="5"/>
  <c r="BJ712" i="5"/>
  <c r="BJ314" i="5"/>
  <c r="BJ103" i="5"/>
  <c r="BJ737" i="5"/>
  <c r="BJ54" i="5"/>
  <c r="BJ64" i="5"/>
  <c r="BJ764" i="5"/>
  <c r="BJ688" i="5"/>
  <c r="BJ788" i="5"/>
  <c r="BJ719" i="5"/>
  <c r="BJ114" i="5"/>
  <c r="BJ135" i="5"/>
  <c r="BJ335" i="5"/>
  <c r="BJ662" i="5"/>
  <c r="BJ548" i="5"/>
  <c r="BJ641" i="5"/>
  <c r="BJ543" i="5"/>
  <c r="BJ495" i="5"/>
  <c r="BJ243" i="5"/>
  <c r="BJ767" i="5"/>
  <c r="BJ242" i="5"/>
  <c r="BJ765" i="5"/>
  <c r="BJ483" i="5"/>
  <c r="BJ685" i="5"/>
  <c r="BJ303" i="5"/>
  <c r="BJ820" i="5"/>
  <c r="BJ819" i="5"/>
  <c r="BJ499" i="5"/>
  <c r="BJ754" i="5"/>
  <c r="BJ478" i="5"/>
  <c r="BJ375" i="5"/>
  <c r="BJ817" i="5"/>
  <c r="BJ343" i="5"/>
  <c r="BJ104" i="5"/>
  <c r="BJ753" i="5"/>
  <c r="BJ407" i="5"/>
  <c r="BJ680" i="5"/>
  <c r="BJ591" i="5"/>
  <c r="BJ147" i="5"/>
  <c r="BJ53" i="5"/>
  <c r="BJ386" i="5"/>
  <c r="BJ278" i="5"/>
  <c r="BJ384" i="5"/>
  <c r="BJ230" i="5"/>
  <c r="BJ71" i="5"/>
  <c r="BJ157" i="5"/>
  <c r="BJ409" i="5"/>
  <c r="BJ280" i="5"/>
  <c r="BJ364" i="5"/>
  <c r="BJ291" i="5"/>
  <c r="BJ756" i="5"/>
  <c r="BJ385" i="5"/>
  <c r="BJ180" i="5"/>
  <c r="BJ697" i="5"/>
  <c r="BJ584" i="5"/>
  <c r="BJ657" i="5"/>
  <c r="BJ95" i="5"/>
  <c r="BJ128" i="5"/>
  <c r="BJ199" i="5"/>
  <c r="BJ228" i="5"/>
  <c r="BJ304" i="5"/>
  <c r="BJ355" i="5"/>
  <c r="BJ822" i="5"/>
  <c r="BJ711" i="5"/>
  <c r="BJ696" i="5"/>
  <c r="BJ683" i="5"/>
  <c r="BJ810" i="5"/>
  <c r="BJ107" i="5"/>
  <c r="BJ666" i="5"/>
  <c r="BJ183" i="5"/>
  <c r="BJ272" i="5"/>
  <c r="BJ109" i="5"/>
  <c r="BJ692" i="5"/>
  <c r="BJ816" i="5"/>
  <c r="BJ370" i="5"/>
  <c r="BJ373" i="5"/>
  <c r="BJ608" i="5"/>
  <c r="BJ512" i="5"/>
  <c r="BJ193" i="5"/>
  <c r="BJ140" i="5"/>
  <c r="BJ254" i="5"/>
  <c r="BJ237" i="5"/>
  <c r="BJ547" i="5"/>
  <c r="BJ34" i="5"/>
  <c r="BJ298" i="5"/>
  <c r="BJ408" i="5"/>
  <c r="BJ320" i="5"/>
  <c r="BJ438" i="5"/>
  <c r="BJ363" i="5"/>
  <c r="BJ462" i="5"/>
  <c r="BJ509" i="5"/>
  <c r="BJ275" i="5"/>
  <c r="BJ740" i="5"/>
  <c r="BJ52" i="5"/>
  <c r="BJ268" i="5"/>
  <c r="BJ360" i="5"/>
  <c r="BJ249" i="5"/>
  <c r="BJ79" i="5"/>
  <c r="BJ780" i="5"/>
  <c r="BJ818" i="5"/>
  <c r="BJ752" i="5"/>
  <c r="BJ301" i="5"/>
  <c r="BJ411" i="5"/>
  <c r="BJ387" i="5"/>
  <c r="BJ269" i="5"/>
  <c r="BJ406" i="5"/>
  <c r="BJ374" i="5"/>
  <c r="BJ790" i="5"/>
  <c r="BJ156" i="5"/>
  <c r="BJ768" i="5"/>
  <c r="BJ701" i="5"/>
  <c r="BJ221" i="5"/>
  <c r="BJ524" i="5"/>
  <c r="BJ94" i="5"/>
  <c r="BJ814" i="5"/>
  <c r="BJ727" i="5"/>
  <c r="BJ673" i="5"/>
  <c r="BJ801" i="5"/>
  <c r="BJ699" i="5"/>
  <c r="BJ285" i="5"/>
  <c r="BJ567" i="5"/>
  <c r="BJ803" i="5"/>
  <c r="BJ795" i="5"/>
  <c r="BJ779" i="5"/>
  <c r="BJ62" i="5"/>
  <c r="BJ83" i="5"/>
  <c r="BJ821" i="5"/>
  <c r="BJ679" i="5"/>
  <c r="BJ288" i="5"/>
  <c r="BJ274" i="5"/>
  <c r="BJ593" i="5"/>
  <c r="BJ200" i="5"/>
  <c r="BJ65" i="5"/>
  <c r="BJ433" i="5"/>
  <c r="BJ306" i="5"/>
  <c r="BJ159" i="5"/>
  <c r="BJ124" i="5"/>
  <c r="BJ486" i="5"/>
  <c r="BJ605" i="5"/>
  <c r="BJ382" i="5"/>
  <c r="BJ144" i="5"/>
  <c r="BJ738" i="5"/>
  <c r="BJ669" i="5"/>
  <c r="BJ163" i="5"/>
  <c r="BJ282" i="5"/>
  <c r="BJ319" i="5"/>
  <c r="BJ97" i="5"/>
  <c r="BJ761" i="5"/>
  <c r="BJ164" i="5"/>
  <c r="BJ283" i="5"/>
  <c r="BJ162" i="5"/>
  <c r="BJ645" i="5"/>
  <c r="BJ112" i="5"/>
  <c r="BJ484" i="5"/>
  <c r="BJ403" i="5"/>
  <c r="BJ400" i="5"/>
  <c r="BJ212" i="5"/>
  <c r="BJ174" i="5"/>
  <c r="BJ432" i="5"/>
  <c r="BJ276" i="5"/>
  <c r="BJ564" i="5"/>
  <c r="BJ503" i="5"/>
  <c r="BJ473" i="5"/>
  <c r="BJ263" i="5"/>
  <c r="BJ235" i="5"/>
  <c r="BJ32" i="5"/>
  <c r="BJ132" i="5"/>
  <c r="BJ69" i="5"/>
  <c r="BJ106" i="5"/>
  <c r="AD625" i="5"/>
  <c r="AK625" i="5" s="1"/>
  <c r="AX625" i="5" s="1"/>
  <c r="AH698" i="5"/>
  <c r="AO698" i="5" s="1"/>
  <c r="BB698" i="5" s="1"/>
  <c r="AD707" i="5"/>
  <c r="AK707" i="5" s="1"/>
  <c r="AX707" i="5" s="1"/>
  <c r="AE690" i="5"/>
  <c r="AL690" i="5" s="1"/>
  <c r="AY690" i="5" s="1"/>
  <c r="AD702" i="5"/>
  <c r="AK702" i="5" s="1"/>
  <c r="AX702" i="5" s="1"/>
  <c r="AD815" i="5"/>
  <c r="AK815" i="5" s="1"/>
  <c r="AX815" i="5" s="1"/>
  <c r="AD704" i="5"/>
  <c r="AK704" i="5" s="1"/>
  <c r="AX704" i="5" s="1"/>
  <c r="AI300" i="5"/>
  <c r="AP300" i="5" s="1"/>
  <c r="BC300" i="5" s="1"/>
  <c r="AF713" i="5"/>
  <c r="AM713" i="5" s="1"/>
  <c r="AZ713" i="5" s="1"/>
  <c r="AG760" i="5"/>
  <c r="AN760" i="5" s="1"/>
  <c r="BA760" i="5" s="1"/>
  <c r="AC807" i="5"/>
  <c r="AJ807" i="5" s="1"/>
  <c r="AG48" i="5"/>
  <c r="AN48" i="5" s="1"/>
  <c r="BA48" i="5" s="1"/>
  <c r="AC73" i="5"/>
  <c r="AJ73" i="5" s="1"/>
  <c r="AG56" i="5"/>
  <c r="AN56" i="5" s="1"/>
  <c r="BA56" i="5" s="1"/>
  <c r="AC57" i="5"/>
  <c r="AJ57" i="5" s="1"/>
  <c r="AH36" i="5"/>
  <c r="AO36" i="5" s="1"/>
  <c r="AH299" i="5"/>
  <c r="AO299" i="5" s="1"/>
  <c r="BB299" i="5" s="1"/>
  <c r="AH781" i="5"/>
  <c r="AO781" i="5" s="1"/>
  <c r="BB781" i="5" s="1"/>
  <c r="AH813" i="5"/>
  <c r="AO813" i="5" s="1"/>
  <c r="BB813" i="5" s="1"/>
  <c r="AF236" i="5"/>
  <c r="AM236" i="5" s="1"/>
  <c r="AZ236" i="5" s="1"/>
  <c r="AH51" i="5"/>
  <c r="AO51" i="5" s="1"/>
  <c r="BB51" i="5" s="1"/>
  <c r="AF279" i="5"/>
  <c r="AM279" i="5" s="1"/>
  <c r="AZ279" i="5" s="1"/>
  <c r="AG467" i="5"/>
  <c r="AN467" i="5" s="1"/>
  <c r="BA467" i="5" s="1"/>
  <c r="AD365" i="5"/>
  <c r="AK365" i="5" s="1"/>
  <c r="AX365" i="5" s="1"/>
  <c r="AD206" i="5"/>
  <c r="AK206" i="5" s="1"/>
  <c r="AX206" i="5" s="1"/>
  <c r="AD396" i="5"/>
  <c r="AK396" i="5" s="1"/>
  <c r="AX396" i="5" s="1"/>
  <c r="AD368" i="5"/>
  <c r="AK368" i="5" s="1"/>
  <c r="AX368" i="5" s="1"/>
  <c r="AH117" i="5"/>
  <c r="AO117" i="5" s="1"/>
  <c r="BB117" i="5" s="1"/>
  <c r="AC668" i="5"/>
  <c r="AJ668" i="5" s="1"/>
  <c r="AC356" i="5"/>
  <c r="AJ356" i="5" s="1"/>
  <c r="AH656" i="5"/>
  <c r="AO656" i="5" s="1"/>
  <c r="BB656" i="5" s="1"/>
  <c r="AI665" i="5"/>
  <c r="AP665" i="5" s="1"/>
  <c r="BC665" i="5" s="1"/>
  <c r="AE351" i="5"/>
  <c r="AL351" i="5" s="1"/>
  <c r="AY351" i="5" s="1"/>
  <c r="AC552" i="5"/>
  <c r="AJ552" i="5" s="1"/>
  <c r="AC534" i="5"/>
  <c r="AJ534" i="5" s="1"/>
  <c r="AG380" i="5"/>
  <c r="AN380" i="5" s="1"/>
  <c r="BA380" i="5" s="1"/>
  <c r="AF155" i="5"/>
  <c r="AM155" i="5" s="1"/>
  <c r="AZ155" i="5" s="1"/>
  <c r="AG606" i="5"/>
  <c r="AN606" i="5" s="1"/>
  <c r="BA606" i="5" s="1"/>
  <c r="AG555" i="5"/>
  <c r="AN555" i="5" s="1"/>
  <c r="BA555" i="5" s="1"/>
  <c r="AH120" i="5"/>
  <c r="AO120" i="5" s="1"/>
  <c r="BB120" i="5" s="1"/>
  <c r="AH251" i="5"/>
  <c r="AO251" i="5" s="1"/>
  <c r="BB251" i="5" s="1"/>
  <c r="AE625" i="5"/>
  <c r="AL625" i="5" s="1"/>
  <c r="AT20" i="5"/>
  <c r="AI747" i="5"/>
  <c r="AP747" i="5" s="1"/>
  <c r="BC747" i="5" s="1"/>
  <c r="AG136" i="5"/>
  <c r="AN136" i="5" s="1"/>
  <c r="BA136" i="5" s="1"/>
  <c r="AC774" i="5"/>
  <c r="AJ774" i="5" s="1"/>
  <c r="AH134" i="5"/>
  <c r="AO134" i="5" s="1"/>
  <c r="BB134" i="5" s="1"/>
  <c r="AH722" i="5"/>
  <c r="AO722" i="5" s="1"/>
  <c r="BB722" i="5" s="1"/>
  <c r="AF707" i="5"/>
  <c r="AM707" i="5" s="1"/>
  <c r="AZ707" i="5" s="1"/>
  <c r="AC690" i="5"/>
  <c r="AJ690" i="5" s="1"/>
  <c r="AF702" i="5"/>
  <c r="AM702" i="5" s="1"/>
  <c r="AZ702" i="5" s="1"/>
  <c r="AD713" i="5"/>
  <c r="AK713" i="5" s="1"/>
  <c r="AX713" i="5" s="1"/>
  <c r="AH300" i="5"/>
  <c r="AO300" i="5" s="1"/>
  <c r="BB300" i="5" s="1"/>
  <c r="AD728" i="5"/>
  <c r="AK728" i="5" s="1"/>
  <c r="AX728" i="5" s="1"/>
  <c r="AG682" i="5"/>
  <c r="AN682" i="5" s="1"/>
  <c r="AI139" i="5"/>
  <c r="AP139" i="5" s="1"/>
  <c r="BC139" i="5" s="1"/>
  <c r="AI223" i="5"/>
  <c r="AP223" i="5" s="1"/>
  <c r="BC223" i="5" s="1"/>
  <c r="AD260" i="5"/>
  <c r="AK260" i="5" s="1"/>
  <c r="AX260" i="5" s="1"/>
  <c r="AI494" i="5"/>
  <c r="AP494" i="5" s="1"/>
  <c r="BC494" i="5" s="1"/>
  <c r="AC194" i="5"/>
  <c r="AJ194" i="5" s="1"/>
  <c r="AG305" i="5"/>
  <c r="AN305" i="5" s="1"/>
  <c r="BA305" i="5" s="1"/>
  <c r="AC58" i="5"/>
  <c r="AJ58" i="5" s="1"/>
  <c r="AG464" i="5"/>
  <c r="AN464" i="5" s="1"/>
  <c r="BA464" i="5" s="1"/>
  <c r="AE671" i="5"/>
  <c r="AL671" i="5" s="1"/>
  <c r="AY671" i="5" s="1"/>
  <c r="AF252" i="5"/>
  <c r="AM252" i="5" s="1"/>
  <c r="AZ252" i="5" s="1"/>
  <c r="AI698" i="5"/>
  <c r="AP698" i="5" s="1"/>
  <c r="BC698" i="5" s="1"/>
  <c r="AG698" i="5"/>
  <c r="AN698" i="5" s="1"/>
  <c r="BA698" i="5" s="1"/>
  <c r="BC227" i="5"/>
  <c r="AV227" i="5"/>
  <c r="AZ108" i="5"/>
  <c r="AS108" i="5"/>
  <c r="AG815" i="5"/>
  <c r="AN815" i="5" s="1"/>
  <c r="BA815" i="5" s="1"/>
  <c r="AI815" i="5"/>
  <c r="AP815" i="5" s="1"/>
  <c r="AH815" i="5"/>
  <c r="AO815" i="5" s="1"/>
  <c r="BB815" i="5" s="1"/>
  <c r="AF813" i="5"/>
  <c r="AM813" i="5" s="1"/>
  <c r="AZ813" i="5" s="1"/>
  <c r="AC813" i="5"/>
  <c r="AJ813" i="5" s="1"/>
  <c r="AD813" i="5"/>
  <c r="AK813" i="5" s="1"/>
  <c r="AX813" i="5" s="1"/>
  <c r="AI813" i="5"/>
  <c r="AP813" i="5" s="1"/>
  <c r="BC813" i="5" s="1"/>
  <c r="AC241" i="5"/>
  <c r="AJ241" i="5" s="1"/>
  <c r="AE241" i="5"/>
  <c r="AL241" i="5" s="1"/>
  <c r="AY241" i="5" s="1"/>
  <c r="AH241" i="5"/>
  <c r="AO241" i="5" s="1"/>
  <c r="BB241" i="5" s="1"/>
  <c r="AF241" i="5"/>
  <c r="AM241" i="5" s="1"/>
  <c r="AZ241" i="5" s="1"/>
  <c r="AG241" i="5"/>
  <c r="AN241" i="5" s="1"/>
  <c r="BA241" i="5" s="1"/>
  <c r="AG76" i="5"/>
  <c r="AN76" i="5" s="1"/>
  <c r="AC76" i="5"/>
  <c r="AJ76" i="5" s="1"/>
  <c r="AH76" i="5"/>
  <c r="AO76" i="5" s="1"/>
  <c r="BB76" i="5" s="1"/>
  <c r="AF76" i="5"/>
  <c r="AM76" i="5" s="1"/>
  <c r="AZ76" i="5" s="1"/>
  <c r="AD50" i="5"/>
  <c r="AK50" i="5" s="1"/>
  <c r="AX50" i="5" s="1"/>
  <c r="AF50" i="5"/>
  <c r="AM50" i="5" s="1"/>
  <c r="AZ50" i="5" s="1"/>
  <c r="AI311" i="5"/>
  <c r="AP311" i="5" s="1"/>
  <c r="BC311" i="5" s="1"/>
  <c r="AH311" i="5"/>
  <c r="AO311" i="5" s="1"/>
  <c r="BB311" i="5" s="1"/>
  <c r="AH396" i="5"/>
  <c r="AO396" i="5" s="1"/>
  <c r="BB396" i="5" s="1"/>
  <c r="AI396" i="5"/>
  <c r="AP396" i="5" s="1"/>
  <c r="BC396" i="5" s="1"/>
  <c r="AH362" i="5"/>
  <c r="AO362" i="5" s="1"/>
  <c r="BB362" i="5" s="1"/>
  <c r="AI362" i="5"/>
  <c r="AP362" i="5" s="1"/>
  <c r="AH186" i="5"/>
  <c r="AO186" i="5" s="1"/>
  <c r="BB186" i="5" s="1"/>
  <c r="AI186" i="5"/>
  <c r="AP186" i="5" s="1"/>
  <c r="BC186" i="5" s="1"/>
  <c r="AD467" i="5"/>
  <c r="AK467" i="5" s="1"/>
  <c r="AX467" i="5" s="1"/>
  <c r="AF467" i="5"/>
  <c r="AM467" i="5" s="1"/>
  <c r="AZ467" i="5" s="1"/>
  <c r="AH368" i="5"/>
  <c r="AO368" i="5" s="1"/>
  <c r="BB368" i="5" s="1"/>
  <c r="AI368" i="5"/>
  <c r="AP368" i="5" s="1"/>
  <c r="BC368" i="5" s="1"/>
  <c r="AC365" i="5"/>
  <c r="AJ365" i="5" s="1"/>
  <c r="AE365" i="5"/>
  <c r="AL365" i="5" s="1"/>
  <c r="AF494" i="5"/>
  <c r="AM494" i="5" s="1"/>
  <c r="AZ494" i="5" s="1"/>
  <c r="AC494" i="5"/>
  <c r="AJ494" i="5" s="1"/>
  <c r="AF551" i="5"/>
  <c r="AM551" i="5" s="1"/>
  <c r="AZ551" i="5" s="1"/>
  <c r="AD551" i="5"/>
  <c r="AK551" i="5" s="1"/>
  <c r="AX551" i="5" s="1"/>
  <c r="BA615" i="5"/>
  <c r="AT615" i="5"/>
  <c r="AG118" i="5"/>
  <c r="AN118" i="5" s="1"/>
  <c r="BA118" i="5" s="1"/>
  <c r="AE118" i="5"/>
  <c r="AL118" i="5" s="1"/>
  <c r="AY118" i="5" s="1"/>
  <c r="AG286" i="5"/>
  <c r="AN286" i="5" s="1"/>
  <c r="BA286" i="5" s="1"/>
  <c r="AG58" i="5"/>
  <c r="AN58" i="5" s="1"/>
  <c r="AH58" i="5"/>
  <c r="AO58" i="5" s="1"/>
  <c r="BB58" i="5" s="1"/>
  <c r="BA650" i="5"/>
  <c r="AT650" i="5"/>
  <c r="AF188" i="5"/>
  <c r="AM188" i="5" s="1"/>
  <c r="AZ188" i="5" s="1"/>
  <c r="AD188" i="5"/>
  <c r="AK188" i="5" s="1"/>
  <c r="AX188" i="5" s="1"/>
  <c r="AC51" i="5"/>
  <c r="AJ51" i="5" s="1"/>
  <c r="AE51" i="5"/>
  <c r="AL51" i="5" s="1"/>
  <c r="AY51" i="5" s="1"/>
  <c r="AI21" i="5"/>
  <c r="AP21" i="5" s="1"/>
  <c r="AH21" i="5"/>
  <c r="AO21" i="5" s="1"/>
  <c r="BB21" i="5" s="1"/>
  <c r="AC246" i="5"/>
  <c r="AJ246" i="5" s="1"/>
  <c r="AG246" i="5"/>
  <c r="AN246" i="5" s="1"/>
  <c r="AG398" i="5"/>
  <c r="AN398" i="5" s="1"/>
  <c r="BA398" i="5" s="1"/>
  <c r="AG206" i="5"/>
  <c r="AN206" i="5" s="1"/>
  <c r="BA206" i="5" s="1"/>
  <c r="AG328" i="5"/>
  <c r="AN328" i="5" s="1"/>
  <c r="BA328" i="5" s="1"/>
  <c r="AG366" i="5"/>
  <c r="AN366" i="5" s="1"/>
  <c r="BA366" i="5" s="1"/>
  <c r="AC287" i="5"/>
  <c r="AJ287" i="5" s="1"/>
  <c r="AE287" i="5"/>
  <c r="AL287" i="5" s="1"/>
  <c r="AY287" i="5" s="1"/>
  <c r="BC253" i="5"/>
  <c r="AV253" i="5"/>
  <c r="AI606" i="5"/>
  <c r="AP606" i="5" s="1"/>
  <c r="BC606" i="5" s="1"/>
  <c r="AH606" i="5"/>
  <c r="AO606" i="5" s="1"/>
  <c r="BB606" i="5" s="1"/>
  <c r="AC563" i="5"/>
  <c r="AJ563" i="5" s="1"/>
  <c r="AE563" i="5"/>
  <c r="AL563" i="5" s="1"/>
  <c r="AF552" i="5"/>
  <c r="AM552" i="5" s="1"/>
  <c r="AZ552" i="5" s="1"/>
  <c r="AD552" i="5"/>
  <c r="AK552" i="5" s="1"/>
  <c r="AX552" i="5" s="1"/>
  <c r="AI308" i="5"/>
  <c r="AP308" i="5" s="1"/>
  <c r="AC308" i="5"/>
  <c r="AJ308" i="5" s="1"/>
  <c r="AE308" i="5"/>
  <c r="AL308" i="5" s="1"/>
  <c r="AY308" i="5" s="1"/>
  <c r="AF308" i="5"/>
  <c r="AM308" i="5" s="1"/>
  <c r="AZ308" i="5" s="1"/>
  <c r="AD442" i="5"/>
  <c r="AK442" i="5" s="1"/>
  <c r="AX442" i="5" s="1"/>
  <c r="AF442" i="5"/>
  <c r="AM442" i="5" s="1"/>
  <c r="AZ442" i="5" s="1"/>
  <c r="AC523" i="5"/>
  <c r="AJ523" i="5" s="1"/>
  <c r="AF523" i="5"/>
  <c r="AM523" i="5" s="1"/>
  <c r="AZ523" i="5" s="1"/>
  <c r="AG82" i="5"/>
  <c r="AN82" i="5" s="1"/>
  <c r="BA82" i="5" s="1"/>
  <c r="AF469" i="5"/>
  <c r="AM469" i="5" s="1"/>
  <c r="AZ469" i="5" s="1"/>
  <c r="AC469" i="5"/>
  <c r="AJ469" i="5" s="1"/>
  <c r="AG777" i="5"/>
  <c r="AN777" i="5" s="1"/>
  <c r="BA777" i="5" s="1"/>
  <c r="AI807" i="5"/>
  <c r="AP807" i="5" s="1"/>
  <c r="BC807" i="5" s="1"/>
  <c r="AH807" i="5"/>
  <c r="AO807" i="5" s="1"/>
  <c r="BB807" i="5" s="1"/>
  <c r="AE236" i="5"/>
  <c r="AL236" i="5" s="1"/>
  <c r="AY236" i="5" s="1"/>
  <c r="AC236" i="5"/>
  <c r="AJ236" i="5" s="1"/>
  <c r="AI56" i="5"/>
  <c r="AP56" i="5" s="1"/>
  <c r="BC56" i="5" s="1"/>
  <c r="AH56" i="5"/>
  <c r="AO56" i="5" s="1"/>
  <c r="BB56" i="5" s="1"/>
  <c r="AF75" i="5"/>
  <c r="AM75" i="5" s="1"/>
  <c r="AZ75" i="5" s="1"/>
  <c r="AD75" i="5"/>
  <c r="AK75" i="5" s="1"/>
  <c r="AX75" i="5" s="1"/>
  <c r="AI57" i="5"/>
  <c r="AP57" i="5" s="1"/>
  <c r="BC57" i="5" s="1"/>
  <c r="AH57" i="5"/>
  <c r="AO57" i="5" s="1"/>
  <c r="BB57" i="5" s="1"/>
  <c r="AD142" i="5"/>
  <c r="AK142" i="5" s="1"/>
  <c r="AX142" i="5" s="1"/>
  <c r="AI352" i="5"/>
  <c r="AP352" i="5" s="1"/>
  <c r="BC352" i="5" s="1"/>
  <c r="AG352" i="5"/>
  <c r="AN352" i="5" s="1"/>
  <c r="BA352" i="5" s="1"/>
  <c r="AC545" i="5"/>
  <c r="AJ545" i="5" s="1"/>
  <c r="AE545" i="5"/>
  <c r="AL545" i="5" s="1"/>
  <c r="AY545" i="5" s="1"/>
  <c r="AD555" i="5"/>
  <c r="AK555" i="5" s="1"/>
  <c r="AX555" i="5" s="1"/>
  <c r="AH555" i="5"/>
  <c r="AO555" i="5" s="1"/>
  <c r="BB555" i="5" s="1"/>
  <c r="AF555" i="5"/>
  <c r="AM555" i="5" s="1"/>
  <c r="AZ555" i="5" s="1"/>
  <c r="AI668" i="5"/>
  <c r="AP668" i="5" s="1"/>
  <c r="AG668" i="5"/>
  <c r="AN668" i="5" s="1"/>
  <c r="BA668" i="5" s="1"/>
  <c r="AF668" i="5"/>
  <c r="AM668" i="5" s="1"/>
  <c r="AZ668" i="5" s="1"/>
  <c r="AD665" i="5"/>
  <c r="AK665" i="5" s="1"/>
  <c r="AX665" i="5" s="1"/>
  <c r="AF665" i="5"/>
  <c r="AM665" i="5" s="1"/>
  <c r="AC126" i="5"/>
  <c r="AJ126" i="5" s="1"/>
  <c r="AE126" i="5"/>
  <c r="AL126" i="5" s="1"/>
  <c r="AY126" i="5" s="1"/>
  <c r="AH125" i="5"/>
  <c r="AO125" i="5" s="1"/>
  <c r="BB125" i="5" s="1"/>
  <c r="AI125" i="5"/>
  <c r="AP125" i="5" s="1"/>
  <c r="AD152" i="5"/>
  <c r="AK152" i="5" s="1"/>
  <c r="AX152" i="5" s="1"/>
  <c r="AF152" i="5"/>
  <c r="AM152" i="5" s="1"/>
  <c r="AZ152" i="5" s="1"/>
  <c r="AI344" i="5"/>
  <c r="AP344" i="5" s="1"/>
  <c r="AE344" i="5"/>
  <c r="AL344" i="5" s="1"/>
  <c r="AY344" i="5" s="1"/>
  <c r="AC344" i="5"/>
  <c r="AJ344" i="5" s="1"/>
  <c r="AX804" i="5"/>
  <c r="AQ804" i="5"/>
  <c r="AI760" i="5"/>
  <c r="AP760" i="5" s="1"/>
  <c r="AH760" i="5"/>
  <c r="AO760" i="5" s="1"/>
  <c r="BB760" i="5" s="1"/>
  <c r="AF781" i="5"/>
  <c r="AM781" i="5" s="1"/>
  <c r="AZ781" i="5" s="1"/>
  <c r="AD781" i="5"/>
  <c r="AK781" i="5" s="1"/>
  <c r="AX781" i="5" s="1"/>
  <c r="AG299" i="5"/>
  <c r="AN299" i="5" s="1"/>
  <c r="BA299" i="5" s="1"/>
  <c r="AF220" i="5"/>
  <c r="AM220" i="5" s="1"/>
  <c r="AG220" i="5"/>
  <c r="AN220" i="5" s="1"/>
  <c r="BA220" i="5" s="1"/>
  <c r="AE292" i="5"/>
  <c r="AL292" i="5" s="1"/>
  <c r="AY292" i="5" s="1"/>
  <c r="AC292" i="5"/>
  <c r="AJ292" i="5" s="1"/>
  <c r="AG435" i="5"/>
  <c r="AN435" i="5" s="1"/>
  <c r="BA435" i="5" s="1"/>
  <c r="AG656" i="5"/>
  <c r="AN656" i="5" s="1"/>
  <c r="BA656" i="5" s="1"/>
  <c r="AC684" i="5"/>
  <c r="AJ684" i="5" s="1"/>
  <c r="AE684" i="5"/>
  <c r="AL684" i="5" s="1"/>
  <c r="AY684" i="5" s="1"/>
  <c r="AX30" i="5"/>
  <c r="AQ30" i="5"/>
  <c r="AD351" i="5"/>
  <c r="AK351" i="5" s="1"/>
  <c r="AX351" i="5" s="1"/>
  <c r="AF351" i="5"/>
  <c r="AM351" i="5" s="1"/>
  <c r="AZ351" i="5" s="1"/>
  <c r="AC195" i="5"/>
  <c r="AJ195" i="5" s="1"/>
  <c r="AE195" i="5"/>
  <c r="AL195" i="5" s="1"/>
  <c r="AY195" i="5" s="1"/>
  <c r="AC98" i="5"/>
  <c r="AJ98" i="5" s="1"/>
  <c r="AE98" i="5"/>
  <c r="AL98" i="5" s="1"/>
  <c r="AY98" i="5" s="1"/>
  <c r="AH155" i="5"/>
  <c r="AO155" i="5" s="1"/>
  <c r="AI155" i="5"/>
  <c r="AP155" i="5" s="1"/>
  <c r="BC155" i="5" s="1"/>
  <c r="AF625" i="5"/>
  <c r="AM625" i="5" s="1"/>
  <c r="AZ625" i="5" s="1"/>
  <c r="AH37" i="5"/>
  <c r="AO37" i="5" s="1"/>
  <c r="BB37" i="5" s="1"/>
  <c r="AD134" i="5"/>
  <c r="AK134" i="5" s="1"/>
  <c r="AX134" i="5" s="1"/>
  <c r="AH776" i="5"/>
  <c r="AO776" i="5" s="1"/>
  <c r="BB776" i="5" s="1"/>
  <c r="AF774" i="5"/>
  <c r="AM774" i="5" s="1"/>
  <c r="AZ774" i="5" s="1"/>
  <c r="AH707" i="5"/>
  <c r="AO707" i="5" s="1"/>
  <c r="BB707" i="5" s="1"/>
  <c r="AI707" i="5"/>
  <c r="AP707" i="5" s="1"/>
  <c r="BC707" i="5" s="1"/>
  <c r="AG690" i="5"/>
  <c r="AN690" i="5" s="1"/>
  <c r="BA690" i="5" s="1"/>
  <c r="AH702" i="5"/>
  <c r="AO702" i="5" s="1"/>
  <c r="BB702" i="5" s="1"/>
  <c r="AI702" i="5"/>
  <c r="AP702" i="5" s="1"/>
  <c r="AD300" i="5"/>
  <c r="AK300" i="5" s="1"/>
  <c r="AX300" i="5" s="1"/>
  <c r="AF300" i="5"/>
  <c r="AM300" i="5" s="1"/>
  <c r="AZ300" i="5" s="1"/>
  <c r="AG728" i="5"/>
  <c r="AN728" i="5" s="1"/>
  <c r="BA728" i="5" s="1"/>
  <c r="AD682" i="5"/>
  <c r="AK682" i="5" s="1"/>
  <c r="AX682" i="5" s="1"/>
  <c r="AD218" i="5"/>
  <c r="AK218" i="5" s="1"/>
  <c r="AX218" i="5" s="1"/>
  <c r="AH713" i="5"/>
  <c r="AO713" i="5" s="1"/>
  <c r="BB713" i="5" s="1"/>
  <c r="AG713" i="5"/>
  <c r="AN713" i="5" s="1"/>
  <c r="BA713" i="5" s="1"/>
  <c r="AH778" i="5"/>
  <c r="AO778" i="5" s="1"/>
  <c r="BB778" i="5" s="1"/>
  <c r="AE777" i="5"/>
  <c r="AL777" i="5" s="1"/>
  <c r="AY777" i="5" s="1"/>
  <c r="AD777" i="5"/>
  <c r="AK777" i="5" s="1"/>
  <c r="AX777" i="5" s="1"/>
  <c r="AF246" i="5"/>
  <c r="AM246" i="5" s="1"/>
  <c r="AZ246" i="5" s="1"/>
  <c r="AF807" i="5"/>
  <c r="AM807" i="5" s="1"/>
  <c r="AZ807" i="5" s="1"/>
  <c r="AD21" i="5"/>
  <c r="AK21" i="5" s="1"/>
  <c r="AX21" i="5" s="1"/>
  <c r="AH73" i="5"/>
  <c r="AO73" i="5" s="1"/>
  <c r="BB73" i="5" s="1"/>
  <c r="AH220" i="5"/>
  <c r="AO220" i="5" s="1"/>
  <c r="BB220" i="5" s="1"/>
  <c r="AD56" i="5"/>
  <c r="AK56" i="5" s="1"/>
  <c r="AX56" i="5" s="1"/>
  <c r="AG57" i="5"/>
  <c r="AN57" i="5" s="1"/>
  <c r="BA57" i="5" s="1"/>
  <c r="AF57" i="5"/>
  <c r="AM57" i="5" s="1"/>
  <c r="AC311" i="5"/>
  <c r="AJ311" i="5" s="1"/>
  <c r="AE299" i="5"/>
  <c r="AL299" i="5" s="1"/>
  <c r="AY299" i="5" s="1"/>
  <c r="AE781" i="5"/>
  <c r="AL781" i="5" s="1"/>
  <c r="AY781" i="5" s="1"/>
  <c r="AG781" i="5"/>
  <c r="AN781" i="5" s="1"/>
  <c r="BA781" i="5" s="1"/>
  <c r="AE50" i="5"/>
  <c r="AL50" i="5" s="1"/>
  <c r="AY50" i="5" s="1"/>
  <c r="AG50" i="5"/>
  <c r="AN50" i="5" s="1"/>
  <c r="BA50" i="5" s="1"/>
  <c r="AE142" i="5"/>
  <c r="AL142" i="5" s="1"/>
  <c r="AI220" i="5"/>
  <c r="AP220" i="5" s="1"/>
  <c r="BC220" i="5" s="1"/>
  <c r="AD236" i="5"/>
  <c r="AK236" i="5" s="1"/>
  <c r="AX236" i="5" s="1"/>
  <c r="AI236" i="5"/>
  <c r="AP236" i="5" s="1"/>
  <c r="BC236" i="5" s="1"/>
  <c r="AI188" i="5"/>
  <c r="AP188" i="5" s="1"/>
  <c r="AC75" i="5"/>
  <c r="AJ75" i="5" s="1"/>
  <c r="AC425" i="5"/>
  <c r="AJ425" i="5" s="1"/>
  <c r="AD292" i="5"/>
  <c r="AK292" i="5" s="1"/>
  <c r="AX292" i="5" s="1"/>
  <c r="AH467" i="5"/>
  <c r="AO467" i="5" s="1"/>
  <c r="BB467" i="5" s="1"/>
  <c r="AF287" i="5"/>
  <c r="AM287" i="5" s="1"/>
  <c r="AZ287" i="5" s="1"/>
  <c r="AH365" i="5"/>
  <c r="AO365" i="5" s="1"/>
  <c r="BB365" i="5" s="1"/>
  <c r="AG365" i="5"/>
  <c r="AN365" i="5" s="1"/>
  <c r="BA365" i="5" s="1"/>
  <c r="AF330" i="5"/>
  <c r="AM330" i="5" s="1"/>
  <c r="AH494" i="5"/>
  <c r="AO494" i="5" s="1"/>
  <c r="BB494" i="5" s="1"/>
  <c r="AH398" i="5"/>
  <c r="AO398" i="5" s="1"/>
  <c r="BB398" i="5" s="1"/>
  <c r="AC398" i="5"/>
  <c r="AJ398" i="5" s="1"/>
  <c r="AF206" i="5"/>
  <c r="AM206" i="5" s="1"/>
  <c r="AZ206" i="5" s="1"/>
  <c r="AH328" i="5"/>
  <c r="AO328" i="5" s="1"/>
  <c r="BB328" i="5" s="1"/>
  <c r="AC328" i="5"/>
  <c r="AJ328" i="5" s="1"/>
  <c r="AE396" i="5"/>
  <c r="AL396" i="5" s="1"/>
  <c r="AY396" i="5" s="1"/>
  <c r="AG396" i="5"/>
  <c r="AN396" i="5" s="1"/>
  <c r="AF362" i="5"/>
  <c r="AM362" i="5" s="1"/>
  <c r="AZ362" i="5" s="1"/>
  <c r="AE186" i="5"/>
  <c r="AL186" i="5" s="1"/>
  <c r="AY186" i="5" s="1"/>
  <c r="AG186" i="5"/>
  <c r="AN186" i="5" s="1"/>
  <c r="BA186" i="5" s="1"/>
  <c r="AE366" i="5"/>
  <c r="AL366" i="5" s="1"/>
  <c r="AE368" i="5"/>
  <c r="AL368" i="5" s="1"/>
  <c r="AY368" i="5" s="1"/>
  <c r="AG368" i="5"/>
  <c r="AN368" i="5" s="1"/>
  <c r="BA368" i="5" s="1"/>
  <c r="AE494" i="5"/>
  <c r="AL494" i="5" s="1"/>
  <c r="AY494" i="5" s="1"/>
  <c r="AD194" i="5"/>
  <c r="AK194" i="5" s="1"/>
  <c r="AX194" i="5" s="1"/>
  <c r="AH308" i="5"/>
  <c r="AO308" i="5" s="1"/>
  <c r="BB308" i="5" s="1"/>
  <c r="AC435" i="5"/>
  <c r="AJ435" i="5" s="1"/>
  <c r="AD118" i="5"/>
  <c r="AK118" i="5" s="1"/>
  <c r="AX118" i="5" s="1"/>
  <c r="AD451" i="5"/>
  <c r="AK451" i="5" s="1"/>
  <c r="AX451" i="5" s="1"/>
  <c r="AG194" i="5"/>
  <c r="AN194" i="5" s="1"/>
  <c r="BA194" i="5" s="1"/>
  <c r="AE656" i="5"/>
  <c r="AL656" i="5" s="1"/>
  <c r="AY656" i="5" s="1"/>
  <c r="AD656" i="5"/>
  <c r="AK656" i="5" s="1"/>
  <c r="AX656" i="5" s="1"/>
  <c r="AF684" i="5"/>
  <c r="AM684" i="5" s="1"/>
  <c r="AZ684" i="5" s="1"/>
  <c r="AH684" i="5"/>
  <c r="AO684" i="5" s="1"/>
  <c r="BB684" i="5" s="1"/>
  <c r="AH665" i="5"/>
  <c r="AO665" i="5" s="1"/>
  <c r="BB665" i="5" s="1"/>
  <c r="AF126" i="5"/>
  <c r="AM126" i="5" s="1"/>
  <c r="AZ126" i="5" s="1"/>
  <c r="AH126" i="5"/>
  <c r="AO126" i="5" s="1"/>
  <c r="BB126" i="5" s="1"/>
  <c r="AH351" i="5"/>
  <c r="AO351" i="5" s="1"/>
  <c r="BB351" i="5" s="1"/>
  <c r="AF195" i="5"/>
  <c r="AM195" i="5" s="1"/>
  <c r="AZ195" i="5" s="1"/>
  <c r="AH195" i="5"/>
  <c r="AO195" i="5" s="1"/>
  <c r="BB195" i="5" s="1"/>
  <c r="AG98" i="5"/>
  <c r="AN98" i="5" s="1"/>
  <c r="BA98" i="5" s="1"/>
  <c r="AC152" i="5"/>
  <c r="AJ152" i="5" s="1"/>
  <c r="AG523" i="5"/>
  <c r="AN523" i="5" s="1"/>
  <c r="BA523" i="5" s="1"/>
  <c r="AF474" i="5"/>
  <c r="AM474" i="5" s="1"/>
  <c r="AH469" i="5"/>
  <c r="AO469" i="5" s="1"/>
  <c r="BB469" i="5" s="1"/>
  <c r="AG563" i="5"/>
  <c r="AN563" i="5" s="1"/>
  <c r="BA563" i="5" s="1"/>
  <c r="AE552" i="5"/>
  <c r="AL552" i="5" s="1"/>
  <c r="AY552" i="5" s="1"/>
  <c r="AG552" i="5"/>
  <c r="AN552" i="5" s="1"/>
  <c r="BA552" i="5" s="1"/>
  <c r="AG344" i="5"/>
  <c r="AN344" i="5" s="1"/>
  <c r="BA344" i="5" s="1"/>
  <c r="AH257" i="5"/>
  <c r="AO257" i="5" s="1"/>
  <c r="BB257" i="5" s="1"/>
  <c r="AH545" i="5"/>
  <c r="AO545" i="5" s="1"/>
  <c r="BB545" i="5" s="1"/>
  <c r="AG545" i="5"/>
  <c r="AN545" i="5" s="1"/>
  <c r="BA545" i="5" s="1"/>
  <c r="AG125" i="5"/>
  <c r="AN125" i="5" s="1"/>
  <c r="BA125" i="5" s="1"/>
  <c r="AF286" i="5"/>
  <c r="AM286" i="5" s="1"/>
  <c r="AZ286" i="5" s="1"/>
  <c r="AH286" i="5"/>
  <c r="AO286" i="5" s="1"/>
  <c r="BB286" i="5" s="1"/>
  <c r="AD155" i="5"/>
  <c r="AK155" i="5" s="1"/>
  <c r="AX155" i="5" s="1"/>
  <c r="AD82" i="5"/>
  <c r="AK82" i="5" s="1"/>
  <c r="AX82" i="5" s="1"/>
  <c r="AC606" i="5"/>
  <c r="AJ606" i="5" s="1"/>
  <c r="AG551" i="5"/>
  <c r="AN551" i="5" s="1"/>
  <c r="BA551" i="5" s="1"/>
  <c r="AI551" i="5"/>
  <c r="AP551" i="5" s="1"/>
  <c r="BC551" i="5" s="1"/>
  <c r="AC555" i="5"/>
  <c r="AJ555" i="5" s="1"/>
  <c r="AC671" i="5"/>
  <c r="AJ671" i="5" s="1"/>
  <c r="AG120" i="5"/>
  <c r="AN120" i="5" s="1"/>
  <c r="BA120" i="5" s="1"/>
  <c r="AH442" i="5"/>
  <c r="AO442" i="5" s="1"/>
  <c r="BB442" i="5" s="1"/>
  <c r="AE251" i="5"/>
  <c r="AL251" i="5" s="1"/>
  <c r="AY251" i="5" s="1"/>
  <c r="AH252" i="5"/>
  <c r="AO252" i="5" s="1"/>
  <c r="AC218" i="5"/>
  <c r="AJ218" i="5" s="1"/>
  <c r="AG508" i="5"/>
  <c r="AN508" i="5" s="1"/>
  <c r="BA508" i="5" s="1"/>
  <c r="AC139" i="5"/>
  <c r="AJ139" i="5" s="1"/>
  <c r="AE246" i="5"/>
  <c r="AL246" i="5" s="1"/>
  <c r="AY246" i="5" s="1"/>
  <c r="AF352" i="5"/>
  <c r="AM352" i="5" s="1"/>
  <c r="AZ352" i="5" s="1"/>
  <c r="AE508" i="5"/>
  <c r="AL508" i="5" s="1"/>
  <c r="AY508" i="5" s="1"/>
  <c r="AH142" i="5"/>
  <c r="AO142" i="5" s="1"/>
  <c r="BB142" i="5" s="1"/>
  <c r="AQ735" i="5"/>
  <c r="AT663" i="5"/>
  <c r="AC67" i="5"/>
  <c r="AJ67" i="5" s="1"/>
  <c r="AE67" i="5"/>
  <c r="AL67" i="5" s="1"/>
  <c r="AY67" i="5" s="1"/>
  <c r="AC700" i="5"/>
  <c r="AJ700" i="5" s="1"/>
  <c r="AE700" i="5"/>
  <c r="AL700" i="5" s="1"/>
  <c r="AY700" i="5" s="1"/>
  <c r="AE290" i="5"/>
  <c r="AL290" i="5" s="1"/>
  <c r="AY290" i="5" s="1"/>
  <c r="AH290" i="5"/>
  <c r="AO290" i="5" s="1"/>
  <c r="BB290" i="5" s="1"/>
  <c r="AC226" i="5"/>
  <c r="AJ226" i="5" s="1"/>
  <c r="AE226" i="5"/>
  <c r="AL226" i="5" s="1"/>
  <c r="AY226" i="5" s="1"/>
  <c r="AE85" i="5"/>
  <c r="AL85" i="5" s="1"/>
  <c r="AY85" i="5" s="1"/>
  <c r="AI85" i="5"/>
  <c r="AP85" i="5" s="1"/>
  <c r="BC85" i="5" s="1"/>
  <c r="AH445" i="5"/>
  <c r="AO445" i="5" s="1"/>
  <c r="BB445" i="5" s="1"/>
  <c r="AD747" i="5"/>
  <c r="AK747" i="5" s="1"/>
  <c r="AX747" i="5" s="1"/>
  <c r="AE774" i="5"/>
  <c r="AL774" i="5" s="1"/>
  <c r="AY774" i="5" s="1"/>
  <c r="AF136" i="5"/>
  <c r="AM136" i="5" s="1"/>
  <c r="AZ136" i="5" s="1"/>
  <c r="AF698" i="5"/>
  <c r="AM698" i="5" s="1"/>
  <c r="AZ698" i="5" s="1"/>
  <c r="AI690" i="5"/>
  <c r="AP690" i="5" s="1"/>
  <c r="BC690" i="5" s="1"/>
  <c r="AG704" i="5"/>
  <c r="AN704" i="5" s="1"/>
  <c r="BA704" i="5" s="1"/>
  <c r="AE786" i="5"/>
  <c r="AL786" i="5" s="1"/>
  <c r="AY786" i="5" s="1"/>
  <c r="AE300" i="5"/>
  <c r="AL300" i="5" s="1"/>
  <c r="AY300" i="5" s="1"/>
  <c r="AF682" i="5"/>
  <c r="AM682" i="5" s="1"/>
  <c r="AZ682" i="5" s="1"/>
  <c r="AI713" i="5"/>
  <c r="AP713" i="5" s="1"/>
  <c r="BC713" i="5" s="1"/>
  <c r="AD760" i="5"/>
  <c r="AK760" i="5" s="1"/>
  <c r="AX760" i="5" s="1"/>
  <c r="AC760" i="5"/>
  <c r="AJ760" i="5" s="1"/>
  <c r="AI777" i="5"/>
  <c r="AP777" i="5" s="1"/>
  <c r="BC777" i="5" s="1"/>
  <c r="AE807" i="5"/>
  <c r="AL807" i="5" s="1"/>
  <c r="AY807" i="5" s="1"/>
  <c r="AG807" i="5"/>
  <c r="AN807" i="5" s="1"/>
  <c r="BA807" i="5" s="1"/>
  <c r="AC21" i="5"/>
  <c r="AJ21" i="5" s="1"/>
  <c r="AC56" i="5"/>
  <c r="AJ56" i="5" s="1"/>
  <c r="AI49" i="5"/>
  <c r="AP49" i="5" s="1"/>
  <c r="BC49" i="5" s="1"/>
  <c r="AE57" i="5"/>
  <c r="AL57" i="5" s="1"/>
  <c r="AC105" i="5"/>
  <c r="AJ105" i="5" s="1"/>
  <c r="AD311" i="5"/>
  <c r="AK311" i="5" s="1"/>
  <c r="AX311" i="5" s="1"/>
  <c r="AD299" i="5"/>
  <c r="AK299" i="5" s="1"/>
  <c r="AX299" i="5" s="1"/>
  <c r="AI299" i="5"/>
  <c r="AP299" i="5" s="1"/>
  <c r="BC299" i="5" s="1"/>
  <c r="AD290" i="5"/>
  <c r="AK290" i="5" s="1"/>
  <c r="AX290" i="5" s="1"/>
  <c r="AD139" i="5"/>
  <c r="AK139" i="5" s="1"/>
  <c r="AX139" i="5" s="1"/>
  <c r="AI781" i="5"/>
  <c r="AP781" i="5" s="1"/>
  <c r="BC781" i="5" s="1"/>
  <c r="AI50" i="5"/>
  <c r="AP50" i="5" s="1"/>
  <c r="BC50" i="5" s="1"/>
  <c r="AI142" i="5"/>
  <c r="AP142" i="5" s="1"/>
  <c r="BC142" i="5" s="1"/>
  <c r="AE188" i="5"/>
  <c r="AL188" i="5" s="1"/>
  <c r="AG188" i="5"/>
  <c r="AN188" i="5" s="1"/>
  <c r="BA188" i="5" s="1"/>
  <c r="AH75" i="5"/>
  <c r="AO75" i="5" s="1"/>
  <c r="BB75" i="5" s="1"/>
  <c r="AD51" i="5"/>
  <c r="AK51" i="5" s="1"/>
  <c r="AX51" i="5" s="1"/>
  <c r="AI51" i="5"/>
  <c r="AP51" i="5" s="1"/>
  <c r="BC51" i="5" s="1"/>
  <c r="AF223" i="5"/>
  <c r="AM223" i="5" s="1"/>
  <c r="AZ223" i="5" s="1"/>
  <c r="AI292" i="5"/>
  <c r="AP292" i="5" s="1"/>
  <c r="BC292" i="5" s="1"/>
  <c r="AC467" i="5"/>
  <c r="AJ467" i="5" s="1"/>
  <c r="AH287" i="5"/>
  <c r="AO287" i="5" s="1"/>
  <c r="BB287" i="5" s="1"/>
  <c r="AG287" i="5"/>
  <c r="AN287" i="5" s="1"/>
  <c r="BA287" i="5" s="1"/>
  <c r="AF365" i="5"/>
  <c r="AM365" i="5" s="1"/>
  <c r="AZ365" i="5" s="1"/>
  <c r="AH330" i="5"/>
  <c r="AO330" i="5" s="1"/>
  <c r="BB330" i="5" s="1"/>
  <c r="AD352" i="5"/>
  <c r="AK352" i="5" s="1"/>
  <c r="AX352" i="5" s="1"/>
  <c r="AF398" i="5"/>
  <c r="AM398" i="5" s="1"/>
  <c r="AZ398" i="5" s="1"/>
  <c r="AH206" i="5"/>
  <c r="AO206" i="5" s="1"/>
  <c r="BB206" i="5" s="1"/>
  <c r="AC206" i="5"/>
  <c r="AJ206" i="5" s="1"/>
  <c r="AF328" i="5"/>
  <c r="AM328" i="5" s="1"/>
  <c r="AZ328" i="5" s="1"/>
  <c r="AE668" i="5"/>
  <c r="AL668" i="5" s="1"/>
  <c r="AY668" i="5" s="1"/>
  <c r="AF118" i="5"/>
  <c r="AM118" i="5" s="1"/>
  <c r="AZ118" i="5" s="1"/>
  <c r="AF396" i="5"/>
  <c r="AM396" i="5" s="1"/>
  <c r="AZ396" i="5" s="1"/>
  <c r="AE362" i="5"/>
  <c r="AL362" i="5" s="1"/>
  <c r="AY362" i="5" s="1"/>
  <c r="AG362" i="5"/>
  <c r="AN362" i="5" s="1"/>
  <c r="BA362" i="5" s="1"/>
  <c r="AF186" i="5"/>
  <c r="AM186" i="5" s="1"/>
  <c r="AZ186" i="5" s="1"/>
  <c r="AD366" i="5"/>
  <c r="AK366" i="5" s="1"/>
  <c r="AX366" i="5" s="1"/>
  <c r="AI366" i="5"/>
  <c r="AP366" i="5" s="1"/>
  <c r="BC366" i="5" s="1"/>
  <c r="AF368" i="5"/>
  <c r="AM368" i="5" s="1"/>
  <c r="AZ368" i="5" s="1"/>
  <c r="AD668" i="5"/>
  <c r="AK668" i="5" s="1"/>
  <c r="AX668" i="5" s="1"/>
  <c r="AH293" i="5"/>
  <c r="AO293" i="5" s="1"/>
  <c r="AF435" i="5"/>
  <c r="AM435" i="5" s="1"/>
  <c r="AZ435" i="5" s="1"/>
  <c r="AH435" i="5"/>
  <c r="AO435" i="5" s="1"/>
  <c r="BB435" i="5" s="1"/>
  <c r="AI656" i="5"/>
  <c r="AP656" i="5" s="1"/>
  <c r="BC656" i="5" s="1"/>
  <c r="AG684" i="5"/>
  <c r="AN684" i="5" s="1"/>
  <c r="AC665" i="5"/>
  <c r="AJ665" i="5" s="1"/>
  <c r="AG126" i="5"/>
  <c r="AN126" i="5" s="1"/>
  <c r="BA126" i="5" s="1"/>
  <c r="AC351" i="5"/>
  <c r="AJ351" i="5" s="1"/>
  <c r="AG195" i="5"/>
  <c r="AN195" i="5" s="1"/>
  <c r="BA195" i="5" s="1"/>
  <c r="AF98" i="5"/>
  <c r="AM98" i="5" s="1"/>
  <c r="AZ98" i="5" s="1"/>
  <c r="AH98" i="5"/>
  <c r="AO98" i="5" s="1"/>
  <c r="BB98" i="5" s="1"/>
  <c r="AH152" i="5"/>
  <c r="AO152" i="5" s="1"/>
  <c r="BB152" i="5" s="1"/>
  <c r="AF344" i="5"/>
  <c r="AM344" i="5" s="1"/>
  <c r="AZ344" i="5" s="1"/>
  <c r="AI58" i="5"/>
  <c r="AP58" i="5" s="1"/>
  <c r="BC58" i="5" s="1"/>
  <c r="AI523" i="5"/>
  <c r="AP523" i="5" s="1"/>
  <c r="BC523" i="5" s="1"/>
  <c r="AF563" i="5"/>
  <c r="AM563" i="5" s="1"/>
  <c r="AZ563" i="5" s="1"/>
  <c r="AH563" i="5"/>
  <c r="AO563" i="5" s="1"/>
  <c r="BB563" i="5" s="1"/>
  <c r="AI552" i="5"/>
  <c r="AP552" i="5" s="1"/>
  <c r="BC552" i="5" s="1"/>
  <c r="AH344" i="5"/>
  <c r="AO344" i="5" s="1"/>
  <c r="BB344" i="5" s="1"/>
  <c r="AI442" i="5"/>
  <c r="AP442" i="5" s="1"/>
  <c r="BC442" i="5" s="1"/>
  <c r="AF545" i="5"/>
  <c r="AM545" i="5" s="1"/>
  <c r="AZ545" i="5" s="1"/>
  <c r="AF125" i="5"/>
  <c r="AM125" i="5" s="1"/>
  <c r="AZ125" i="5" s="1"/>
  <c r="AE125" i="5"/>
  <c r="AL125" i="5" s="1"/>
  <c r="AY125" i="5" s="1"/>
  <c r="AC286" i="5"/>
  <c r="AJ286" i="5" s="1"/>
  <c r="AC155" i="5"/>
  <c r="AJ155" i="5" s="1"/>
  <c r="AI82" i="5"/>
  <c r="AP82" i="5" s="1"/>
  <c r="BC82" i="5" s="1"/>
  <c r="AD606" i="5"/>
  <c r="AK606" i="5" s="1"/>
  <c r="AX606" i="5" s="1"/>
  <c r="AF562" i="5"/>
  <c r="AM562" i="5" s="1"/>
  <c r="AZ562" i="5" s="1"/>
  <c r="AE551" i="5"/>
  <c r="AL551" i="5" s="1"/>
  <c r="AY551" i="5" s="1"/>
  <c r="AI637" i="5"/>
  <c r="AP637" i="5" s="1"/>
  <c r="BC637" i="5" s="1"/>
  <c r="AE281" i="5"/>
  <c r="AL281" i="5" s="1"/>
  <c r="AY281" i="5" s="1"/>
  <c r="AE469" i="5"/>
  <c r="AL469" i="5" s="1"/>
  <c r="AY469" i="5" s="1"/>
  <c r="AF251" i="5"/>
  <c r="AM251" i="5" s="1"/>
  <c r="AZ251" i="5" s="1"/>
  <c r="AG482" i="5"/>
  <c r="AN482" i="5" s="1"/>
  <c r="BA482" i="5" s="1"/>
  <c r="AE776" i="5"/>
  <c r="AL776" i="5" s="1"/>
  <c r="AH246" i="5"/>
  <c r="AO246" i="5" s="1"/>
  <c r="BB246" i="5" s="1"/>
  <c r="AE218" i="5"/>
  <c r="AL218" i="5" s="1"/>
  <c r="AY218" i="5" s="1"/>
  <c r="AT318" i="5"/>
  <c r="AU611" i="5"/>
  <c r="BC250" i="5"/>
  <c r="AV250" i="5"/>
  <c r="AY544" i="5"/>
  <c r="AR544" i="5"/>
  <c r="BC628" i="5"/>
  <c r="AV628" i="5"/>
  <c r="AY720" i="5"/>
  <c r="AR720" i="5"/>
  <c r="AC330" i="5"/>
  <c r="AJ330" i="5" s="1"/>
  <c r="AG330" i="5"/>
  <c r="AN330" i="5" s="1"/>
  <c r="BA330" i="5" s="1"/>
  <c r="BA644" i="5"/>
  <c r="AT644" i="5"/>
  <c r="AI118" i="5"/>
  <c r="AP118" i="5" s="1"/>
  <c r="BC118" i="5" s="1"/>
  <c r="AC118" i="5"/>
  <c r="AJ118" i="5" s="1"/>
  <c r="AY259" i="5"/>
  <c r="AR259" i="5"/>
  <c r="AD58" i="5"/>
  <c r="AK58" i="5" s="1"/>
  <c r="AE58" i="5"/>
  <c r="AL58" i="5" s="1"/>
  <c r="AY58" i="5" s="1"/>
  <c r="AY604" i="5"/>
  <c r="AR604" i="5"/>
  <c r="BC576" i="5"/>
  <c r="AV576" i="5"/>
  <c r="BA763" i="5"/>
  <c r="AT763" i="5"/>
  <c r="AE698" i="5"/>
  <c r="AL698" i="5" s="1"/>
  <c r="AY698" i="5" s="1"/>
  <c r="AC698" i="5"/>
  <c r="AJ698" i="5" s="1"/>
  <c r="AY39" i="5"/>
  <c r="AR39" i="5"/>
  <c r="AC442" i="5"/>
  <c r="AJ442" i="5" s="1"/>
  <c r="AH523" i="5"/>
  <c r="AO523" i="5" s="1"/>
  <c r="BB523" i="5" s="1"/>
  <c r="AH508" i="5"/>
  <c r="AO508" i="5" s="1"/>
  <c r="AC508" i="5"/>
  <c r="AJ508" i="5" s="1"/>
  <c r="AC251" i="5"/>
  <c r="AJ251" i="5" s="1"/>
  <c r="AI251" i="5"/>
  <c r="AP251" i="5" s="1"/>
  <c r="BC251" i="5" s="1"/>
  <c r="AD251" i="5"/>
  <c r="AK251" i="5" s="1"/>
  <c r="AX251" i="5" s="1"/>
  <c r="AC252" i="5"/>
  <c r="AJ252" i="5" s="1"/>
  <c r="AI252" i="5"/>
  <c r="AP252" i="5" s="1"/>
  <c r="BC252" i="5" s="1"/>
  <c r="AD252" i="5"/>
  <c r="AK252" i="5" s="1"/>
  <c r="AX252" i="5" s="1"/>
  <c r="AG469" i="5"/>
  <c r="AN469" i="5" s="1"/>
  <c r="AI469" i="5"/>
  <c r="AP469" i="5" s="1"/>
  <c r="BC469" i="5" s="1"/>
  <c r="AX428" i="5"/>
  <c r="AQ428" i="5"/>
  <c r="BC213" i="5"/>
  <c r="AV213" i="5"/>
  <c r="BB614" i="5"/>
  <c r="AU614" i="5"/>
  <c r="AG625" i="5"/>
  <c r="AN625" i="5" s="1"/>
  <c r="AH625" i="5"/>
  <c r="AO625" i="5" s="1"/>
  <c r="BB625" i="5" s="1"/>
  <c r="AE134" i="5"/>
  <c r="AL134" i="5" s="1"/>
  <c r="AC134" i="5"/>
  <c r="AJ134" i="5" s="1"/>
  <c r="AG142" i="5"/>
  <c r="AN142" i="5" s="1"/>
  <c r="AC142" i="5"/>
  <c r="AJ142" i="5" s="1"/>
  <c r="AE139" i="5"/>
  <c r="AL139" i="5" s="1"/>
  <c r="AY139" i="5" s="1"/>
  <c r="AG139" i="5"/>
  <c r="AN139" i="5" s="1"/>
  <c r="BA139" i="5" s="1"/>
  <c r="AC352" i="5"/>
  <c r="AJ352" i="5" s="1"/>
  <c r="AE352" i="5"/>
  <c r="AL352" i="5" s="1"/>
  <c r="AY352" i="5" s="1"/>
  <c r="AY568" i="5"/>
  <c r="AR568" i="5"/>
  <c r="AG671" i="5"/>
  <c r="AN671" i="5" s="1"/>
  <c r="BA671" i="5" s="1"/>
  <c r="AH671" i="5"/>
  <c r="AO671" i="5" s="1"/>
  <c r="BB671" i="5" s="1"/>
  <c r="AI671" i="5"/>
  <c r="AP671" i="5" s="1"/>
  <c r="BC671" i="5" s="1"/>
  <c r="BA345" i="5"/>
  <c r="AT345" i="5"/>
  <c r="BC216" i="5"/>
  <c r="AV216" i="5"/>
  <c r="AX588" i="5"/>
  <c r="AQ588" i="5"/>
  <c r="BC447" i="5"/>
  <c r="AV447" i="5"/>
  <c r="AG218" i="5"/>
  <c r="AN218" i="5" s="1"/>
  <c r="AH218" i="5"/>
  <c r="AO218" i="5" s="1"/>
  <c r="BB218" i="5" s="1"/>
  <c r="BA661" i="5"/>
  <c r="AT661" i="5"/>
  <c r="AD120" i="5"/>
  <c r="AK120" i="5" s="1"/>
  <c r="AX120" i="5" s="1"/>
  <c r="AF120" i="5"/>
  <c r="AM120" i="5" s="1"/>
  <c r="AZ120" i="5" s="1"/>
  <c r="AC120" i="5"/>
  <c r="AJ120" i="5" s="1"/>
  <c r="AE120" i="5"/>
  <c r="AL120" i="5" s="1"/>
  <c r="AY120" i="5" s="1"/>
  <c r="AI474" i="5"/>
  <c r="AP474" i="5" s="1"/>
  <c r="AG474" i="5"/>
  <c r="AN474" i="5" s="1"/>
  <c r="BA474" i="5" s="1"/>
  <c r="AE474" i="5"/>
  <c r="AL474" i="5" s="1"/>
  <c r="AY474" i="5" s="1"/>
  <c r="AH474" i="5"/>
  <c r="AO474" i="5" s="1"/>
  <c r="BB474" i="5" s="1"/>
  <c r="AR160" i="5"/>
  <c r="AG70" i="5"/>
  <c r="AN70" i="5" s="1"/>
  <c r="AC70" i="5"/>
  <c r="AJ70" i="5" s="1"/>
  <c r="AE70" i="5"/>
  <c r="AL70" i="5" s="1"/>
  <c r="AY70" i="5" s="1"/>
  <c r="AG49" i="5"/>
  <c r="AN49" i="5" s="1"/>
  <c r="BA49" i="5" s="1"/>
  <c r="AC49" i="5"/>
  <c r="AJ49" i="5" s="1"/>
  <c r="AE49" i="5"/>
  <c r="AL49" i="5" s="1"/>
  <c r="AY49" i="5" s="1"/>
  <c r="AG279" i="5"/>
  <c r="AN279" i="5" s="1"/>
  <c r="AC279" i="5"/>
  <c r="AJ279" i="5" s="1"/>
  <c r="AE279" i="5"/>
  <c r="AL279" i="5" s="1"/>
  <c r="AY279" i="5" s="1"/>
  <c r="AH425" i="5"/>
  <c r="AO425" i="5" s="1"/>
  <c r="AG425" i="5"/>
  <c r="AN425" i="5" s="1"/>
  <c r="AE425" i="5"/>
  <c r="AL425" i="5" s="1"/>
  <c r="AY425" i="5" s="1"/>
  <c r="AD437" i="5"/>
  <c r="AK437" i="5" s="1"/>
  <c r="AX437" i="5" s="1"/>
  <c r="AG437" i="5"/>
  <c r="AN437" i="5" s="1"/>
  <c r="BA437" i="5" s="1"/>
  <c r="AG592" i="5"/>
  <c r="AN592" i="5" s="1"/>
  <c r="AF592" i="5"/>
  <c r="AM592" i="5" s="1"/>
  <c r="AZ592" i="5" s="1"/>
  <c r="AC518" i="5"/>
  <c r="AJ518" i="5" s="1"/>
  <c r="AH518" i="5"/>
  <c r="AO518" i="5" s="1"/>
  <c r="BB518" i="5" s="1"/>
  <c r="BB724" i="5"/>
  <c r="AU724" i="5"/>
  <c r="AY794" i="5"/>
  <c r="AR794" i="5"/>
  <c r="AI88" i="5"/>
  <c r="AP88" i="5" s="1"/>
  <c r="AH88" i="5"/>
  <c r="AO88" i="5" s="1"/>
  <c r="BB88" i="5" s="1"/>
  <c r="AF88" i="5"/>
  <c r="AM88" i="5" s="1"/>
  <c r="AD88" i="5"/>
  <c r="AK88" i="5" s="1"/>
  <c r="AX88" i="5" s="1"/>
  <c r="AH171" i="5"/>
  <c r="AO171" i="5" s="1"/>
  <c r="BB171" i="5" s="1"/>
  <c r="AI171" i="5"/>
  <c r="AP171" i="5" s="1"/>
  <c r="BC171" i="5" s="1"/>
  <c r="AC171" i="5"/>
  <c r="AJ171" i="5" s="1"/>
  <c r="AC358" i="5"/>
  <c r="AJ358" i="5" s="1"/>
  <c r="AI358" i="5"/>
  <c r="AP358" i="5" s="1"/>
  <c r="AC349" i="5"/>
  <c r="AJ349" i="5" s="1"/>
  <c r="AI349" i="5"/>
  <c r="AP349" i="5" s="1"/>
  <c r="BC349" i="5" s="1"/>
  <c r="AC361" i="5"/>
  <c r="AJ361" i="5" s="1"/>
  <c r="AI361" i="5"/>
  <c r="AP361" i="5" s="1"/>
  <c r="AH527" i="5"/>
  <c r="AO527" i="5" s="1"/>
  <c r="BB527" i="5" s="1"/>
  <c r="AC527" i="5"/>
  <c r="AJ527" i="5" s="1"/>
  <c r="AH305" i="5"/>
  <c r="AO305" i="5" s="1"/>
  <c r="BB305" i="5" s="1"/>
  <c r="AE305" i="5"/>
  <c r="AL305" i="5" s="1"/>
  <c r="AG649" i="5"/>
  <c r="AN649" i="5" s="1"/>
  <c r="AF649" i="5"/>
  <c r="AM649" i="5" s="1"/>
  <c r="AZ649" i="5" s="1"/>
  <c r="AE48" i="5"/>
  <c r="AL48" i="5" s="1"/>
  <c r="AC48" i="5"/>
  <c r="AJ48" i="5" s="1"/>
  <c r="AI48" i="5"/>
  <c r="AP48" i="5" s="1"/>
  <c r="BC48" i="5" s="1"/>
  <c r="AH48" i="5"/>
  <c r="AO48" i="5" s="1"/>
  <c r="BB48" i="5" s="1"/>
  <c r="AI154" i="5"/>
  <c r="AP154" i="5" s="1"/>
  <c r="BC154" i="5" s="1"/>
  <c r="AH154" i="5"/>
  <c r="AO154" i="5" s="1"/>
  <c r="BB154" i="5" s="1"/>
  <c r="AF154" i="5"/>
  <c r="AM154" i="5" s="1"/>
  <c r="AD154" i="5"/>
  <c r="AK154" i="5" s="1"/>
  <c r="AX154" i="5" s="1"/>
  <c r="AG36" i="5"/>
  <c r="AN36" i="5" s="1"/>
  <c r="BA36" i="5" s="1"/>
  <c r="AE36" i="5"/>
  <c r="AL36" i="5" s="1"/>
  <c r="AY36" i="5" s="1"/>
  <c r="AC36" i="5"/>
  <c r="AJ36" i="5" s="1"/>
  <c r="AD670" i="5"/>
  <c r="AK670" i="5" s="1"/>
  <c r="AG670" i="5"/>
  <c r="AN670" i="5" s="1"/>
  <c r="BA670" i="5" s="1"/>
  <c r="BA429" i="5"/>
  <c r="AT429" i="5"/>
  <c r="AH381" i="5"/>
  <c r="AO381" i="5" s="1"/>
  <c r="AC381" i="5"/>
  <c r="AJ381" i="5" s="1"/>
  <c r="AF59" i="5"/>
  <c r="AM59" i="5" s="1"/>
  <c r="AZ59" i="5" s="1"/>
  <c r="AI59" i="5"/>
  <c r="AP59" i="5" s="1"/>
  <c r="BC59" i="5" s="1"/>
  <c r="AF410" i="5"/>
  <c r="AM410" i="5" s="1"/>
  <c r="AH410" i="5"/>
  <c r="AO410" i="5" s="1"/>
  <c r="BB410" i="5" s="1"/>
  <c r="AH231" i="5"/>
  <c r="AO231" i="5" s="1"/>
  <c r="AI231" i="5"/>
  <c r="AP231" i="5" s="1"/>
  <c r="BC231" i="5" s="1"/>
  <c r="AD231" i="5"/>
  <c r="AK231" i="5" s="1"/>
  <c r="AF231" i="5"/>
  <c r="AM231" i="5" s="1"/>
  <c r="AZ231" i="5" s="1"/>
  <c r="AF321" i="5"/>
  <c r="AM321" i="5" s="1"/>
  <c r="AZ321" i="5" s="1"/>
  <c r="AD321" i="5"/>
  <c r="AK321" i="5" s="1"/>
  <c r="AX321" i="5" s="1"/>
  <c r="AD421" i="5"/>
  <c r="AK421" i="5" s="1"/>
  <c r="AG421" i="5"/>
  <c r="AN421" i="5" s="1"/>
  <c r="BA421" i="5" s="1"/>
  <c r="AE655" i="5"/>
  <c r="AL655" i="5" s="1"/>
  <c r="AH655" i="5"/>
  <c r="AO655" i="5" s="1"/>
  <c r="BB655" i="5" s="1"/>
  <c r="AI136" i="5"/>
  <c r="AP136" i="5" s="1"/>
  <c r="AF722" i="5"/>
  <c r="AM722" i="5" s="1"/>
  <c r="AZ722" i="5" s="1"/>
  <c r="AH704" i="5"/>
  <c r="AO704" i="5" s="1"/>
  <c r="AI704" i="5"/>
  <c r="AP704" i="5" s="1"/>
  <c r="BC704" i="5" s="1"/>
  <c r="AI786" i="5"/>
  <c r="AP786" i="5" s="1"/>
  <c r="AH728" i="5"/>
  <c r="AO728" i="5" s="1"/>
  <c r="BB728" i="5" s="1"/>
  <c r="AI728" i="5"/>
  <c r="AP728" i="5" s="1"/>
  <c r="BC728" i="5" s="1"/>
  <c r="AI682" i="5"/>
  <c r="AP682" i="5" s="1"/>
  <c r="BC682" i="5" s="1"/>
  <c r="AH682" i="5"/>
  <c r="AO682" i="5" s="1"/>
  <c r="BB682" i="5" s="1"/>
  <c r="AC445" i="5"/>
  <c r="AJ445" i="5" s="1"/>
  <c r="AF171" i="5"/>
  <c r="AM171" i="5" s="1"/>
  <c r="AD48" i="5"/>
  <c r="AK48" i="5" s="1"/>
  <c r="AX48" i="5" s="1"/>
  <c r="AH70" i="5"/>
  <c r="AO70" i="5" s="1"/>
  <c r="BB70" i="5" s="1"/>
  <c r="AG88" i="5"/>
  <c r="AN88" i="5" s="1"/>
  <c r="BA88" i="5" s="1"/>
  <c r="AH49" i="5"/>
  <c r="AO49" i="5" s="1"/>
  <c r="BB49" i="5" s="1"/>
  <c r="AI36" i="5"/>
  <c r="AP36" i="5" s="1"/>
  <c r="BC36" i="5" s="1"/>
  <c r="AC154" i="5"/>
  <c r="AJ154" i="5" s="1"/>
  <c r="AG410" i="5"/>
  <c r="AN410" i="5" s="1"/>
  <c r="BA410" i="5" s="1"/>
  <c r="AI347" i="5"/>
  <c r="AP347" i="5" s="1"/>
  <c r="AI431" i="5"/>
  <c r="AP431" i="5" s="1"/>
  <c r="BC431" i="5" s="1"/>
  <c r="AD279" i="5"/>
  <c r="AK279" i="5" s="1"/>
  <c r="AX279" i="5" s="1"/>
  <c r="AE231" i="5"/>
  <c r="AL231" i="5" s="1"/>
  <c r="AY231" i="5" s="1"/>
  <c r="AE419" i="5"/>
  <c r="AL419" i="5" s="1"/>
  <c r="AY419" i="5" s="1"/>
  <c r="AH674" i="5"/>
  <c r="AO674" i="5" s="1"/>
  <c r="BB674" i="5" s="1"/>
  <c r="AH358" i="5"/>
  <c r="AO358" i="5" s="1"/>
  <c r="BB358" i="5" s="1"/>
  <c r="AH349" i="5"/>
  <c r="AO349" i="5" s="1"/>
  <c r="BB349" i="5" s="1"/>
  <c r="AH361" i="5"/>
  <c r="AO361" i="5" s="1"/>
  <c r="BB361" i="5" s="1"/>
  <c r="AG674" i="5"/>
  <c r="AN674" i="5" s="1"/>
  <c r="BA674" i="5" s="1"/>
  <c r="AD592" i="5"/>
  <c r="AK592" i="5" s="1"/>
  <c r="AX592" i="5" s="1"/>
  <c r="AD649" i="5"/>
  <c r="AK649" i="5" s="1"/>
  <c r="AX649" i="5" s="1"/>
  <c r="AG534" i="5"/>
  <c r="AN534" i="5" s="1"/>
  <c r="BA534" i="5" s="1"/>
  <c r="AC85" i="5"/>
  <c r="AJ85" i="5" s="1"/>
  <c r="AD655" i="5"/>
  <c r="AK655" i="5" s="1"/>
  <c r="AX655" i="5" s="1"/>
  <c r="AI510" i="5"/>
  <c r="AP510" i="5" s="1"/>
  <c r="BC510" i="5" s="1"/>
  <c r="AC91" i="5"/>
  <c r="AJ91" i="5" s="1"/>
  <c r="AC347" i="5"/>
  <c r="AJ347" i="5" s="1"/>
  <c r="AG786" i="5"/>
  <c r="AN786" i="5" s="1"/>
  <c r="AI487" i="5"/>
  <c r="AP487" i="5" s="1"/>
  <c r="BC487" i="5" s="1"/>
  <c r="AG776" i="5"/>
  <c r="AN776" i="5" s="1"/>
  <c r="AE171" i="5"/>
  <c r="AL171" i="5" s="1"/>
  <c r="AY171" i="5" s="1"/>
  <c r="AD770" i="5"/>
  <c r="AK770" i="5" s="1"/>
  <c r="AX770" i="5" s="1"/>
  <c r="AH770" i="5"/>
  <c r="AO770" i="5" s="1"/>
  <c r="BB770" i="5" s="1"/>
  <c r="AI770" i="5"/>
  <c r="AP770" i="5" s="1"/>
  <c r="BC770" i="5" s="1"/>
  <c r="AF770" i="5"/>
  <c r="AM770" i="5" s="1"/>
  <c r="AZ770" i="5" s="1"/>
  <c r="AH67" i="5"/>
  <c r="AO67" i="5" s="1"/>
  <c r="BB67" i="5" s="1"/>
  <c r="AI67" i="5"/>
  <c r="AP67" i="5" s="1"/>
  <c r="BC67" i="5" s="1"/>
  <c r="AD67" i="5"/>
  <c r="AK67" i="5" s="1"/>
  <c r="AX67" i="5" s="1"/>
  <c r="AF67" i="5"/>
  <c r="AM67" i="5" s="1"/>
  <c r="AZ67" i="5" s="1"/>
  <c r="AF73" i="5"/>
  <c r="AM73" i="5" s="1"/>
  <c r="AD73" i="5"/>
  <c r="AK73" i="5" s="1"/>
  <c r="AX73" i="5" s="1"/>
  <c r="AG73" i="5"/>
  <c r="AN73" i="5" s="1"/>
  <c r="BA73" i="5" s="1"/>
  <c r="AG223" i="5"/>
  <c r="AN223" i="5" s="1"/>
  <c r="BA223" i="5" s="1"/>
  <c r="AC223" i="5"/>
  <c r="AJ223" i="5" s="1"/>
  <c r="AE223" i="5"/>
  <c r="AL223" i="5" s="1"/>
  <c r="AY223" i="5" s="1"/>
  <c r="AI260" i="5"/>
  <c r="AP260" i="5" s="1"/>
  <c r="BC260" i="5" s="1"/>
  <c r="AF260" i="5"/>
  <c r="AM260" i="5" s="1"/>
  <c r="AZ260" i="5" s="1"/>
  <c r="AH315" i="5"/>
  <c r="AO315" i="5" s="1"/>
  <c r="BB315" i="5" s="1"/>
  <c r="AD315" i="5"/>
  <c r="AK315" i="5" s="1"/>
  <c r="AX315" i="5" s="1"/>
  <c r="AI371" i="5"/>
  <c r="AP371" i="5" s="1"/>
  <c r="AF371" i="5"/>
  <c r="AM371" i="5" s="1"/>
  <c r="AZ371" i="5" s="1"/>
  <c r="BA45" i="5"/>
  <c r="AT45" i="5"/>
  <c r="AF506" i="5"/>
  <c r="AM506" i="5" s="1"/>
  <c r="AH700" i="5"/>
  <c r="AO700" i="5" s="1"/>
  <c r="AI700" i="5"/>
  <c r="AP700" i="5" s="1"/>
  <c r="BC700" i="5" s="1"/>
  <c r="AD700" i="5"/>
  <c r="AK700" i="5" s="1"/>
  <c r="AF700" i="5"/>
  <c r="AM700" i="5" s="1"/>
  <c r="AZ700" i="5" s="1"/>
  <c r="AI105" i="5"/>
  <c r="AP105" i="5" s="1"/>
  <c r="BC105" i="5" s="1"/>
  <c r="AH105" i="5"/>
  <c r="AO105" i="5" s="1"/>
  <c r="BB105" i="5" s="1"/>
  <c r="AF105" i="5"/>
  <c r="AM105" i="5" s="1"/>
  <c r="AD105" i="5"/>
  <c r="AK105" i="5" s="1"/>
  <c r="AX105" i="5" s="1"/>
  <c r="AG290" i="5"/>
  <c r="AN290" i="5" s="1"/>
  <c r="BA290" i="5" s="1"/>
  <c r="AI290" i="5"/>
  <c r="AP290" i="5" s="1"/>
  <c r="AC293" i="5"/>
  <c r="AJ293" i="5" s="1"/>
  <c r="AI293" i="5"/>
  <c r="AP293" i="5" s="1"/>
  <c r="AE307" i="5"/>
  <c r="AL307" i="5" s="1"/>
  <c r="AD356" i="5"/>
  <c r="AK356" i="5" s="1"/>
  <c r="AX356" i="5" s="1"/>
  <c r="AE356" i="5"/>
  <c r="AL356" i="5" s="1"/>
  <c r="AD234" i="5"/>
  <c r="AK234" i="5" s="1"/>
  <c r="AX234" i="5" s="1"/>
  <c r="AC234" i="5"/>
  <c r="AJ234" i="5" s="1"/>
  <c r="AF778" i="5"/>
  <c r="AM778" i="5" s="1"/>
  <c r="AZ778" i="5" s="1"/>
  <c r="AD778" i="5"/>
  <c r="AK778" i="5" s="1"/>
  <c r="AX778" i="5" s="1"/>
  <c r="AG778" i="5"/>
  <c r="AN778" i="5" s="1"/>
  <c r="BA778" i="5" s="1"/>
  <c r="AI226" i="5"/>
  <c r="AP226" i="5" s="1"/>
  <c r="BC226" i="5" s="1"/>
  <c r="AH226" i="5"/>
  <c r="AO226" i="5" s="1"/>
  <c r="BB226" i="5" s="1"/>
  <c r="AF226" i="5"/>
  <c r="AM226" i="5" s="1"/>
  <c r="AZ226" i="5" s="1"/>
  <c r="AD226" i="5"/>
  <c r="AK226" i="5" s="1"/>
  <c r="AX226" i="5" s="1"/>
  <c r="AE431" i="5"/>
  <c r="AL431" i="5" s="1"/>
  <c r="AY431" i="5" s="1"/>
  <c r="AD431" i="5"/>
  <c r="AK431" i="5" s="1"/>
  <c r="AX431" i="5" s="1"/>
  <c r="AC479" i="5"/>
  <c r="AJ479" i="5" s="1"/>
  <c r="AE479" i="5"/>
  <c r="AL479" i="5" s="1"/>
  <c r="AY479" i="5" s="1"/>
  <c r="AC284" i="5"/>
  <c r="AJ284" i="5" s="1"/>
  <c r="AI284" i="5"/>
  <c r="AP284" i="5" s="1"/>
  <c r="BC284" i="5" s="1"/>
  <c r="AE445" i="5"/>
  <c r="AL445" i="5" s="1"/>
  <c r="AY445" i="5" s="1"/>
  <c r="AI445" i="5"/>
  <c r="AP445" i="5" s="1"/>
  <c r="BC445" i="5" s="1"/>
  <c r="BA798" i="5"/>
  <c r="AT798" i="5"/>
  <c r="AH46" i="5"/>
  <c r="AO46" i="5" s="1"/>
  <c r="AE46" i="5"/>
  <c r="AL46" i="5" s="1"/>
  <c r="AY46" i="5" s="1"/>
  <c r="AF46" i="5"/>
  <c r="AM46" i="5" s="1"/>
  <c r="AZ46" i="5" s="1"/>
  <c r="AD434" i="5"/>
  <c r="AK434" i="5" s="1"/>
  <c r="AF89" i="5"/>
  <c r="AM89" i="5" s="1"/>
  <c r="AZ89" i="5" s="1"/>
  <c r="AG121" i="5"/>
  <c r="AN121" i="5" s="1"/>
  <c r="BA121" i="5" s="1"/>
  <c r="AC121" i="5"/>
  <c r="AJ121" i="5" s="1"/>
  <c r="AD281" i="5"/>
  <c r="AK281" i="5" s="1"/>
  <c r="AX281" i="5" s="1"/>
  <c r="AF281" i="5"/>
  <c r="AM281" i="5" s="1"/>
  <c r="AZ281" i="5" s="1"/>
  <c r="AD266" i="5"/>
  <c r="AK266" i="5" s="1"/>
  <c r="AX266" i="5" s="1"/>
  <c r="AF266" i="5"/>
  <c r="AM266" i="5" s="1"/>
  <c r="AZ266" i="5" s="1"/>
  <c r="AG37" i="5"/>
  <c r="AN37" i="5" s="1"/>
  <c r="BA37" i="5" s="1"/>
  <c r="AI37" i="5"/>
  <c r="AP37" i="5" s="1"/>
  <c r="AD776" i="5"/>
  <c r="AK776" i="5" s="1"/>
  <c r="AX776" i="5" s="1"/>
  <c r="AG774" i="5"/>
  <c r="AN774" i="5" s="1"/>
  <c r="BA774" i="5" s="1"/>
  <c r="AI774" i="5"/>
  <c r="AP774" i="5" s="1"/>
  <c r="BC774" i="5" s="1"/>
  <c r="AE704" i="5"/>
  <c r="AL704" i="5" s="1"/>
  <c r="AY704" i="5" s="1"/>
  <c r="AC728" i="5"/>
  <c r="AJ728" i="5" s="1"/>
  <c r="AD59" i="5"/>
  <c r="AK59" i="5" s="1"/>
  <c r="AG445" i="5"/>
  <c r="AN445" i="5" s="1"/>
  <c r="BA445" i="5" s="1"/>
  <c r="AF445" i="5"/>
  <c r="AM445" i="5" s="1"/>
  <c r="AC778" i="5"/>
  <c r="AJ778" i="5" s="1"/>
  <c r="AI73" i="5"/>
  <c r="AP73" i="5" s="1"/>
  <c r="BC73" i="5" s="1"/>
  <c r="AF290" i="5"/>
  <c r="AM290" i="5" s="1"/>
  <c r="AF70" i="5"/>
  <c r="AM70" i="5" s="1"/>
  <c r="AZ70" i="5" s="1"/>
  <c r="AE88" i="5"/>
  <c r="AL88" i="5" s="1"/>
  <c r="AF49" i="5"/>
  <c r="AM49" i="5" s="1"/>
  <c r="AZ49" i="5" s="1"/>
  <c r="AE105" i="5"/>
  <c r="AL105" i="5" s="1"/>
  <c r="AD36" i="5"/>
  <c r="AK36" i="5" s="1"/>
  <c r="AX36" i="5" s="1"/>
  <c r="AG226" i="5"/>
  <c r="AN226" i="5" s="1"/>
  <c r="AG154" i="5"/>
  <c r="AN154" i="5" s="1"/>
  <c r="BA154" i="5" s="1"/>
  <c r="AD410" i="5"/>
  <c r="AK410" i="5" s="1"/>
  <c r="AX410" i="5" s="1"/>
  <c r="AG700" i="5"/>
  <c r="AN700" i="5" s="1"/>
  <c r="BA700" i="5" s="1"/>
  <c r="AG770" i="5"/>
  <c r="AN770" i="5" s="1"/>
  <c r="AG67" i="5"/>
  <c r="AN67" i="5" s="1"/>
  <c r="BA67" i="5" s="1"/>
  <c r="AF347" i="5"/>
  <c r="AM347" i="5" s="1"/>
  <c r="AF431" i="5"/>
  <c r="AM431" i="5" s="1"/>
  <c r="AZ431" i="5" s="1"/>
  <c r="AH279" i="5"/>
  <c r="AO279" i="5" s="1"/>
  <c r="AH223" i="5"/>
  <c r="AO223" i="5" s="1"/>
  <c r="BB223" i="5" s="1"/>
  <c r="AH371" i="5"/>
  <c r="AO371" i="5" s="1"/>
  <c r="BB371" i="5" s="1"/>
  <c r="AF305" i="5"/>
  <c r="AM305" i="5" s="1"/>
  <c r="AZ305" i="5" s="1"/>
  <c r="AG307" i="5"/>
  <c r="AN307" i="5" s="1"/>
  <c r="BA307" i="5" s="1"/>
  <c r="AF664" i="5"/>
  <c r="AM664" i="5" s="1"/>
  <c r="AE194" i="5"/>
  <c r="AL194" i="5" s="1"/>
  <c r="AY194" i="5" s="1"/>
  <c r="AD674" i="5"/>
  <c r="AK674" i="5" s="1"/>
  <c r="AE358" i="5"/>
  <c r="AL358" i="5" s="1"/>
  <c r="AY358" i="5" s="1"/>
  <c r="AE349" i="5"/>
  <c r="AL349" i="5" s="1"/>
  <c r="AY349" i="5" s="1"/>
  <c r="AE361" i="5"/>
  <c r="AL361" i="5" s="1"/>
  <c r="AY361" i="5" s="1"/>
  <c r="AI527" i="5"/>
  <c r="AP527" i="5" s="1"/>
  <c r="BC527" i="5" s="1"/>
  <c r="AI381" i="5"/>
  <c r="AP381" i="5" s="1"/>
  <c r="BC381" i="5" s="1"/>
  <c r="AD257" i="5"/>
  <c r="AK257" i="5" s="1"/>
  <c r="AX257" i="5" s="1"/>
  <c r="AE541" i="5"/>
  <c r="AL541" i="5" s="1"/>
  <c r="AY541" i="5" s="1"/>
  <c r="AD89" i="5"/>
  <c r="AK89" i="5" s="1"/>
  <c r="AX89" i="5" s="1"/>
  <c r="AC380" i="5"/>
  <c r="AJ380" i="5" s="1"/>
  <c r="AG479" i="5"/>
  <c r="AN479" i="5" s="1"/>
  <c r="BA479" i="5" s="1"/>
  <c r="AD630" i="5"/>
  <c r="AK630" i="5" s="1"/>
  <c r="AX630" i="5" s="1"/>
  <c r="AG431" i="5"/>
  <c r="AN431" i="5" s="1"/>
  <c r="AV514" i="5"/>
  <c r="AD425" i="5"/>
  <c r="AK425" i="5" s="1"/>
  <c r="AF425" i="5"/>
  <c r="AM425" i="5" s="1"/>
  <c r="AZ425" i="5" s="1"/>
  <c r="AG260" i="5"/>
  <c r="AN260" i="5" s="1"/>
  <c r="BA260" i="5" s="1"/>
  <c r="AC260" i="5"/>
  <c r="AJ260" i="5" s="1"/>
  <c r="AE260" i="5"/>
  <c r="AL260" i="5" s="1"/>
  <c r="AY260" i="5" s="1"/>
  <c r="AC437" i="5"/>
  <c r="AJ437" i="5" s="1"/>
  <c r="AE437" i="5"/>
  <c r="AL437" i="5" s="1"/>
  <c r="AY437" i="5" s="1"/>
  <c r="AH437" i="5"/>
  <c r="AO437" i="5" s="1"/>
  <c r="AI437" i="5"/>
  <c r="AP437" i="5" s="1"/>
  <c r="BC437" i="5" s="1"/>
  <c r="AG315" i="5"/>
  <c r="AN315" i="5" s="1"/>
  <c r="BA315" i="5" s="1"/>
  <c r="AC315" i="5"/>
  <c r="AJ315" i="5" s="1"/>
  <c r="AE315" i="5"/>
  <c r="AL315" i="5" s="1"/>
  <c r="AY315" i="5" s="1"/>
  <c r="AG371" i="5"/>
  <c r="AN371" i="5" s="1"/>
  <c r="AC371" i="5"/>
  <c r="AJ371" i="5" s="1"/>
  <c r="AE371" i="5"/>
  <c r="AL371" i="5" s="1"/>
  <c r="AY371" i="5" s="1"/>
  <c r="AG419" i="5"/>
  <c r="AN419" i="5" s="1"/>
  <c r="AI419" i="5"/>
  <c r="AP419" i="5" s="1"/>
  <c r="BC419" i="5" s="1"/>
  <c r="AH419" i="5"/>
  <c r="AO419" i="5" s="1"/>
  <c r="AF419" i="5"/>
  <c r="AM419" i="5" s="1"/>
  <c r="AZ419" i="5" s="1"/>
  <c r="AD419" i="5"/>
  <c r="AK419" i="5" s="1"/>
  <c r="AX419" i="5" s="1"/>
  <c r="AC419" i="5"/>
  <c r="AJ419" i="5" s="1"/>
  <c r="AG562" i="5"/>
  <c r="AN562" i="5" s="1"/>
  <c r="AE562" i="5"/>
  <c r="AL562" i="5" s="1"/>
  <c r="AY562" i="5" s="1"/>
  <c r="AC562" i="5"/>
  <c r="AJ562" i="5" s="1"/>
  <c r="AD562" i="5"/>
  <c r="AK562" i="5" s="1"/>
  <c r="AX562" i="5" s="1"/>
  <c r="AC592" i="5"/>
  <c r="AJ592" i="5" s="1"/>
  <c r="AE592" i="5"/>
  <c r="AL592" i="5" s="1"/>
  <c r="AY592" i="5" s="1"/>
  <c r="AH592" i="5"/>
  <c r="AO592" i="5" s="1"/>
  <c r="BB592" i="5" s="1"/>
  <c r="AI592" i="5"/>
  <c r="AP592" i="5" s="1"/>
  <c r="BC592" i="5" s="1"/>
  <c r="AG257" i="5"/>
  <c r="AN257" i="5" s="1"/>
  <c r="BA257" i="5" s="1"/>
  <c r="AE257" i="5"/>
  <c r="AL257" i="5" s="1"/>
  <c r="AY257" i="5" s="1"/>
  <c r="AC257" i="5"/>
  <c r="AJ257" i="5" s="1"/>
  <c r="AD506" i="5"/>
  <c r="AK506" i="5" s="1"/>
  <c r="AX506" i="5" s="1"/>
  <c r="AH506" i="5"/>
  <c r="AO506" i="5" s="1"/>
  <c r="BB506" i="5" s="1"/>
  <c r="AE518" i="5"/>
  <c r="AL518" i="5" s="1"/>
  <c r="AY518" i="5" s="1"/>
  <c r="AG518" i="5"/>
  <c r="AN518" i="5" s="1"/>
  <c r="BA518" i="5" s="1"/>
  <c r="AI518" i="5"/>
  <c r="AP518" i="5" s="1"/>
  <c r="BC518" i="5" s="1"/>
  <c r="AZ453" i="5"/>
  <c r="AS453" i="5"/>
  <c r="AF358" i="5"/>
  <c r="AM358" i="5" s="1"/>
  <c r="AZ358" i="5" s="1"/>
  <c r="AD358" i="5"/>
  <c r="AK358" i="5" s="1"/>
  <c r="AX358" i="5" s="1"/>
  <c r="AG358" i="5"/>
  <c r="AN358" i="5" s="1"/>
  <c r="AF293" i="5"/>
  <c r="AM293" i="5" s="1"/>
  <c r="AD293" i="5"/>
  <c r="AK293" i="5" s="1"/>
  <c r="AX293" i="5" s="1"/>
  <c r="AG293" i="5"/>
  <c r="AN293" i="5" s="1"/>
  <c r="BA293" i="5" s="1"/>
  <c r="AF349" i="5"/>
  <c r="AM349" i="5" s="1"/>
  <c r="AZ349" i="5" s="1"/>
  <c r="AD349" i="5"/>
  <c r="AK349" i="5" s="1"/>
  <c r="AX349" i="5" s="1"/>
  <c r="AG349" i="5"/>
  <c r="AN349" i="5" s="1"/>
  <c r="AI307" i="5"/>
  <c r="AP307" i="5" s="1"/>
  <c r="AH307" i="5"/>
  <c r="AO307" i="5" s="1"/>
  <c r="BB307" i="5" s="1"/>
  <c r="AF307" i="5"/>
  <c r="AM307" i="5" s="1"/>
  <c r="AZ307" i="5" s="1"/>
  <c r="AD307" i="5"/>
  <c r="AK307" i="5" s="1"/>
  <c r="AX307" i="5" s="1"/>
  <c r="AF361" i="5"/>
  <c r="AM361" i="5" s="1"/>
  <c r="AD361" i="5"/>
  <c r="AK361" i="5" s="1"/>
  <c r="AX361" i="5" s="1"/>
  <c r="AG361" i="5"/>
  <c r="AN361" i="5" s="1"/>
  <c r="BA361" i="5" s="1"/>
  <c r="AF534" i="5"/>
  <c r="AM534" i="5" s="1"/>
  <c r="AZ534" i="5" s="1"/>
  <c r="AD534" i="5"/>
  <c r="AK534" i="5" s="1"/>
  <c r="AX534" i="5" s="1"/>
  <c r="AY635" i="5"/>
  <c r="AR635" i="5"/>
  <c r="AD527" i="5"/>
  <c r="AK527" i="5" s="1"/>
  <c r="AX527" i="5" s="1"/>
  <c r="AF527" i="5"/>
  <c r="AM527" i="5" s="1"/>
  <c r="AG527" i="5"/>
  <c r="AN527" i="5" s="1"/>
  <c r="AI674" i="5"/>
  <c r="AP674" i="5" s="1"/>
  <c r="BC674" i="5" s="1"/>
  <c r="AE674" i="5"/>
  <c r="AL674" i="5" s="1"/>
  <c r="AY674" i="5" s="1"/>
  <c r="AC674" i="5"/>
  <c r="AJ674" i="5" s="1"/>
  <c r="AG451" i="5"/>
  <c r="AN451" i="5" s="1"/>
  <c r="BA451" i="5" s="1"/>
  <c r="AH451" i="5"/>
  <c r="AO451" i="5" s="1"/>
  <c r="AI194" i="5"/>
  <c r="AP194" i="5" s="1"/>
  <c r="AV194" i="5" s="1"/>
  <c r="AH194" i="5"/>
  <c r="AO194" i="5" s="1"/>
  <c r="BB194" i="5" s="1"/>
  <c r="AI117" i="5"/>
  <c r="AP117" i="5" s="1"/>
  <c r="AD117" i="5"/>
  <c r="AK117" i="5" s="1"/>
  <c r="AX117" i="5" s="1"/>
  <c r="AE117" i="5"/>
  <c r="AL117" i="5" s="1"/>
  <c r="AF117" i="5"/>
  <c r="AM117" i="5" s="1"/>
  <c r="AZ117" i="5" s="1"/>
  <c r="AI356" i="5"/>
  <c r="AP356" i="5" s="1"/>
  <c r="AH356" i="5"/>
  <c r="AO356" i="5" s="1"/>
  <c r="BB356" i="5" s="1"/>
  <c r="AF356" i="5"/>
  <c r="AM356" i="5" s="1"/>
  <c r="AI305" i="5"/>
  <c r="AP305" i="5" s="1"/>
  <c r="AV305" i="5" s="1"/>
  <c r="AD305" i="5"/>
  <c r="AK305" i="5" s="1"/>
  <c r="AX305" i="5" s="1"/>
  <c r="AF510" i="5"/>
  <c r="AM510" i="5" s="1"/>
  <c r="AZ510" i="5" s="1"/>
  <c r="AE510" i="5"/>
  <c r="AL510" i="5" s="1"/>
  <c r="AI496" i="5"/>
  <c r="AP496" i="5" s="1"/>
  <c r="BC496" i="5" s="1"/>
  <c r="AG496" i="5"/>
  <c r="AN496" i="5" s="1"/>
  <c r="AE91" i="5"/>
  <c r="AL91" i="5" s="1"/>
  <c r="AH91" i="5"/>
  <c r="AO91" i="5" s="1"/>
  <c r="AE234" i="5"/>
  <c r="AL234" i="5" s="1"/>
  <c r="AY234" i="5" s="1"/>
  <c r="AH234" i="5"/>
  <c r="AO234" i="5" s="1"/>
  <c r="BB234" i="5" s="1"/>
  <c r="AC649" i="5"/>
  <c r="AJ649" i="5" s="1"/>
  <c r="AE649" i="5"/>
  <c r="AL649" i="5" s="1"/>
  <c r="AY649" i="5" s="1"/>
  <c r="AH649" i="5"/>
  <c r="AO649" i="5" s="1"/>
  <c r="BB649" i="5" s="1"/>
  <c r="AI649" i="5"/>
  <c r="AP649" i="5" s="1"/>
  <c r="BC649" i="5" s="1"/>
  <c r="AH487" i="5"/>
  <c r="AO487" i="5" s="1"/>
  <c r="AC487" i="5"/>
  <c r="AJ487" i="5" s="1"/>
  <c r="AF487" i="5"/>
  <c r="AM487" i="5" s="1"/>
  <c r="AZ487" i="5" s="1"/>
  <c r="AF479" i="5"/>
  <c r="AM479" i="5" s="1"/>
  <c r="AZ479" i="5" s="1"/>
  <c r="AE664" i="5"/>
  <c r="AL664" i="5" s="1"/>
  <c r="AD664" i="5"/>
  <c r="AK664" i="5" s="1"/>
  <c r="AX664" i="5" s="1"/>
  <c r="AE670" i="5"/>
  <c r="AL670" i="5" s="1"/>
  <c r="AC670" i="5"/>
  <c r="AJ670" i="5" s="1"/>
  <c r="AH670" i="5"/>
  <c r="AO670" i="5" s="1"/>
  <c r="AI670" i="5"/>
  <c r="AP670" i="5" s="1"/>
  <c r="BC670" i="5" s="1"/>
  <c r="AC630" i="5"/>
  <c r="AJ630" i="5" s="1"/>
  <c r="AE630" i="5"/>
  <c r="AL630" i="5" s="1"/>
  <c r="AF630" i="5"/>
  <c r="AM630" i="5" s="1"/>
  <c r="AZ630" i="5" s="1"/>
  <c r="BA41" i="5"/>
  <c r="AT41" i="5"/>
  <c r="AH85" i="5"/>
  <c r="AO85" i="5" s="1"/>
  <c r="BB85" i="5" s="1"/>
  <c r="AF85" i="5"/>
  <c r="AM85" i="5" s="1"/>
  <c r="AZ85" i="5" s="1"/>
  <c r="AD85" i="5"/>
  <c r="AK85" i="5" s="1"/>
  <c r="AH284" i="5"/>
  <c r="AO284" i="5" s="1"/>
  <c r="AF284" i="5"/>
  <c r="AM284" i="5" s="1"/>
  <c r="AD284" i="5"/>
  <c r="AK284" i="5" s="1"/>
  <c r="AX284" i="5" s="1"/>
  <c r="AD381" i="5"/>
  <c r="AK381" i="5" s="1"/>
  <c r="AF381" i="5"/>
  <c r="AM381" i="5" s="1"/>
  <c r="AG381" i="5"/>
  <c r="AN381" i="5" s="1"/>
  <c r="BA381" i="5" s="1"/>
  <c r="BA556" i="5"/>
  <c r="AT556" i="5"/>
  <c r="AC421" i="5"/>
  <c r="AJ421" i="5" s="1"/>
  <c r="AE421" i="5"/>
  <c r="AL421" i="5" s="1"/>
  <c r="AY421" i="5" s="1"/>
  <c r="AH421" i="5"/>
  <c r="AO421" i="5" s="1"/>
  <c r="BB421" i="5" s="1"/>
  <c r="AI421" i="5"/>
  <c r="AP421" i="5" s="1"/>
  <c r="BC421" i="5" s="1"/>
  <c r="AG541" i="5"/>
  <c r="AN541" i="5" s="1"/>
  <c r="AI541" i="5"/>
  <c r="AP541" i="5" s="1"/>
  <c r="BC541" i="5" s="1"/>
  <c r="AH541" i="5"/>
  <c r="AO541" i="5" s="1"/>
  <c r="AF541" i="5"/>
  <c r="AM541" i="5" s="1"/>
  <c r="AZ541" i="5" s="1"/>
  <c r="AD541" i="5"/>
  <c r="AK541" i="5" s="1"/>
  <c r="AH637" i="5"/>
  <c r="AO637" i="5" s="1"/>
  <c r="BB637" i="5" s="1"/>
  <c r="AF637" i="5"/>
  <c r="AM637" i="5" s="1"/>
  <c r="AD637" i="5"/>
  <c r="AK637" i="5" s="1"/>
  <c r="AE637" i="5"/>
  <c r="AL637" i="5" s="1"/>
  <c r="AY637" i="5" s="1"/>
  <c r="AC655" i="5"/>
  <c r="AJ655" i="5" s="1"/>
  <c r="AI655" i="5"/>
  <c r="AP655" i="5" s="1"/>
  <c r="BC655" i="5" s="1"/>
  <c r="AI434" i="5"/>
  <c r="AP434" i="5" s="1"/>
  <c r="AC434" i="5"/>
  <c r="AJ434" i="5" s="1"/>
  <c r="AH434" i="5"/>
  <c r="AO434" i="5" s="1"/>
  <c r="BB434" i="5" s="1"/>
  <c r="AF434" i="5"/>
  <c r="AM434" i="5" s="1"/>
  <c r="AZ434" i="5" s="1"/>
  <c r="AG434" i="5"/>
  <c r="AN434" i="5" s="1"/>
  <c r="AE434" i="5"/>
  <c r="AL434" i="5" s="1"/>
  <c r="AG89" i="5"/>
  <c r="AN89" i="5" s="1"/>
  <c r="BA89" i="5" s="1"/>
  <c r="AE89" i="5"/>
  <c r="AL89" i="5" s="1"/>
  <c r="AC89" i="5"/>
  <c r="AJ89" i="5" s="1"/>
  <c r="AF121" i="5"/>
  <c r="AM121" i="5" s="1"/>
  <c r="AD121" i="5"/>
  <c r="AK121" i="5" s="1"/>
  <c r="AX121" i="5" s="1"/>
  <c r="AF380" i="5"/>
  <c r="AM380" i="5" s="1"/>
  <c r="AZ380" i="5" s="1"/>
  <c r="AD380" i="5"/>
  <c r="AK380" i="5" s="1"/>
  <c r="AC281" i="5"/>
  <c r="AJ281" i="5" s="1"/>
  <c r="AI281" i="5"/>
  <c r="AP281" i="5" s="1"/>
  <c r="AH464" i="5"/>
  <c r="AO464" i="5" s="1"/>
  <c r="BB464" i="5" s="1"/>
  <c r="AC464" i="5"/>
  <c r="AJ464" i="5" s="1"/>
  <c r="AD464" i="5"/>
  <c r="AK464" i="5" s="1"/>
  <c r="AX464" i="5" s="1"/>
  <c r="AC482" i="5"/>
  <c r="AJ482" i="5" s="1"/>
  <c r="AC276" i="5"/>
  <c r="AJ276" i="5" s="1"/>
  <c r="AY652" i="5"/>
  <c r="AR652" i="5"/>
  <c r="BC211" i="5"/>
  <c r="AV211" i="5"/>
  <c r="BC583" i="5"/>
  <c r="AV583" i="5"/>
  <c r="AC37" i="5"/>
  <c r="AJ37" i="5" s="1"/>
  <c r="AE37" i="5"/>
  <c r="AL37" i="5" s="1"/>
  <c r="AY37" i="5" s="1"/>
  <c r="AE136" i="5"/>
  <c r="AL136" i="5" s="1"/>
  <c r="BA444" i="5"/>
  <c r="AT444" i="5"/>
  <c r="AC776" i="5"/>
  <c r="AJ776" i="5" s="1"/>
  <c r="AX791" i="5"/>
  <c r="AQ791" i="5"/>
  <c r="AI562" i="5"/>
  <c r="AP562" i="5" s="1"/>
  <c r="BC562" i="5" s="1"/>
  <c r="AH562" i="5"/>
  <c r="AO562" i="5" s="1"/>
  <c r="BA561" i="5"/>
  <c r="AT561" i="5"/>
  <c r="BA42" i="5"/>
  <c r="AT42" i="5"/>
  <c r="AF257" i="5"/>
  <c r="AM257" i="5" s="1"/>
  <c r="AZ257" i="5" s="1"/>
  <c r="AG506" i="5"/>
  <c r="AN506" i="5" s="1"/>
  <c r="BA506" i="5" s="1"/>
  <c r="AI506" i="5"/>
  <c r="AP506" i="5" s="1"/>
  <c r="BC506" i="5" s="1"/>
  <c r="AC506" i="5"/>
  <c r="AJ506" i="5" s="1"/>
  <c r="AE506" i="5"/>
  <c r="AL506" i="5" s="1"/>
  <c r="AY506" i="5" s="1"/>
  <c r="AF518" i="5"/>
  <c r="AM518" i="5" s="1"/>
  <c r="AD518" i="5"/>
  <c r="AK518" i="5" s="1"/>
  <c r="AX518" i="5" s="1"/>
  <c r="AY430" i="5"/>
  <c r="AR430" i="5"/>
  <c r="BC601" i="5"/>
  <c r="AV601" i="5"/>
  <c r="BC533" i="5"/>
  <c r="AV533" i="5"/>
  <c r="BC640" i="5"/>
  <c r="AV640" i="5"/>
  <c r="AX715" i="5"/>
  <c r="AQ715" i="5"/>
  <c r="BC448" i="5"/>
  <c r="AV448" i="5"/>
  <c r="AX796" i="5"/>
  <c r="AQ796" i="5"/>
  <c r="AG171" i="5"/>
  <c r="AN171" i="5" s="1"/>
  <c r="BC559" i="5"/>
  <c r="AV559" i="5"/>
  <c r="AH534" i="5"/>
  <c r="AO534" i="5" s="1"/>
  <c r="AI534" i="5"/>
  <c r="AP534" i="5" s="1"/>
  <c r="BC534" i="5" s="1"/>
  <c r="AC451" i="5"/>
  <c r="AJ451" i="5" s="1"/>
  <c r="AI451" i="5"/>
  <c r="AP451" i="5" s="1"/>
  <c r="BC451" i="5" s="1"/>
  <c r="AY302" i="5"/>
  <c r="AR302" i="5"/>
  <c r="AH510" i="5"/>
  <c r="AO510" i="5" s="1"/>
  <c r="AC510" i="5"/>
  <c r="AJ510" i="5" s="1"/>
  <c r="AG510" i="5"/>
  <c r="AN510" i="5" s="1"/>
  <c r="BA510" i="5" s="1"/>
  <c r="AH496" i="5"/>
  <c r="AO496" i="5" s="1"/>
  <c r="AF496" i="5"/>
  <c r="AM496" i="5" s="1"/>
  <c r="AZ496" i="5" s="1"/>
  <c r="AC496" i="5"/>
  <c r="AJ496" i="5" s="1"/>
  <c r="AE496" i="5"/>
  <c r="AL496" i="5" s="1"/>
  <c r="AY496" i="5" s="1"/>
  <c r="AI91" i="5"/>
  <c r="AP91" i="5" s="1"/>
  <c r="BC91" i="5" s="1"/>
  <c r="AF91" i="5"/>
  <c r="AM91" i="5" s="1"/>
  <c r="AG91" i="5"/>
  <c r="AN91" i="5" s="1"/>
  <c r="BA91" i="5" s="1"/>
  <c r="AI234" i="5"/>
  <c r="AP234" i="5" s="1"/>
  <c r="BC234" i="5" s="1"/>
  <c r="AF234" i="5"/>
  <c r="AM234" i="5" s="1"/>
  <c r="AZ234" i="5" s="1"/>
  <c r="AG234" i="5"/>
  <c r="AN234" i="5" s="1"/>
  <c r="BA234" i="5" s="1"/>
  <c r="BA342" i="5"/>
  <c r="AT342" i="5"/>
  <c r="AE487" i="5"/>
  <c r="AL487" i="5" s="1"/>
  <c r="AY487" i="5" s="1"/>
  <c r="AG487" i="5"/>
  <c r="AN487" i="5" s="1"/>
  <c r="BA487" i="5" s="1"/>
  <c r="BC502" i="5"/>
  <c r="AV502" i="5"/>
  <c r="BA119" i="5"/>
  <c r="AT119" i="5"/>
  <c r="AX595" i="5"/>
  <c r="AQ595" i="5"/>
  <c r="AZ264" i="5"/>
  <c r="AS264" i="5"/>
  <c r="BC550" i="5"/>
  <c r="AV550" i="5"/>
  <c r="AG747" i="5"/>
  <c r="AN747" i="5" s="1"/>
  <c r="AE747" i="5"/>
  <c r="AL747" i="5" s="1"/>
  <c r="AC747" i="5"/>
  <c r="AJ747" i="5" s="1"/>
  <c r="BA736" i="5"/>
  <c r="AT736" i="5"/>
  <c r="BA449" i="5"/>
  <c r="AT449" i="5"/>
  <c r="AC786" i="5"/>
  <c r="AJ786" i="5" s="1"/>
  <c r="AH786" i="5"/>
  <c r="AO786" i="5" s="1"/>
  <c r="BB786" i="5" s="1"/>
  <c r="AC431" i="5"/>
  <c r="AJ431" i="5" s="1"/>
  <c r="AI479" i="5"/>
  <c r="AP479" i="5" s="1"/>
  <c r="BC479" i="5" s="1"/>
  <c r="AH479" i="5"/>
  <c r="AO479" i="5" s="1"/>
  <c r="BB479" i="5" s="1"/>
  <c r="BA557" i="5"/>
  <c r="AT557" i="5"/>
  <c r="AI664" i="5"/>
  <c r="AP664" i="5" s="1"/>
  <c r="BC664" i="5" s="1"/>
  <c r="AG664" i="5"/>
  <c r="AN664" i="5" s="1"/>
  <c r="BA664" i="5" s="1"/>
  <c r="AC664" i="5"/>
  <c r="AJ664" i="5" s="1"/>
  <c r="BA525" i="5"/>
  <c r="AT525" i="5"/>
  <c r="AH630" i="5"/>
  <c r="AO630" i="5" s="1"/>
  <c r="BB630" i="5" s="1"/>
  <c r="AI630" i="5"/>
  <c r="AP630" i="5" s="1"/>
  <c r="BC630" i="5" s="1"/>
  <c r="AG85" i="5"/>
  <c r="AN85" i="5" s="1"/>
  <c r="BA85" i="5" s="1"/>
  <c r="AG284" i="5"/>
  <c r="AN284" i="5" s="1"/>
  <c r="BA284" i="5" s="1"/>
  <c r="BC332" i="5"/>
  <c r="AV332" i="5"/>
  <c r="AX273" i="5"/>
  <c r="AQ273" i="5"/>
  <c r="BC658" i="5"/>
  <c r="AV658" i="5"/>
  <c r="BC627" i="5"/>
  <c r="AV627" i="5"/>
  <c r="BC749" i="5"/>
  <c r="AV749" i="5"/>
  <c r="AG722" i="5"/>
  <c r="AN722" i="5" s="1"/>
  <c r="AI722" i="5"/>
  <c r="AP722" i="5" s="1"/>
  <c r="BC722" i="5" s="1"/>
  <c r="AC722" i="5"/>
  <c r="AJ722" i="5" s="1"/>
  <c r="AE722" i="5"/>
  <c r="AL722" i="5" s="1"/>
  <c r="AY722" i="5" s="1"/>
  <c r="AE682" i="5"/>
  <c r="AL682" i="5" s="1"/>
  <c r="AY682" i="5" s="1"/>
  <c r="AG59" i="5"/>
  <c r="AN59" i="5" s="1"/>
  <c r="AH59" i="5"/>
  <c r="AO59" i="5" s="1"/>
  <c r="BB59" i="5" s="1"/>
  <c r="AE59" i="5"/>
  <c r="AL59" i="5" s="1"/>
  <c r="AY59" i="5" s="1"/>
  <c r="AC59" i="5"/>
  <c r="AJ59" i="5" s="1"/>
  <c r="AC410" i="5"/>
  <c r="AJ410" i="5" s="1"/>
  <c r="AE410" i="5"/>
  <c r="AL410" i="5" s="1"/>
  <c r="AY410" i="5" s="1"/>
  <c r="BA390" i="5"/>
  <c r="AT390" i="5"/>
  <c r="AH321" i="5"/>
  <c r="AO321" i="5" s="1"/>
  <c r="AG321" i="5"/>
  <c r="AN321" i="5" s="1"/>
  <c r="BA321" i="5" s="1"/>
  <c r="AC321" i="5"/>
  <c r="AJ321" i="5" s="1"/>
  <c r="AE321" i="5"/>
  <c r="AL321" i="5" s="1"/>
  <c r="AY321" i="5" s="1"/>
  <c r="AG347" i="5"/>
  <c r="AN347" i="5" s="1"/>
  <c r="AE347" i="5"/>
  <c r="AL347" i="5" s="1"/>
  <c r="AY347" i="5" s="1"/>
  <c r="AH347" i="5"/>
  <c r="AO347" i="5" s="1"/>
  <c r="BB347" i="5" s="1"/>
  <c r="AG637" i="5"/>
  <c r="AN637" i="5" s="1"/>
  <c r="BA637" i="5" s="1"/>
  <c r="AG655" i="5"/>
  <c r="AN655" i="5" s="1"/>
  <c r="BA655" i="5" s="1"/>
  <c r="AX38" i="5"/>
  <c r="AQ38" i="5"/>
  <c r="AI46" i="5"/>
  <c r="AP46" i="5" s="1"/>
  <c r="BC46" i="5" s="1"/>
  <c r="AG46" i="5"/>
  <c r="AN46" i="5" s="1"/>
  <c r="BA46" i="5" s="1"/>
  <c r="AC46" i="5"/>
  <c r="AJ46" i="5" s="1"/>
  <c r="AH89" i="5"/>
  <c r="AO89" i="5" s="1"/>
  <c r="BB89" i="5" s="1"/>
  <c r="AI89" i="5"/>
  <c r="AP89" i="5" s="1"/>
  <c r="BC89" i="5" s="1"/>
  <c r="AH121" i="5"/>
  <c r="AO121" i="5" s="1"/>
  <c r="BB121" i="5" s="1"/>
  <c r="AI121" i="5"/>
  <c r="AP121" i="5" s="1"/>
  <c r="BC121" i="5" s="1"/>
  <c r="AH380" i="5"/>
  <c r="AO380" i="5" s="1"/>
  <c r="BB380" i="5" s="1"/>
  <c r="AI380" i="5"/>
  <c r="AP380" i="5" s="1"/>
  <c r="BC380" i="5" s="1"/>
  <c r="AG281" i="5"/>
  <c r="AN281" i="5" s="1"/>
  <c r="BA281" i="5" s="1"/>
  <c r="AF464" i="5"/>
  <c r="AM464" i="5" s="1"/>
  <c r="AE464" i="5"/>
  <c r="AL464" i="5" s="1"/>
  <c r="AY464" i="5" s="1"/>
  <c r="AI482" i="5"/>
  <c r="AP482" i="5" s="1"/>
  <c r="BC482" i="5" s="1"/>
  <c r="AH482" i="5"/>
  <c r="AO482" i="5" s="1"/>
  <c r="BB482" i="5" s="1"/>
  <c r="AF482" i="5"/>
  <c r="AM482" i="5" s="1"/>
  <c r="AZ482" i="5" s="1"/>
  <c r="AD482" i="5"/>
  <c r="AK482" i="5" s="1"/>
  <c r="AX482" i="5" s="1"/>
  <c r="AC266" i="5"/>
  <c r="AJ266" i="5" s="1"/>
  <c r="AH266" i="5"/>
  <c r="AO266" i="5" s="1"/>
  <c r="BB266" i="5" s="1"/>
  <c r="AG266" i="5"/>
  <c r="AN266" i="5" s="1"/>
  <c r="BA266" i="5" s="1"/>
  <c r="AE266" i="5"/>
  <c r="AL266" i="5" s="1"/>
  <c r="AY266" i="5" s="1"/>
  <c r="AD276" i="5"/>
  <c r="AK276" i="5" s="1"/>
  <c r="AX276" i="5" s="1"/>
  <c r="AU123" i="5"/>
  <c r="AI803" i="5"/>
  <c r="AP803" i="5" s="1"/>
  <c r="BC803" i="5" s="1"/>
  <c r="AD168" i="5"/>
  <c r="AK168" i="5" s="1"/>
  <c r="AX168" i="5" s="1"/>
  <c r="AC274" i="5"/>
  <c r="AJ274" i="5" s="1"/>
  <c r="AF499" i="5"/>
  <c r="AM499" i="5" s="1"/>
  <c r="AZ499" i="5" s="1"/>
  <c r="AU612" i="5"/>
  <c r="AU785" i="5"/>
  <c r="AG543" i="5"/>
  <c r="AN543" i="5" s="1"/>
  <c r="BA543" i="5" s="1"/>
  <c r="AH543" i="5"/>
  <c r="AO543" i="5" s="1"/>
  <c r="BB543" i="5" s="1"/>
  <c r="AG816" i="5"/>
  <c r="AN816" i="5" s="1"/>
  <c r="BA816" i="5" s="1"/>
  <c r="AE816" i="5"/>
  <c r="AL816" i="5" s="1"/>
  <c r="AY816" i="5" s="1"/>
  <c r="AF816" i="5"/>
  <c r="AM816" i="5" s="1"/>
  <c r="AZ816" i="5" s="1"/>
  <c r="AI666" i="5"/>
  <c r="AP666" i="5" s="1"/>
  <c r="BC666" i="5" s="1"/>
  <c r="AD666" i="5"/>
  <c r="AK666" i="5" s="1"/>
  <c r="AX666" i="5" s="1"/>
  <c r="AC65" i="5"/>
  <c r="AJ65" i="5" s="1"/>
  <c r="AE280" i="5"/>
  <c r="AL280" i="5" s="1"/>
  <c r="AY280" i="5" s="1"/>
  <c r="AU327" i="5"/>
  <c r="AE814" i="5"/>
  <c r="AL814" i="5" s="1"/>
  <c r="AY814" i="5" s="1"/>
  <c r="AI486" i="5"/>
  <c r="AP486" i="5" s="1"/>
  <c r="BC486" i="5" s="1"/>
  <c r="AG249" i="5"/>
  <c r="AN249" i="5" s="1"/>
  <c r="BA249" i="5" s="1"/>
  <c r="AH816" i="5"/>
  <c r="AO816" i="5" s="1"/>
  <c r="BB816" i="5" s="1"/>
  <c r="AE274" i="5"/>
  <c r="AL274" i="5" s="1"/>
  <c r="AY274" i="5" s="1"/>
  <c r="AI249" i="5"/>
  <c r="AP249" i="5" s="1"/>
  <c r="BC249" i="5" s="1"/>
  <c r="AC249" i="5"/>
  <c r="AJ249" i="5" s="1"/>
  <c r="AV677" i="5"/>
  <c r="AF249" i="5"/>
  <c r="AM249" i="5" s="1"/>
  <c r="AZ249" i="5" s="1"/>
  <c r="AG711" i="5"/>
  <c r="AN711" i="5" s="1"/>
  <c r="BA711" i="5" s="1"/>
  <c r="AI737" i="5"/>
  <c r="AP737" i="5" s="1"/>
  <c r="BC737" i="5" s="1"/>
  <c r="AF666" i="5"/>
  <c r="AM666" i="5" s="1"/>
  <c r="AZ666" i="5" s="1"/>
  <c r="AE666" i="5"/>
  <c r="AL666" i="5" s="1"/>
  <c r="AY666" i="5" s="1"/>
  <c r="AH363" i="5"/>
  <c r="AO363" i="5" s="1"/>
  <c r="BB363" i="5" s="1"/>
  <c r="AH593" i="5"/>
  <c r="AO593" i="5" s="1"/>
  <c r="BB593" i="5" s="1"/>
  <c r="AD499" i="5"/>
  <c r="AK499" i="5" s="1"/>
  <c r="AX499" i="5" s="1"/>
  <c r="AS695" i="5"/>
  <c r="AI495" i="5"/>
  <c r="AP495" i="5" s="1"/>
  <c r="BC495" i="5" s="1"/>
  <c r="AE355" i="5"/>
  <c r="AL355" i="5" s="1"/>
  <c r="AY355" i="5" s="1"/>
  <c r="AE788" i="5"/>
  <c r="AL788" i="5" s="1"/>
  <c r="AY788" i="5" s="1"/>
  <c r="AI669" i="5"/>
  <c r="AP669" i="5" s="1"/>
  <c r="BC669" i="5" s="1"/>
  <c r="AS439" i="5"/>
  <c r="AC738" i="5"/>
  <c r="AJ738" i="5" s="1"/>
  <c r="AH679" i="5"/>
  <c r="AO679" i="5" s="1"/>
  <c r="BB679" i="5" s="1"/>
  <c r="AE608" i="5"/>
  <c r="AL608" i="5" s="1"/>
  <c r="AY608" i="5" s="1"/>
  <c r="AH193" i="5"/>
  <c r="AO193" i="5" s="1"/>
  <c r="BB193" i="5" s="1"/>
  <c r="AD304" i="5"/>
  <c r="AK304" i="5" s="1"/>
  <c r="AX304" i="5" s="1"/>
  <c r="AT708" i="5"/>
  <c r="AU716" i="5"/>
  <c r="AF788" i="5"/>
  <c r="AM788" i="5" s="1"/>
  <c r="AZ788" i="5" s="1"/>
  <c r="AH803" i="5"/>
  <c r="AO803" i="5" s="1"/>
  <c r="BB803" i="5" s="1"/>
  <c r="AE738" i="5"/>
  <c r="AL738" i="5" s="1"/>
  <c r="AY738" i="5" s="1"/>
  <c r="AI679" i="5"/>
  <c r="AP679" i="5" s="1"/>
  <c r="BC679" i="5" s="1"/>
  <c r="AE193" i="5"/>
  <c r="AL193" i="5" s="1"/>
  <c r="AY193" i="5" s="1"/>
  <c r="AD193" i="5"/>
  <c r="AK193" i="5" s="1"/>
  <c r="AX193" i="5" s="1"/>
  <c r="AG355" i="5"/>
  <c r="AN355" i="5" s="1"/>
  <c r="BA355" i="5" s="1"/>
  <c r="AU395" i="5"/>
  <c r="AS677" i="5"/>
  <c r="AU178" i="5"/>
  <c r="AU675" i="5"/>
  <c r="AU710" i="5"/>
  <c r="AU453" i="5"/>
  <c r="AQ191" i="5"/>
  <c r="AT191" i="5"/>
  <c r="AR327" i="5"/>
  <c r="AV146" i="5"/>
  <c r="AV511" i="5"/>
  <c r="AQ556" i="5"/>
  <c r="AS250" i="5"/>
  <c r="AV631" i="5"/>
  <c r="AT521" i="5"/>
  <c r="AR511" i="5"/>
  <c r="AR556" i="5"/>
  <c r="AR181" i="5"/>
  <c r="AQ521" i="5"/>
  <c r="AT536" i="5"/>
  <c r="AV170" i="5"/>
  <c r="AR536" i="5"/>
  <c r="AQ536" i="5"/>
  <c r="AT160" i="5"/>
  <c r="AT250" i="5"/>
  <c r="AR439" i="5"/>
  <c r="AT143" i="5"/>
  <c r="AV143" i="5"/>
  <c r="AT609" i="5"/>
  <c r="AQ652" i="5"/>
  <c r="AQ165" i="5"/>
  <c r="AV24" i="5"/>
  <c r="AS317" i="5"/>
  <c r="AU317" i="5"/>
  <c r="AV430" i="5"/>
  <c r="AS165" i="5"/>
  <c r="AR800" i="5"/>
  <c r="AV119" i="5"/>
  <c r="AT166" i="5"/>
  <c r="AV166" i="5"/>
  <c r="AU296" i="5"/>
  <c r="AQ77" i="5"/>
  <c r="AT77" i="5"/>
  <c r="AT296" i="5"/>
  <c r="AS755" i="5"/>
  <c r="AV650" i="5"/>
  <c r="AQ594" i="5"/>
  <c r="AS544" i="5"/>
  <c r="AQ544" i="5"/>
  <c r="AR650" i="5"/>
  <c r="AT529" i="5"/>
  <c r="AR529" i="5"/>
  <c r="AV296" i="5"/>
  <c r="AU309" i="5"/>
  <c r="AV309" i="5"/>
  <c r="AQ513" i="5"/>
  <c r="AS513" i="5"/>
  <c r="AS167" i="5"/>
  <c r="AU577" i="5"/>
  <c r="AR6" i="5"/>
  <c r="AS590" i="5"/>
  <c r="AQ590" i="5"/>
  <c r="AT577" i="5"/>
  <c r="AR61" i="5"/>
  <c r="AS198" i="5"/>
  <c r="AQ601" i="5"/>
  <c r="AV14" i="5"/>
  <c r="AQ14" i="5"/>
  <c r="AQ331" i="5"/>
  <c r="AS331" i="5"/>
  <c r="AV721" i="5"/>
  <c r="AQ721" i="5"/>
  <c r="AU198" i="5"/>
  <c r="AU12" i="5"/>
  <c r="AT22" i="5"/>
  <c r="AR783" i="5"/>
  <c r="AR108" i="5"/>
  <c r="AT87" i="5"/>
  <c r="AV708" i="5"/>
  <c r="AV122" i="5"/>
  <c r="AS233" i="5"/>
  <c r="AS216" i="5"/>
  <c r="AS533" i="5"/>
  <c r="AS658" i="5"/>
  <c r="AS576" i="5"/>
  <c r="AS676" i="5"/>
  <c r="AS640" i="5"/>
  <c r="AS627" i="5"/>
  <c r="AQ717" i="5"/>
  <c r="AR710" i="5"/>
  <c r="AR678" i="5"/>
  <c r="AU678" i="5"/>
  <c r="AR211" i="5"/>
  <c r="AR213" i="5"/>
  <c r="AR628" i="5"/>
  <c r="AR514" i="5"/>
  <c r="AR583" i="5"/>
  <c r="AR585" i="5"/>
  <c r="AR516" i="5"/>
  <c r="AR550" i="5"/>
  <c r="AR708" i="5"/>
  <c r="AU708" i="5"/>
  <c r="AQ233" i="5"/>
  <c r="AQ216" i="5"/>
  <c r="AQ533" i="5"/>
  <c r="AQ658" i="5"/>
  <c r="AQ576" i="5"/>
  <c r="AQ676" i="5"/>
  <c r="AQ640" i="5"/>
  <c r="AQ627" i="5"/>
  <c r="AR611" i="5"/>
  <c r="AR588" i="5"/>
  <c r="AR453" i="5"/>
  <c r="AS717" i="5"/>
  <c r="AV678" i="5"/>
  <c r="AS122" i="5"/>
  <c r="AQ99" i="5"/>
  <c r="AT211" i="5"/>
  <c r="AT213" i="5"/>
  <c r="AT628" i="5"/>
  <c r="AT514" i="5"/>
  <c r="AT583" i="5"/>
  <c r="AT585" i="5"/>
  <c r="AT516" i="5"/>
  <c r="AT550" i="5"/>
  <c r="AQ775" i="5"/>
  <c r="AS775" i="5"/>
  <c r="AS763" i="5"/>
  <c r="AU763" i="5"/>
  <c r="AQ339" i="5"/>
  <c r="AS749" i="5"/>
  <c r="AT750" i="5"/>
  <c r="AT794" i="5"/>
  <c r="AQ726" i="5"/>
  <c r="AT131" i="5"/>
  <c r="AR449" i="5"/>
  <c r="AQ448" i="5"/>
  <c r="AU447" i="5"/>
  <c r="AS446" i="5"/>
  <c r="AV750" i="5"/>
  <c r="AV794" i="5"/>
  <c r="AR651" i="5"/>
  <c r="AS651" i="5"/>
  <c r="AV131" i="5"/>
  <c r="AT448" i="5"/>
  <c r="AT749" i="5"/>
  <c r="AQ792" i="5"/>
  <c r="AR762" i="5"/>
  <c r="AU759" i="5"/>
  <c r="AU86" i="5"/>
  <c r="AT762" i="5"/>
  <c r="AV759" i="5"/>
  <c r="AV86" i="5"/>
  <c r="AU253" i="5"/>
  <c r="AQ549" i="5"/>
  <c r="AS622" i="5"/>
  <c r="AT559" i="5"/>
  <c r="AQ522" i="5"/>
  <c r="AV561" i="5"/>
  <c r="AV615" i="5"/>
  <c r="AV525" i="5"/>
  <c r="AS661" i="5"/>
  <c r="AT568" i="5"/>
  <c r="AU573" i="5"/>
  <c r="AS517" i="5"/>
  <c r="AU622" i="5"/>
  <c r="AV28" i="5"/>
  <c r="AV40" i="5"/>
  <c r="AS179" i="5"/>
  <c r="AQ259" i="5"/>
  <c r="AU561" i="5"/>
  <c r="AR557" i="5"/>
  <c r="AV566" i="5"/>
  <c r="AV554" i="5"/>
  <c r="AQ663" i="5"/>
  <c r="AQ525" i="5"/>
  <c r="AS38" i="5"/>
  <c r="AV44" i="5"/>
  <c r="AR40" i="5"/>
  <c r="AQ45" i="5"/>
  <c r="AT270" i="5"/>
  <c r="AR270" i="5"/>
  <c r="AU342" i="5"/>
  <c r="AS376" i="5"/>
  <c r="AR376" i="5"/>
  <c r="AQ481" i="5"/>
  <c r="AQ102" i="5"/>
  <c r="AQ294" i="5"/>
  <c r="AR359" i="5"/>
  <c r="AU502" i="5"/>
  <c r="AS481" i="5"/>
  <c r="AV342" i="5"/>
  <c r="AV639" i="5"/>
  <c r="AS595" i="5"/>
  <c r="AV609" i="5"/>
  <c r="AU146" i="5"/>
  <c r="AT511" i="5"/>
  <c r="AR695" i="5"/>
  <c r="AS295" i="5"/>
  <c r="AU182" i="5"/>
  <c r="AR191" i="5"/>
  <c r="AQ439" i="5"/>
  <c r="AS23" i="5"/>
  <c r="AV353" i="5"/>
  <c r="AU594" i="5"/>
  <c r="AQ22" i="5"/>
  <c r="AT783" i="5"/>
  <c r="AU108" i="5"/>
  <c r="AV273" i="5"/>
  <c r="AT611" i="5"/>
  <c r="AS716" i="5"/>
  <c r="AQ710" i="5"/>
  <c r="AQ444" i="5"/>
  <c r="AU755" i="5"/>
  <c r="AQ182" i="5"/>
  <c r="AU735" i="5"/>
  <c r="AU273" i="5"/>
  <c r="AR717" i="5"/>
  <c r="AU322" i="5"/>
  <c r="AV96" i="5"/>
  <c r="AT96" i="5"/>
  <c r="AQ604" i="5"/>
  <c r="AU11" i="5"/>
  <c r="AT601" i="5"/>
  <c r="AT741" i="5"/>
  <c r="AV264" i="5"/>
  <c r="AV614" i="5"/>
  <c r="AV715" i="5"/>
  <c r="AU116" i="5"/>
  <c r="AR405" i="5"/>
  <c r="AU559" i="5"/>
  <c r="AV573" i="5"/>
  <c r="AU644" i="5"/>
  <c r="AU39" i="5"/>
  <c r="AV295" i="5"/>
  <c r="AU295" i="5"/>
  <c r="AS262" i="5"/>
  <c r="AU601" i="5"/>
  <c r="AT724" i="5"/>
  <c r="AR715" i="5"/>
  <c r="AQ798" i="5"/>
  <c r="AQ644" i="5"/>
  <c r="AQ44" i="5"/>
  <c r="AV804" i="5"/>
  <c r="AQ116" i="5"/>
  <c r="AR446" i="5"/>
  <c r="AQ785" i="5"/>
  <c r="AS796" i="5"/>
  <c r="AS318" i="5"/>
  <c r="AQ498" i="5"/>
  <c r="AR706" i="5"/>
  <c r="AU359" i="5"/>
  <c r="AS153" i="5"/>
  <c r="AS61" i="5"/>
  <c r="AV148" i="5"/>
  <c r="AU549" i="5"/>
  <c r="AU339" i="5"/>
  <c r="AQ39" i="5"/>
  <c r="AQ41" i="5"/>
  <c r="AS30" i="5"/>
  <c r="AS113" i="5"/>
  <c r="AS758" i="5"/>
  <c r="AS791" i="5"/>
  <c r="AV259" i="5"/>
  <c r="AQ808" i="5"/>
  <c r="AU694" i="5"/>
  <c r="AV694" i="5"/>
  <c r="AV706" i="5"/>
  <c r="AV450" i="5"/>
  <c r="AV758" i="5"/>
  <c r="AT40" i="5"/>
  <c r="AU179" i="5"/>
  <c r="AS797" i="5"/>
  <c r="AS639" i="5"/>
  <c r="AS332" i="5"/>
  <c r="AU167" i="5"/>
  <c r="AV797" i="5"/>
  <c r="AU720" i="5"/>
  <c r="AV444" i="5"/>
  <c r="AU799" i="5"/>
  <c r="AT86" i="5"/>
  <c r="AT253" i="5"/>
  <c r="AS498" i="5"/>
  <c r="AU739" i="5"/>
  <c r="AU794" i="5"/>
  <c r="AT327" i="5"/>
  <c r="AV395" i="5"/>
  <c r="AS405" i="5"/>
  <c r="AR559" i="5"/>
  <c r="AU28" i="5"/>
  <c r="AS635" i="5"/>
  <c r="AT635" i="5"/>
  <c r="AS609" i="5"/>
  <c r="AR20" i="5"/>
  <c r="AQ783" i="5"/>
  <c r="AU741" i="5"/>
  <c r="AS798" i="5"/>
  <c r="AU30" i="5"/>
  <c r="AS663" i="5"/>
  <c r="AR594" i="5"/>
  <c r="AS611" i="5"/>
  <c r="AS588" i="5"/>
  <c r="AU77" i="5"/>
  <c r="AU639" i="5"/>
  <c r="AV327" i="5"/>
  <c r="AV191" i="5"/>
  <c r="AV178" i="5"/>
  <c r="AT629" i="5"/>
  <c r="AR629" i="5"/>
  <c r="AQ146" i="5"/>
  <c r="AR146" i="5"/>
  <c r="AQ511" i="5"/>
  <c r="AS160" i="5"/>
  <c r="AS472" i="5"/>
  <c r="AR472" i="5"/>
  <c r="AU521" i="5"/>
  <c r="AU160" i="5"/>
  <c r="AS170" i="5"/>
  <c r="AU472" i="5"/>
  <c r="AS536" i="5"/>
  <c r="AU536" i="5"/>
  <c r="AR609" i="5"/>
  <c r="AU609" i="5"/>
  <c r="AR143" i="5"/>
  <c r="AR153" i="5"/>
  <c r="AS652" i="5"/>
  <c r="AU652" i="5"/>
  <c r="AQ24" i="5"/>
  <c r="AT165" i="5"/>
  <c r="AV317" i="5"/>
  <c r="AQ430" i="5"/>
  <c r="AQ332" i="5"/>
  <c r="AQ119" i="5"/>
  <c r="AU800" i="5"/>
  <c r="AR166" i="5"/>
  <c r="AQ755" i="5"/>
  <c r="AS77" i="5"/>
  <c r="AR77" i="5"/>
  <c r="AV755" i="5"/>
  <c r="AS650" i="5"/>
  <c r="AU544" i="5"/>
  <c r="AR322" i="5"/>
  <c r="AR443" i="5"/>
  <c r="AT310" i="5"/>
  <c r="AV604" i="5"/>
  <c r="AR296" i="5"/>
  <c r="AT309" i="5"/>
  <c r="AR309" i="5"/>
  <c r="AU513" i="5"/>
  <c r="AV513" i="5"/>
  <c r="AR577" i="5"/>
  <c r="AV11" i="5"/>
  <c r="AQ577" i="5"/>
  <c r="AT590" i="5"/>
  <c r="AU590" i="5"/>
  <c r="AQ262" i="5"/>
  <c r="AT12" i="5"/>
  <c r="AS675" i="5"/>
  <c r="AR14" i="5"/>
  <c r="AU14" i="5"/>
  <c r="AU331" i="5"/>
  <c r="AV331" i="5"/>
  <c r="AT326" i="5"/>
  <c r="AU721" i="5"/>
  <c r="AR326" i="5"/>
  <c r="AR601" i="5"/>
  <c r="AR735" i="5"/>
  <c r="AR273" i="5"/>
  <c r="AS87" i="5"/>
  <c r="AT678" i="5"/>
  <c r="AR122" i="5"/>
  <c r="AV233" i="5"/>
  <c r="AT717" i="5"/>
  <c r="AT130" i="5"/>
  <c r="AT99" i="5"/>
  <c r="AU211" i="5"/>
  <c r="AU213" i="5"/>
  <c r="AU628" i="5"/>
  <c r="AU514" i="5"/>
  <c r="AU583" i="5"/>
  <c r="AU585" i="5"/>
  <c r="AU516" i="5"/>
  <c r="AU550" i="5"/>
  <c r="AT716" i="5"/>
  <c r="AS130" i="5"/>
  <c r="AQ122" i="5"/>
  <c r="AU99" i="5"/>
  <c r="AU775" i="5"/>
  <c r="AV775" i="5"/>
  <c r="AV763" i="5"/>
  <c r="AR736" i="5"/>
  <c r="AQ736" i="5"/>
  <c r="AV449" i="5"/>
  <c r="AR448" i="5"/>
  <c r="AR447" i="5"/>
  <c r="AU726" i="5"/>
  <c r="AQ447" i="5"/>
  <c r="AS750" i="5"/>
  <c r="AR758" i="5"/>
  <c r="AS794" i="5"/>
  <c r="AR785" i="5"/>
  <c r="AV651" i="5"/>
  <c r="AU792" i="5"/>
  <c r="AR759" i="5"/>
  <c r="AU762" i="5"/>
  <c r="AQ759" i="5"/>
  <c r="AV20" i="5"/>
  <c r="AQ86" i="5"/>
  <c r="AS759" i="5"/>
  <c r="AU20" i="5"/>
  <c r="AS86" i="5"/>
  <c r="AS253" i="5"/>
  <c r="AR253" i="5"/>
  <c r="AQ253" i="5"/>
  <c r="AQ559" i="5"/>
  <c r="AQ517" i="5"/>
  <c r="AS561" i="5"/>
  <c r="AR573" i="5"/>
  <c r="AS615" i="5"/>
  <c r="AT517" i="5"/>
  <c r="AS525" i="5"/>
  <c r="AV42" i="5"/>
  <c r="AR561" i="5"/>
  <c r="AQ573" i="5"/>
  <c r="AR615" i="5"/>
  <c r="AV644" i="5"/>
  <c r="AR663" i="5"/>
  <c r="AQ622" i="5"/>
  <c r="AR42" i="5"/>
  <c r="AS28" i="5"/>
  <c r="AS40" i="5"/>
  <c r="AR45" i="5"/>
  <c r="AV429" i="5"/>
  <c r="AQ561" i="5"/>
  <c r="AV568" i="5"/>
  <c r="AT573" i="5"/>
  <c r="AS566" i="5"/>
  <c r="AR612" i="5"/>
  <c r="AS554" i="5"/>
  <c r="AU42" i="5"/>
  <c r="AS44" i="5"/>
  <c r="AV43" i="5"/>
  <c r="AR41" i="5"/>
  <c r="AR429" i="5"/>
  <c r="AS294" i="5"/>
  <c r="AU259" i="5"/>
  <c r="AU294" i="5"/>
  <c r="AT481" i="5"/>
  <c r="AQ342" i="5"/>
  <c r="AQ502" i="5"/>
  <c r="AV102" i="5"/>
  <c r="AT102" i="5"/>
  <c r="AR342" i="5"/>
  <c r="AR481" i="5"/>
  <c r="AU23" i="5"/>
  <c r="AT55" i="5"/>
  <c r="AQ123" i="5"/>
  <c r="AT695" i="5"/>
  <c r="AT430" i="5"/>
  <c r="AR428" i="5"/>
  <c r="AQ6" i="5"/>
  <c r="AQ395" i="5"/>
  <c r="AU191" i="5"/>
  <c r="AV439" i="5"/>
  <c r="AQ178" i="5"/>
  <c r="AT178" i="5"/>
  <c r="AT23" i="5"/>
  <c r="AT353" i="5"/>
  <c r="AR182" i="5"/>
  <c r="AQ675" i="5"/>
  <c r="AU22" i="5"/>
  <c r="AV192" i="5"/>
  <c r="AV453" i="5"/>
  <c r="AR739" i="5"/>
  <c r="AU804" i="5"/>
  <c r="AV799" i="5"/>
  <c r="AV595" i="5"/>
  <c r="AU595" i="5"/>
  <c r="AV182" i="5"/>
  <c r="AU717" i="5"/>
  <c r="AS247" i="5"/>
  <c r="AV322" i="5"/>
  <c r="AU443" i="5"/>
  <c r="AQ96" i="5"/>
  <c r="AT604" i="5"/>
  <c r="AT11" i="5"/>
  <c r="AQ741" i="5"/>
  <c r="AQ264" i="5"/>
  <c r="AQ614" i="5"/>
  <c r="AT614" i="5"/>
  <c r="AR798" i="5"/>
  <c r="AR566" i="5"/>
  <c r="AR642" i="5"/>
  <c r="AR43" i="5"/>
  <c r="AQ429" i="5"/>
  <c r="AR247" i="5"/>
  <c r="AT295" i="5"/>
  <c r="AQ724" i="5"/>
  <c r="AS715" i="5"/>
  <c r="AV762" i="5"/>
  <c r="AU568" i="5"/>
  <c r="AU517" i="5"/>
  <c r="AQ43" i="5"/>
  <c r="AS804" i="5"/>
  <c r="AU446" i="5"/>
  <c r="AT796" i="5"/>
  <c r="AS549" i="5"/>
  <c r="AV663" i="5"/>
  <c r="AQ40" i="5"/>
  <c r="AR502" i="5"/>
  <c r="AU153" i="5"/>
  <c r="AV153" i="5"/>
  <c r="AS148" i="5"/>
  <c r="AQ148" i="5"/>
  <c r="AS116" i="5"/>
  <c r="AR116" i="5"/>
  <c r="AR38" i="5"/>
  <c r="AS39" i="5"/>
  <c r="AT30" i="5"/>
  <c r="AV302" i="5"/>
  <c r="AV498" i="5"/>
  <c r="AS808" i="5"/>
  <c r="AU791" i="5"/>
  <c r="AT791" i="5"/>
  <c r="AQ359" i="5"/>
  <c r="AU808" i="5"/>
  <c r="AQ694" i="5"/>
  <c r="AT694" i="5"/>
  <c r="AS706" i="5"/>
  <c r="AT450" i="5"/>
  <c r="AU758" i="5"/>
  <c r="AT554" i="5"/>
  <c r="AT179" i="5"/>
  <c r="AU797" i="5"/>
  <c r="AU165" i="5"/>
  <c r="AR250" i="5"/>
  <c r="AU650" i="5"/>
  <c r="AS395" i="5"/>
  <c r="AT797" i="5"/>
  <c r="AS310" i="5"/>
  <c r="AS182" i="5"/>
  <c r="AU102" i="5"/>
  <c r="AS720" i="5"/>
  <c r="AU405" i="5"/>
  <c r="AS800" i="5"/>
  <c r="AT395" i="5"/>
  <c r="AU192" i="5"/>
  <c r="AQ739" i="5"/>
  <c r="AS573" i="5"/>
  <c r="AV710" i="5"/>
  <c r="AT44" i="5"/>
  <c r="AU302" i="5"/>
  <c r="AT642" i="5"/>
  <c r="AT612" i="5"/>
  <c r="AT28" i="5"/>
  <c r="AT802" i="5"/>
  <c r="AT799" i="5"/>
  <c r="AU44" i="5"/>
  <c r="AS735" i="5"/>
  <c r="AV783" i="5"/>
  <c r="AU796" i="5"/>
  <c r="AU642" i="5"/>
  <c r="AU588" i="5"/>
  <c r="AS302" i="5"/>
  <c r="AU390" i="5"/>
  <c r="AT302" i="5"/>
  <c r="AQ55" i="5"/>
  <c r="AU629" i="5"/>
  <c r="AV629" i="5"/>
  <c r="AS55" i="5"/>
  <c r="AQ639" i="5"/>
  <c r="AS327" i="5"/>
  <c r="AS191" i="5"/>
  <c r="AS178" i="5"/>
  <c r="AR23" i="5"/>
  <c r="AT146" i="5"/>
  <c r="AV181" i="5"/>
  <c r="AQ170" i="5"/>
  <c r="AR631" i="5"/>
  <c r="AQ631" i="5"/>
  <c r="AU511" i="5"/>
  <c r="AU556" i="5"/>
  <c r="AU181" i="5"/>
  <c r="AT170" i="5"/>
  <c r="AR521" i="5"/>
  <c r="AS521" i="5"/>
  <c r="AQ160" i="5"/>
  <c r="AU250" i="5"/>
  <c r="AQ472" i="5"/>
  <c r="AV536" i="5"/>
  <c r="AS556" i="5"/>
  <c r="AT472" i="5"/>
  <c r="AR123" i="5"/>
  <c r="AQ609" i="5"/>
  <c r="AQ143" i="5"/>
  <c r="AT123" i="5"/>
  <c r="AT652" i="5"/>
  <c r="AV652" i="5"/>
  <c r="AT24" i="5"/>
  <c r="AU24" i="5"/>
  <c r="AU430" i="5"/>
  <c r="AU119" i="5"/>
  <c r="AR165" i="5"/>
  <c r="AQ800" i="5"/>
  <c r="AQ166" i="5"/>
  <c r="AV77" i="5"/>
  <c r="AR755" i="5"/>
  <c r="AV443" i="5"/>
  <c r="AU310" i="5"/>
  <c r="AT544" i="5"/>
  <c r="AQ296" i="5"/>
  <c r="AS604" i="5"/>
  <c r="AQ529" i="5"/>
  <c r="AS529" i="5"/>
  <c r="AS577" i="5"/>
  <c r="AT513" i="5"/>
  <c r="AR513" i="5"/>
  <c r="AV345" i="5"/>
  <c r="AV6" i="5"/>
  <c r="AS11" i="5"/>
  <c r="AR11" i="5"/>
  <c r="AV590" i="5"/>
  <c r="AR590" i="5"/>
  <c r="AV262" i="5"/>
  <c r="AU262" i="5"/>
  <c r="AQ61" i="5"/>
  <c r="AS22" i="5"/>
  <c r="AT14" i="5"/>
  <c r="AT331" i="5"/>
  <c r="AR331" i="5"/>
  <c r="AV198" i="5"/>
  <c r="AT721" i="5"/>
  <c r="AR721" i="5"/>
  <c r="AR198" i="5"/>
  <c r="AR12" i="5"/>
  <c r="AT675" i="5"/>
  <c r="AT192" i="5"/>
  <c r="AR148" i="5"/>
  <c r="AR808" i="5"/>
  <c r="AR264" i="5"/>
  <c r="AV87" i="5"/>
  <c r="AQ87" i="5"/>
  <c r="AV130" i="5"/>
  <c r="AV99" i="5"/>
  <c r="AS211" i="5"/>
  <c r="AS213" i="5"/>
  <c r="AS628" i="5"/>
  <c r="AS514" i="5"/>
  <c r="AS583" i="5"/>
  <c r="AS585" i="5"/>
  <c r="AS516" i="5"/>
  <c r="AS550" i="5"/>
  <c r="AR716" i="5"/>
  <c r="AR233" i="5"/>
  <c r="AR216" i="5"/>
  <c r="AR533" i="5"/>
  <c r="AR658" i="5"/>
  <c r="AR576" i="5"/>
  <c r="AR676" i="5"/>
  <c r="AR640" i="5"/>
  <c r="AR627" i="5"/>
  <c r="AQ211" i="5"/>
  <c r="AQ213" i="5"/>
  <c r="AQ628" i="5"/>
  <c r="AQ514" i="5"/>
  <c r="AQ583" i="5"/>
  <c r="AQ585" i="5"/>
  <c r="AQ516" i="5"/>
  <c r="AQ550" i="5"/>
  <c r="AR694" i="5"/>
  <c r="AR614" i="5"/>
  <c r="AR113" i="5"/>
  <c r="AS227" i="5"/>
  <c r="AQ227" i="5"/>
  <c r="AQ130" i="5"/>
  <c r="AU122" i="5"/>
  <c r="AT233" i="5"/>
  <c r="AT216" i="5"/>
  <c r="AT533" i="5"/>
  <c r="AT658" i="5"/>
  <c r="AT576" i="5"/>
  <c r="AT676" i="5"/>
  <c r="AT640" i="5"/>
  <c r="AT627" i="5"/>
  <c r="AT775" i="5"/>
  <c r="AR775" i="5"/>
  <c r="AS736" i="5"/>
  <c r="AU736" i="5"/>
  <c r="AS449" i="5"/>
  <c r="AS447" i="5"/>
  <c r="AQ750" i="5"/>
  <c r="AQ794" i="5"/>
  <c r="AT726" i="5"/>
  <c r="AQ449" i="5"/>
  <c r="AT339" i="5"/>
  <c r="AT446" i="5"/>
  <c r="AV785" i="5"/>
  <c r="AR726" i="5"/>
  <c r="AS726" i="5"/>
  <c r="AU449" i="5"/>
  <c r="AV339" i="5"/>
  <c r="AR444" i="5"/>
  <c r="AU749" i="5"/>
  <c r="AR791" i="5"/>
  <c r="AQ651" i="5"/>
  <c r="AR131" i="5"/>
  <c r="AQ131" i="5"/>
  <c r="AT447" i="5"/>
  <c r="AS792" i="5"/>
  <c r="AR792" i="5"/>
  <c r="AQ762" i="5"/>
  <c r="AS20" i="5"/>
  <c r="AQ20" i="5"/>
  <c r="AT549" i="5"/>
  <c r="AQ568" i="5"/>
  <c r="AS42" i="5"/>
  <c r="AV45" i="5"/>
  <c r="AT522" i="5"/>
  <c r="AV557" i="5"/>
  <c r="AV612" i="5"/>
  <c r="AS644" i="5"/>
  <c r="AR661" i="5"/>
  <c r="AV41" i="5"/>
  <c r="AS429" i="5"/>
  <c r="AV522" i="5"/>
  <c r="AS568" i="5"/>
  <c r="AU615" i="5"/>
  <c r="AR517" i="5"/>
  <c r="AT622" i="5"/>
  <c r="AU661" i="5"/>
  <c r="AQ42" i="5"/>
  <c r="AS43" i="5"/>
  <c r="AR28" i="5"/>
  <c r="AT259" i="5"/>
  <c r="AQ270" i="5"/>
  <c r="AS270" i="5"/>
  <c r="AT359" i="5"/>
  <c r="AQ376" i="5"/>
  <c r="AR294" i="5"/>
  <c r="AS359" i="5"/>
  <c r="AS102" i="5"/>
  <c r="AT502" i="5"/>
  <c r="AU247" i="5"/>
  <c r="AV123" i="5"/>
  <c r="AQ327" i="5"/>
  <c r="AU428" i="5"/>
  <c r="AV695" i="5"/>
  <c r="AU170" i="5"/>
  <c r="AT428" i="5"/>
  <c r="AQ677" i="5"/>
  <c r="AV802" i="5"/>
  <c r="AQ23" i="5"/>
  <c r="AQ353" i="5"/>
  <c r="AS594" i="5"/>
  <c r="AV22" i="5"/>
  <c r="AU783" i="5"/>
  <c r="AV735" i="5"/>
  <c r="AT108" i="5"/>
  <c r="AV588" i="5"/>
  <c r="AT453" i="5"/>
  <c r="AV739" i="5"/>
  <c r="AU706" i="5"/>
  <c r="AV720" i="5"/>
  <c r="AQ799" i="5"/>
  <c r="AT595" i="5"/>
  <c r="AT182" i="5"/>
  <c r="AT735" i="5"/>
  <c r="AT273" i="5"/>
  <c r="AQ716" i="5"/>
  <c r="AT322" i="5"/>
  <c r="AT443" i="5"/>
  <c r="AU604" i="5"/>
  <c r="AQ345" i="5"/>
  <c r="AS326" i="5"/>
  <c r="AS741" i="5"/>
  <c r="AS614" i="5"/>
  <c r="AU557" i="5"/>
  <c r="AV635" i="5"/>
  <c r="AV247" i="5"/>
  <c r="AR295" i="5"/>
  <c r="AT262" i="5"/>
  <c r="AS724" i="5"/>
  <c r="AT715" i="5"/>
  <c r="AV405" i="5"/>
  <c r="AQ557" i="5"/>
  <c r="AV642" i="5"/>
  <c r="AV544" i="5"/>
  <c r="AQ179" i="5"/>
  <c r="AU481" i="5"/>
  <c r="AQ318" i="5"/>
  <c r="AQ153" i="5"/>
  <c r="AT153" i="5"/>
  <c r="AU148" i="5"/>
  <c r="AT116" i="5"/>
  <c r="AV549" i="5"/>
  <c r="AU38" i="5"/>
  <c r="AQ302" i="5"/>
  <c r="AU113" i="5"/>
  <c r="AV113" i="5"/>
  <c r="AV791" i="5"/>
  <c r="AT808" i="5"/>
  <c r="AS694" i="5"/>
  <c r="AQ706" i="5"/>
  <c r="AT706" i="5"/>
  <c r="AR450" i="5"/>
  <c r="AT758" i="5"/>
  <c r="AQ554" i="5"/>
  <c r="AT376" i="5"/>
  <c r="AS123" i="5"/>
  <c r="AS353" i="5"/>
  <c r="AU6" i="5"/>
  <c r="AR332" i="5"/>
  <c r="AV310" i="5"/>
  <c r="AU264" i="5"/>
  <c r="AR390" i="5"/>
  <c r="AU635" i="5"/>
  <c r="AR677" i="5"/>
  <c r="AU715" i="5"/>
  <c r="AT800" i="5"/>
  <c r="AS783" i="5"/>
  <c r="AV796" i="5"/>
  <c r="AV390" i="5"/>
  <c r="AU41" i="5"/>
  <c r="AU566" i="5"/>
  <c r="AV39" i="5"/>
  <c r="AR750" i="5"/>
  <c r="AV741" i="5"/>
  <c r="AU798" i="5"/>
  <c r="AV30" i="5"/>
  <c r="AU43" i="5"/>
  <c r="AS96" i="5"/>
  <c r="AV724" i="5"/>
  <c r="AS444" i="5"/>
  <c r="AS762" i="5"/>
  <c r="AU498" i="5"/>
  <c r="AS273" i="5"/>
  <c r="AR639" i="5"/>
  <c r="AR55" i="5"/>
  <c r="AT639" i="5"/>
  <c r="AU55" i="5"/>
  <c r="AQ629" i="5"/>
  <c r="AS629" i="5"/>
  <c r="AS146" i="5"/>
  <c r="AV556" i="5"/>
  <c r="AQ181" i="5"/>
  <c r="AS631" i="5"/>
  <c r="AU631" i="5"/>
  <c r="AV521" i="5"/>
  <c r="AQ250" i="5"/>
  <c r="AS181" i="5"/>
  <c r="AR170" i="5"/>
  <c r="AS143" i="5"/>
  <c r="AU143" i="5"/>
  <c r="AR24" i="5"/>
  <c r="AS24" i="5"/>
  <c r="AR317" i="5"/>
  <c r="AQ317" i="5"/>
  <c r="AS430" i="5"/>
  <c r="AV165" i="5"/>
  <c r="AR119" i="5"/>
  <c r="AS119" i="5"/>
  <c r="AT332" i="5"/>
  <c r="AS166" i="5"/>
  <c r="AU166" i="5"/>
  <c r="AR310" i="5"/>
  <c r="AS443" i="5"/>
  <c r="AQ310" i="5"/>
  <c r="AR353" i="5"/>
  <c r="AT594" i="5"/>
  <c r="AU529" i="5"/>
  <c r="AV529" i="5"/>
  <c r="AS296" i="5"/>
  <c r="AQ309" i="5"/>
  <c r="AS309" i="5"/>
  <c r="AS345" i="5"/>
  <c r="AS6" i="5"/>
  <c r="AV167" i="5"/>
  <c r="AR345" i="5"/>
  <c r="AR262" i="5"/>
  <c r="AV61" i="5"/>
  <c r="AU61" i="5"/>
  <c r="AQ326" i="5"/>
  <c r="AS192" i="5"/>
  <c r="AS14" i="5"/>
  <c r="AQ198" i="5"/>
  <c r="AS721" i="5"/>
  <c r="AR741" i="5"/>
  <c r="AR724" i="5"/>
  <c r="AR87" i="5"/>
  <c r="AU87" i="5"/>
  <c r="AR130" i="5"/>
  <c r="AR99" i="5"/>
  <c r="AS678" i="5"/>
  <c r="AQ678" i="5"/>
  <c r="AS708" i="5"/>
  <c r="AQ708" i="5"/>
  <c r="AT122" i="5"/>
  <c r="AU233" i="5"/>
  <c r="AU216" i="5"/>
  <c r="AU533" i="5"/>
  <c r="AU658" i="5"/>
  <c r="AU576" i="5"/>
  <c r="AU676" i="5"/>
  <c r="AU640" i="5"/>
  <c r="AU627" i="5"/>
  <c r="AV717" i="5"/>
  <c r="AT710" i="5"/>
  <c r="AR227" i="5"/>
  <c r="AU227" i="5"/>
  <c r="AU130" i="5"/>
  <c r="AS99" i="5"/>
  <c r="AR763" i="5"/>
  <c r="AQ763" i="5"/>
  <c r="AV736" i="5"/>
  <c r="AS448" i="5"/>
  <c r="AQ446" i="5"/>
  <c r="AR749" i="5"/>
  <c r="AS785" i="5"/>
  <c r="AV726" i="5"/>
  <c r="AT651" i="5"/>
  <c r="AU448" i="5"/>
  <c r="AS339" i="5"/>
  <c r="AV446" i="5"/>
  <c r="AQ749" i="5"/>
  <c r="AU651" i="5"/>
  <c r="AS131" i="5"/>
  <c r="AU131" i="5"/>
  <c r="AR86" i="5"/>
  <c r="AT759" i="5"/>
  <c r="AR522" i="5"/>
  <c r="AU522" i="5"/>
  <c r="AR622" i="5"/>
  <c r="AV661" i="5"/>
  <c r="AS45" i="5"/>
  <c r="AS557" i="5"/>
  <c r="AS612" i="5"/>
  <c r="AV517" i="5"/>
  <c r="AR525" i="5"/>
  <c r="AS41" i="5"/>
  <c r="AV179" i="5"/>
  <c r="AS522" i="5"/>
  <c r="AQ615" i="5"/>
  <c r="AR644" i="5"/>
  <c r="AU663" i="5"/>
  <c r="AU525" i="5"/>
  <c r="AQ661" i="5"/>
  <c r="AV38" i="5"/>
  <c r="AU45" i="5"/>
  <c r="AR179" i="5"/>
  <c r="AU270" i="5"/>
  <c r="AV270" i="5"/>
  <c r="AU376" i="5"/>
  <c r="AS502" i="5"/>
  <c r="AR498" i="5"/>
  <c r="AT294" i="5"/>
  <c r="AV359" i="5"/>
  <c r="AV481" i="5"/>
  <c r="AT498" i="5"/>
  <c r="AR102" i="5"/>
  <c r="AS342" i="5"/>
  <c r="AQ797" i="5"/>
  <c r="AV800" i="5"/>
  <c r="AU695" i="5"/>
  <c r="AS511" i="5"/>
  <c r="AV428" i="5"/>
  <c r="AQ650" i="5"/>
  <c r="AQ167" i="5"/>
  <c r="AQ802" i="5"/>
  <c r="AT439" i="5"/>
  <c r="AT317" i="5"/>
  <c r="AR178" i="5"/>
  <c r="AU353" i="5"/>
  <c r="AV594" i="5"/>
  <c r="AS12" i="5"/>
  <c r="AV675" i="5"/>
  <c r="AQ192" i="5"/>
  <c r="AV611" i="5"/>
  <c r="AT588" i="5"/>
  <c r="AS739" i="5"/>
  <c r="AT739" i="5"/>
  <c r="AS710" i="5"/>
  <c r="AQ720" i="5"/>
  <c r="AU450" i="5"/>
  <c r="AT755" i="5"/>
  <c r="AR595" i="5"/>
  <c r="AU96" i="5"/>
  <c r="AQ12" i="5"/>
  <c r="AV716" i="5"/>
  <c r="AS322" i="5"/>
  <c r="AQ443" i="5"/>
  <c r="AR96" i="5"/>
  <c r="AU326" i="5"/>
  <c r="AT264" i="5"/>
  <c r="AS450" i="5"/>
  <c r="AV792" i="5"/>
  <c r="AQ390" i="5"/>
  <c r="AS559" i="5"/>
  <c r="AQ612" i="5"/>
  <c r="AQ635" i="5"/>
  <c r="AR44" i="5"/>
  <c r="AQ28" i="5"/>
  <c r="AQ247" i="5"/>
  <c r="AT247" i="5"/>
  <c r="AS601" i="5"/>
  <c r="AV798" i="5"/>
  <c r="AQ405" i="5"/>
  <c r="AQ566" i="5"/>
  <c r="AQ642" i="5"/>
  <c r="AT61" i="5"/>
  <c r="AR804" i="5"/>
  <c r="AT804" i="5"/>
  <c r="AQ450" i="5"/>
  <c r="AR796" i="5"/>
  <c r="AU318" i="5"/>
  <c r="AS259" i="5"/>
  <c r="AT148" i="5"/>
  <c r="AV116" i="5"/>
  <c r="AQ758" i="5"/>
  <c r="AR549" i="5"/>
  <c r="AR339" i="5"/>
  <c r="AT38" i="5"/>
  <c r="AT39" i="5"/>
  <c r="AR30" i="5"/>
  <c r="AR318" i="5"/>
  <c r="AQ113" i="5"/>
  <c r="AT113" i="5"/>
  <c r="AR554" i="5"/>
  <c r="AV318" i="5"/>
  <c r="AV376" i="5"/>
  <c r="AV808" i="5"/>
  <c r="AU554" i="5"/>
  <c r="AU40" i="5"/>
  <c r="AU345" i="5"/>
  <c r="AS428" i="5"/>
  <c r="AU677" i="5"/>
  <c r="AU332" i="5"/>
  <c r="AU802" i="5"/>
  <c r="AS642" i="5"/>
  <c r="AR167" i="5"/>
  <c r="AU444" i="5"/>
  <c r="AR395" i="5"/>
  <c r="AT227" i="5"/>
  <c r="AQ108" i="5"/>
  <c r="AT792" i="5"/>
  <c r="AS390" i="5"/>
  <c r="AR802" i="5"/>
  <c r="AR799" i="5"/>
  <c r="AT566" i="5"/>
  <c r="AT43" i="5"/>
  <c r="AT405" i="5"/>
  <c r="AT720" i="5"/>
  <c r="AT785" i="5"/>
  <c r="AU750" i="5"/>
  <c r="AS802" i="5"/>
  <c r="AS799" i="5"/>
  <c r="AQ453" i="5"/>
  <c r="AV108" i="5"/>
  <c r="AQ611" i="5"/>
  <c r="AU429" i="5"/>
  <c r="AG138" i="5"/>
  <c r="AN138" i="5" s="1"/>
  <c r="BA138" i="5" s="1"/>
  <c r="AI584" i="5"/>
  <c r="AP584" i="5" s="1"/>
  <c r="BC584" i="5" s="1"/>
  <c r="AE249" i="5"/>
  <c r="AL249" i="5" s="1"/>
  <c r="AY249" i="5" s="1"/>
  <c r="AH306" i="5"/>
  <c r="AO306" i="5" s="1"/>
  <c r="BB306" i="5" s="1"/>
  <c r="AC666" i="5"/>
  <c r="AJ666" i="5" s="1"/>
  <c r="AC221" i="5"/>
  <c r="AJ221" i="5" s="1"/>
  <c r="AF819" i="5"/>
  <c r="AM819" i="5" s="1"/>
  <c r="AZ819" i="5" s="1"/>
  <c r="AF692" i="5"/>
  <c r="AM692" i="5" s="1"/>
  <c r="AZ692" i="5" s="1"/>
  <c r="AC696" i="5"/>
  <c r="AJ696" i="5" s="1"/>
  <c r="AE696" i="5"/>
  <c r="AL696" i="5" s="1"/>
  <c r="AY696" i="5" s="1"/>
  <c r="AE711" i="5"/>
  <c r="AL711" i="5" s="1"/>
  <c r="AY711" i="5" s="1"/>
  <c r="AC298" i="5"/>
  <c r="AJ298" i="5" s="1"/>
  <c r="AF363" i="5"/>
  <c r="AM363" i="5" s="1"/>
  <c r="AZ363" i="5" s="1"/>
  <c r="AE363" i="5"/>
  <c r="AL363" i="5" s="1"/>
  <c r="AY363" i="5" s="1"/>
  <c r="AD249" i="5"/>
  <c r="AK249" i="5" s="1"/>
  <c r="AX249" i="5" s="1"/>
  <c r="AG666" i="5"/>
  <c r="AN666" i="5" s="1"/>
  <c r="BA666" i="5" s="1"/>
  <c r="AD53" i="5"/>
  <c r="AK53" i="5" s="1"/>
  <c r="AX53" i="5" s="1"/>
  <c r="AD360" i="5"/>
  <c r="AK360" i="5" s="1"/>
  <c r="AX360" i="5" s="1"/>
  <c r="AF54" i="5"/>
  <c r="AM54" i="5" s="1"/>
  <c r="AZ54" i="5" s="1"/>
  <c r="AF168" i="5"/>
  <c r="AM168" i="5" s="1"/>
  <c r="AZ168" i="5" s="1"/>
  <c r="AF306" i="5"/>
  <c r="AM306" i="5" s="1"/>
  <c r="AZ306" i="5" s="1"/>
  <c r="AH666" i="5"/>
  <c r="AO666" i="5" s="1"/>
  <c r="BB666" i="5" s="1"/>
  <c r="AI593" i="5"/>
  <c r="AP593" i="5" s="1"/>
  <c r="BC593" i="5" s="1"/>
  <c r="AI114" i="5"/>
  <c r="AP114" i="5" s="1"/>
  <c r="BC114" i="5" s="1"/>
  <c r="AG756" i="5"/>
  <c r="AN756" i="5" s="1"/>
  <c r="BA756" i="5" s="1"/>
  <c r="AD212" i="5"/>
  <c r="AK212" i="5" s="1"/>
  <c r="AX212" i="5" s="1"/>
  <c r="AC212" i="5"/>
  <c r="AJ212" i="5" s="1"/>
  <c r="AE401" i="5"/>
  <c r="AL401" i="5" s="1"/>
  <c r="AY401" i="5" s="1"/>
  <c r="AH132" i="5"/>
  <c r="AO132" i="5" s="1"/>
  <c r="BB132" i="5" s="1"/>
  <c r="AE753" i="5"/>
  <c r="AL753" i="5" s="1"/>
  <c r="AY753" i="5" s="1"/>
  <c r="AG790" i="5"/>
  <c r="AN790" i="5" s="1"/>
  <c r="BA790" i="5" s="1"/>
  <c r="AD103" i="5"/>
  <c r="AK103" i="5" s="1"/>
  <c r="AX103" i="5" s="1"/>
  <c r="AF370" i="5"/>
  <c r="AM370" i="5" s="1"/>
  <c r="AZ370" i="5" s="1"/>
  <c r="AF334" i="5"/>
  <c r="AM334" i="5" s="1"/>
  <c r="AZ334" i="5" s="1"/>
  <c r="AD132" i="5"/>
  <c r="AK132" i="5" s="1"/>
  <c r="AX132" i="5" s="1"/>
  <c r="AE103" i="5"/>
  <c r="AL103" i="5" s="1"/>
  <c r="AY103" i="5" s="1"/>
  <c r="AI34" i="5"/>
  <c r="AP34" i="5" s="1"/>
  <c r="BC34" i="5" s="1"/>
  <c r="AH212" i="5"/>
  <c r="AO212" i="5" s="1"/>
  <c r="BB212" i="5" s="1"/>
  <c r="AD283" i="5"/>
  <c r="AK283" i="5" s="1"/>
  <c r="AX283" i="5" s="1"/>
  <c r="AD645" i="5"/>
  <c r="AK645" i="5" s="1"/>
  <c r="AX645" i="5" s="1"/>
  <c r="AF524" i="5"/>
  <c r="AM524" i="5" s="1"/>
  <c r="AZ524" i="5" s="1"/>
  <c r="AD803" i="5"/>
  <c r="AK803" i="5" s="1"/>
  <c r="AX803" i="5" s="1"/>
  <c r="AC753" i="5"/>
  <c r="AJ753" i="5" s="1"/>
  <c r="AG679" i="5"/>
  <c r="AN679" i="5" s="1"/>
  <c r="BA679" i="5" s="1"/>
  <c r="AE370" i="5"/>
  <c r="AL370" i="5" s="1"/>
  <c r="AY370" i="5" s="1"/>
  <c r="AI524" i="5"/>
  <c r="AP524" i="5" s="1"/>
  <c r="BC524" i="5" s="1"/>
  <c r="AG696" i="5"/>
  <c r="AN696" i="5" s="1"/>
  <c r="BA696" i="5" s="1"/>
  <c r="AF803" i="5"/>
  <c r="AM803" i="5" s="1"/>
  <c r="AZ803" i="5" s="1"/>
  <c r="AH788" i="5"/>
  <c r="AO788" i="5" s="1"/>
  <c r="BB788" i="5" s="1"/>
  <c r="AH377" i="5"/>
  <c r="AO377" i="5" s="1"/>
  <c r="BB377" i="5" s="1"/>
  <c r="AD147" i="5"/>
  <c r="AK147" i="5" s="1"/>
  <c r="AX147" i="5" s="1"/>
  <c r="AC788" i="5"/>
  <c r="AJ788" i="5" s="1"/>
  <c r="AI288" i="5"/>
  <c r="AP288" i="5" s="1"/>
  <c r="BC288" i="5" s="1"/>
  <c r="AC109" i="5"/>
  <c r="AJ109" i="5" s="1"/>
  <c r="AC407" i="5"/>
  <c r="AJ407" i="5" s="1"/>
  <c r="AH69" i="5"/>
  <c r="AO69" i="5" s="1"/>
  <c r="BB69" i="5" s="1"/>
  <c r="AE106" i="5"/>
  <c r="AL106" i="5" s="1"/>
  <c r="AY106" i="5" s="1"/>
  <c r="AD512" i="5"/>
  <c r="AK512" i="5" s="1"/>
  <c r="AX512" i="5" s="1"/>
  <c r="AD112" i="5"/>
  <c r="AK112" i="5" s="1"/>
  <c r="AX112" i="5" s="1"/>
  <c r="AC288" i="5"/>
  <c r="AJ288" i="5" s="1"/>
  <c r="AD128" i="5"/>
  <c r="AK128" i="5" s="1"/>
  <c r="AX128" i="5" s="1"/>
  <c r="AH740" i="5"/>
  <c r="AO740" i="5" s="1"/>
  <c r="BB740" i="5" s="1"/>
  <c r="AH801" i="5"/>
  <c r="AO801" i="5" s="1"/>
  <c r="BB801" i="5" s="1"/>
  <c r="AE107" i="5"/>
  <c r="AL107" i="5" s="1"/>
  <c r="AY107" i="5" s="1"/>
  <c r="AE174" i="5"/>
  <c r="AL174" i="5" s="1"/>
  <c r="AY174" i="5" s="1"/>
  <c r="AE512" i="5"/>
  <c r="AL512" i="5" s="1"/>
  <c r="AY512" i="5" s="1"/>
  <c r="AG512" i="5"/>
  <c r="AN512" i="5" s="1"/>
  <c r="BA512" i="5" s="1"/>
  <c r="AC69" i="5"/>
  <c r="AJ69" i="5" s="1"/>
  <c r="AF801" i="5"/>
  <c r="AM801" i="5" s="1"/>
  <c r="AZ801" i="5" s="1"/>
  <c r="AC156" i="5"/>
  <c r="AJ156" i="5" s="1"/>
  <c r="AD801" i="5"/>
  <c r="AK801" i="5" s="1"/>
  <c r="AX801" i="5" s="1"/>
  <c r="AI69" i="5"/>
  <c r="AP69" i="5" s="1"/>
  <c r="BC69" i="5" s="1"/>
  <c r="AE268" i="5"/>
  <c r="AL268" i="5" s="1"/>
  <c r="AY268" i="5" s="1"/>
  <c r="AE217" i="5"/>
  <c r="AL217" i="5" s="1"/>
  <c r="AY217" i="5" s="1"/>
  <c r="AD388" i="5"/>
  <c r="AK388" i="5" s="1"/>
  <c r="AX388" i="5" s="1"/>
  <c r="AG382" i="5"/>
  <c r="AN382" i="5" s="1"/>
  <c r="BA382" i="5" s="1"/>
  <c r="AF512" i="5"/>
  <c r="AM512" i="5" s="1"/>
  <c r="AZ512" i="5" s="1"/>
  <c r="AD386" i="5"/>
  <c r="AK386" i="5" s="1"/>
  <c r="AX386" i="5" s="1"/>
  <c r="AD500" i="5"/>
  <c r="AK500" i="5" s="1"/>
  <c r="AX500" i="5" s="1"/>
  <c r="AC512" i="5"/>
  <c r="AJ512" i="5" s="1"/>
  <c r="AC289" i="5"/>
  <c r="AJ289" i="5" s="1"/>
  <c r="AH272" i="5"/>
  <c r="AO272" i="5" s="1"/>
  <c r="BB272" i="5" s="1"/>
  <c r="AI243" i="5"/>
  <c r="AP243" i="5" s="1"/>
  <c r="BC243" i="5" s="1"/>
  <c r="AF237" i="5"/>
  <c r="AM237" i="5" s="1"/>
  <c r="AZ237" i="5" s="1"/>
  <c r="AF673" i="5"/>
  <c r="AM673" i="5" s="1"/>
  <c r="AZ673" i="5" s="1"/>
  <c r="AH243" i="5"/>
  <c r="AO243" i="5" s="1"/>
  <c r="BB243" i="5" s="1"/>
  <c r="AI237" i="5"/>
  <c r="AP237" i="5" s="1"/>
  <c r="BC237" i="5" s="1"/>
  <c r="AE69" i="5"/>
  <c r="AL69" i="5" s="1"/>
  <c r="AY69" i="5" s="1"/>
  <c r="AC388" i="5"/>
  <c r="AJ388" i="5" s="1"/>
  <c r="AG388" i="5"/>
  <c r="AN388" i="5" s="1"/>
  <c r="BA388" i="5" s="1"/>
  <c r="AE801" i="5"/>
  <c r="AL801" i="5" s="1"/>
  <c r="AY801" i="5" s="1"/>
  <c r="AF756" i="5"/>
  <c r="AM756" i="5" s="1"/>
  <c r="AZ756" i="5" s="1"/>
  <c r="AD69" i="5"/>
  <c r="AK69" i="5" s="1"/>
  <c r="AX69" i="5" s="1"/>
  <c r="AF69" i="5"/>
  <c r="AM69" i="5" s="1"/>
  <c r="AZ69" i="5" s="1"/>
  <c r="AC217" i="5"/>
  <c r="AJ217" i="5" s="1"/>
  <c r="AF388" i="5"/>
  <c r="AM388" i="5" s="1"/>
  <c r="AZ388" i="5" s="1"/>
  <c r="AF401" i="5"/>
  <c r="AM401" i="5" s="1"/>
  <c r="AZ401" i="5" s="1"/>
  <c r="AC386" i="5"/>
  <c r="AJ386" i="5" s="1"/>
  <c r="AH512" i="5"/>
  <c r="AO512" i="5" s="1"/>
  <c r="BB512" i="5" s="1"/>
  <c r="AD673" i="5"/>
  <c r="AK673" i="5" s="1"/>
  <c r="AX673" i="5" s="1"/>
  <c r="AH547" i="5"/>
  <c r="AO547" i="5" s="1"/>
  <c r="BB547" i="5" s="1"/>
  <c r="AH388" i="5"/>
  <c r="AO388" i="5" s="1"/>
  <c r="BB388" i="5" s="1"/>
  <c r="AG128" i="5"/>
  <c r="AN128" i="5" s="1"/>
  <c r="BA128" i="5" s="1"/>
  <c r="AI71" i="5"/>
  <c r="AP71" i="5" s="1"/>
  <c r="BC71" i="5" s="1"/>
  <c r="AG65" i="5"/>
  <c r="AN65" i="5" s="1"/>
  <c r="BA65" i="5" s="1"/>
  <c r="AF355" i="5"/>
  <c r="AM355" i="5" s="1"/>
  <c r="AZ355" i="5" s="1"/>
  <c r="AI228" i="5"/>
  <c r="AP228" i="5" s="1"/>
  <c r="BC228" i="5" s="1"/>
  <c r="AE385" i="5"/>
  <c r="AL385" i="5" s="1"/>
  <c r="AY385" i="5" s="1"/>
  <c r="AF486" i="5"/>
  <c r="AM486" i="5" s="1"/>
  <c r="AZ486" i="5" s="1"/>
  <c r="AE486" i="5"/>
  <c r="AL486" i="5" s="1"/>
  <c r="AY486" i="5" s="1"/>
  <c r="AH433" i="5"/>
  <c r="AO433" i="5" s="1"/>
  <c r="BB433" i="5" s="1"/>
  <c r="AD335" i="5"/>
  <c r="AK335" i="5" s="1"/>
  <c r="AX335" i="5" s="1"/>
  <c r="AF114" i="5"/>
  <c r="AM114" i="5" s="1"/>
  <c r="AZ114" i="5" s="1"/>
  <c r="AG34" i="5"/>
  <c r="AN34" i="5" s="1"/>
  <c r="BA34" i="5" s="1"/>
  <c r="AF727" i="5"/>
  <c r="AM727" i="5" s="1"/>
  <c r="AZ727" i="5" s="1"/>
  <c r="AC767" i="5"/>
  <c r="AJ767" i="5" s="1"/>
  <c r="AI138" i="5"/>
  <c r="AP138" i="5" s="1"/>
  <c r="BC138" i="5" s="1"/>
  <c r="AH737" i="5"/>
  <c r="AO737" i="5" s="1"/>
  <c r="BB737" i="5" s="1"/>
  <c r="AG701" i="5"/>
  <c r="AN701" i="5" s="1"/>
  <c r="BA701" i="5" s="1"/>
  <c r="AD106" i="5"/>
  <c r="AK106" i="5" s="1"/>
  <c r="AX106" i="5" s="1"/>
  <c r="AI768" i="5"/>
  <c r="AP768" i="5" s="1"/>
  <c r="BC768" i="5" s="1"/>
  <c r="AE65" i="5"/>
  <c r="AL65" i="5" s="1"/>
  <c r="AY65" i="5" s="1"/>
  <c r="AF364" i="5"/>
  <c r="AM364" i="5" s="1"/>
  <c r="AZ364" i="5" s="1"/>
  <c r="AD288" i="5"/>
  <c r="AK288" i="5" s="1"/>
  <c r="AX288" i="5" s="1"/>
  <c r="AD382" i="5"/>
  <c r="AK382" i="5" s="1"/>
  <c r="AX382" i="5" s="1"/>
  <c r="AG174" i="5"/>
  <c r="AN174" i="5" s="1"/>
  <c r="BA174" i="5" s="1"/>
  <c r="AC364" i="5"/>
  <c r="AJ364" i="5" s="1"/>
  <c r="AC377" i="5"/>
  <c r="AJ377" i="5" s="1"/>
  <c r="AF288" i="5"/>
  <c r="AM288" i="5" s="1"/>
  <c r="AZ288" i="5" s="1"/>
  <c r="AG228" i="5"/>
  <c r="AN228" i="5" s="1"/>
  <c r="BA228" i="5" s="1"/>
  <c r="AG221" i="5"/>
  <c r="AN221" i="5" s="1"/>
  <c r="BA221" i="5" s="1"/>
  <c r="AI433" i="5"/>
  <c r="AP433" i="5" s="1"/>
  <c r="BC433" i="5" s="1"/>
  <c r="AD486" i="5"/>
  <c r="AK486" i="5" s="1"/>
  <c r="AX486" i="5" s="1"/>
  <c r="AE669" i="5"/>
  <c r="AL669" i="5" s="1"/>
  <c r="AY669" i="5" s="1"/>
  <c r="AD289" i="5"/>
  <c r="AK289" i="5" s="1"/>
  <c r="AX289" i="5" s="1"/>
  <c r="AG375" i="5"/>
  <c r="AN375" i="5" s="1"/>
  <c r="BA375" i="5" s="1"/>
  <c r="AG193" i="5"/>
  <c r="AN193" i="5" s="1"/>
  <c r="BA193" i="5" s="1"/>
  <c r="AH95" i="5"/>
  <c r="AO95" i="5" s="1"/>
  <c r="BB95" i="5" s="1"/>
  <c r="AE97" i="5"/>
  <c r="AL97" i="5" s="1"/>
  <c r="AY97" i="5" s="1"/>
  <c r="AF304" i="5"/>
  <c r="AM304" i="5" s="1"/>
  <c r="AZ304" i="5" s="1"/>
  <c r="AD114" i="5"/>
  <c r="AK114" i="5" s="1"/>
  <c r="AX114" i="5" s="1"/>
  <c r="AF217" i="5"/>
  <c r="AM217" i="5" s="1"/>
  <c r="AZ217" i="5" s="1"/>
  <c r="AH364" i="5"/>
  <c r="AO364" i="5" s="1"/>
  <c r="BB364" i="5" s="1"/>
  <c r="AG364" i="5"/>
  <c r="AN364" i="5" s="1"/>
  <c r="BA364" i="5" s="1"/>
  <c r="AH669" i="5"/>
  <c r="AO669" i="5" s="1"/>
  <c r="BB669" i="5" s="1"/>
  <c r="AE304" i="5"/>
  <c r="AL304" i="5" s="1"/>
  <c r="AY304" i="5" s="1"/>
  <c r="AC79" i="5"/>
  <c r="AJ79" i="5" s="1"/>
  <c r="AH94" i="5"/>
  <c r="AO94" i="5" s="1"/>
  <c r="BB94" i="5" s="1"/>
  <c r="AE767" i="5"/>
  <c r="AL767" i="5" s="1"/>
  <c r="AY767" i="5" s="1"/>
  <c r="AF688" i="5"/>
  <c r="AM688" i="5" s="1"/>
  <c r="AZ688" i="5" s="1"/>
  <c r="AH768" i="5"/>
  <c r="AO768" i="5" s="1"/>
  <c r="BB768" i="5" s="1"/>
  <c r="AF377" i="5"/>
  <c r="AM377" i="5" s="1"/>
  <c r="AZ377" i="5" s="1"/>
  <c r="AD217" i="5"/>
  <c r="AK217" i="5" s="1"/>
  <c r="AX217" i="5" s="1"/>
  <c r="AD174" i="5"/>
  <c r="AK174" i="5" s="1"/>
  <c r="AX174" i="5" s="1"/>
  <c r="AC174" i="5"/>
  <c r="AJ174" i="5" s="1"/>
  <c r="AH228" i="5"/>
  <c r="AO228" i="5" s="1"/>
  <c r="BB228" i="5" s="1"/>
  <c r="AF193" i="5"/>
  <c r="AM193" i="5" s="1"/>
  <c r="AZ193" i="5" s="1"/>
  <c r="AF669" i="5"/>
  <c r="AM669" i="5" s="1"/>
  <c r="AZ669" i="5" s="1"/>
  <c r="AE254" i="5"/>
  <c r="AL254" i="5" s="1"/>
  <c r="AY254" i="5" s="1"/>
  <c r="AF386" i="5"/>
  <c r="AM386" i="5" s="1"/>
  <c r="AZ386" i="5" s="1"/>
  <c r="AE221" i="5"/>
  <c r="AL221" i="5" s="1"/>
  <c r="AY221" i="5" s="1"/>
  <c r="AE662" i="5"/>
  <c r="AL662" i="5" s="1"/>
  <c r="AY662" i="5" s="1"/>
  <c r="AD608" i="5"/>
  <c r="AK608" i="5" s="1"/>
  <c r="AX608" i="5" s="1"/>
  <c r="AD176" i="5"/>
  <c r="AK176" i="5" s="1"/>
  <c r="AX176" i="5" s="1"/>
  <c r="AE335" i="5"/>
  <c r="AL335" i="5" s="1"/>
  <c r="AY335" i="5" s="1"/>
  <c r="AH375" i="5"/>
  <c r="AO375" i="5" s="1"/>
  <c r="BB375" i="5" s="1"/>
  <c r="AC608" i="5"/>
  <c r="AJ608" i="5" s="1"/>
  <c r="AC193" i="5"/>
  <c r="AJ193" i="5" s="1"/>
  <c r="AC254" i="5"/>
  <c r="AJ254" i="5" s="1"/>
  <c r="AD79" i="5"/>
  <c r="AK79" i="5" s="1"/>
  <c r="AX79" i="5" s="1"/>
  <c r="AF79" i="5"/>
  <c r="AM79" i="5" s="1"/>
  <c r="AZ79" i="5" s="1"/>
  <c r="AC304" i="5"/>
  <c r="AJ304" i="5" s="1"/>
  <c r="AH237" i="5"/>
  <c r="AO237" i="5" s="1"/>
  <c r="BB237" i="5" s="1"/>
  <c r="AC486" i="5"/>
  <c r="AJ486" i="5" s="1"/>
  <c r="AC669" i="5"/>
  <c r="AJ669" i="5" s="1"/>
  <c r="AF128" i="5"/>
  <c r="AM128" i="5" s="1"/>
  <c r="AZ128" i="5" s="1"/>
  <c r="AH128" i="5"/>
  <c r="AO128" i="5" s="1"/>
  <c r="BB128" i="5" s="1"/>
  <c r="AF740" i="5"/>
  <c r="AM740" i="5" s="1"/>
  <c r="AZ740" i="5" s="1"/>
  <c r="AG767" i="5"/>
  <c r="AN767" i="5" s="1"/>
  <c r="BA767" i="5" s="1"/>
  <c r="AH756" i="5"/>
  <c r="AO756" i="5" s="1"/>
  <c r="BB756" i="5" s="1"/>
  <c r="AF124" i="5"/>
  <c r="AM124" i="5" s="1"/>
  <c r="AZ124" i="5" s="1"/>
  <c r="AD788" i="5"/>
  <c r="AK788" i="5" s="1"/>
  <c r="AX788" i="5" s="1"/>
  <c r="AE132" i="5"/>
  <c r="AL132" i="5" s="1"/>
  <c r="AY132" i="5" s="1"/>
  <c r="AI753" i="5"/>
  <c r="AP753" i="5" s="1"/>
  <c r="BC753" i="5" s="1"/>
  <c r="AD34" i="5"/>
  <c r="AK34" i="5" s="1"/>
  <c r="AX34" i="5" s="1"/>
  <c r="AI106" i="5"/>
  <c r="AP106" i="5" s="1"/>
  <c r="BC106" i="5" s="1"/>
  <c r="AI53" i="5"/>
  <c r="AP53" i="5" s="1"/>
  <c r="BC53" i="5" s="1"/>
  <c r="AD679" i="5"/>
  <c r="AK679" i="5" s="1"/>
  <c r="AX679" i="5" s="1"/>
  <c r="AF679" i="5"/>
  <c r="AM679" i="5" s="1"/>
  <c r="AZ679" i="5" s="1"/>
  <c r="AD355" i="5"/>
  <c r="AK355" i="5" s="1"/>
  <c r="AX355" i="5" s="1"/>
  <c r="AD306" i="5"/>
  <c r="AK306" i="5" s="1"/>
  <c r="AX306" i="5" s="1"/>
  <c r="AD285" i="5"/>
  <c r="AK285" i="5" s="1"/>
  <c r="AX285" i="5" s="1"/>
  <c r="AD377" i="5"/>
  <c r="AK377" i="5" s="1"/>
  <c r="AX377" i="5" s="1"/>
  <c r="AF360" i="5"/>
  <c r="AM360" i="5" s="1"/>
  <c r="AZ360" i="5" s="1"/>
  <c r="AG377" i="5"/>
  <c r="AN377" i="5" s="1"/>
  <c r="BA377" i="5" s="1"/>
  <c r="AI306" i="5"/>
  <c r="AP306" i="5" s="1"/>
  <c r="BC306" i="5" s="1"/>
  <c r="AC228" i="5"/>
  <c r="AJ228" i="5" s="1"/>
  <c r="AE228" i="5"/>
  <c r="AL228" i="5" s="1"/>
  <c r="AY228" i="5" s="1"/>
  <c r="AF608" i="5"/>
  <c r="AM608" i="5" s="1"/>
  <c r="AZ608" i="5" s="1"/>
  <c r="AF254" i="5"/>
  <c r="AM254" i="5" s="1"/>
  <c r="AZ254" i="5" s="1"/>
  <c r="AF282" i="5"/>
  <c r="AM282" i="5" s="1"/>
  <c r="AZ282" i="5" s="1"/>
  <c r="AF319" i="5"/>
  <c r="AM319" i="5" s="1"/>
  <c r="AZ319" i="5" s="1"/>
  <c r="AH486" i="5"/>
  <c r="AO486" i="5" s="1"/>
  <c r="BB486" i="5" s="1"/>
  <c r="AH608" i="5"/>
  <c r="AO608" i="5" s="1"/>
  <c r="BB608" i="5" s="1"/>
  <c r="AE319" i="5"/>
  <c r="AL319" i="5" s="1"/>
  <c r="AY319" i="5" s="1"/>
  <c r="AH274" i="5"/>
  <c r="AO274" i="5" s="1"/>
  <c r="BB274" i="5" s="1"/>
  <c r="AD375" i="5"/>
  <c r="AK375" i="5" s="1"/>
  <c r="AX375" i="5" s="1"/>
  <c r="AF564" i="5"/>
  <c r="AM564" i="5" s="1"/>
  <c r="AZ564" i="5" s="1"/>
  <c r="AG608" i="5"/>
  <c r="AN608" i="5" s="1"/>
  <c r="BA608" i="5" s="1"/>
  <c r="AD319" i="5"/>
  <c r="AK319" i="5" s="1"/>
  <c r="AX319" i="5" s="1"/>
  <c r="AD593" i="5"/>
  <c r="AK593" i="5" s="1"/>
  <c r="AX593" i="5" s="1"/>
  <c r="AC97" i="5"/>
  <c r="AJ97" i="5" s="1"/>
  <c r="AI673" i="5"/>
  <c r="AP673" i="5" s="1"/>
  <c r="BC673" i="5" s="1"/>
  <c r="AH495" i="5"/>
  <c r="AO495" i="5" s="1"/>
  <c r="BB495" i="5" s="1"/>
  <c r="AI304" i="5"/>
  <c r="AP304" i="5" s="1"/>
  <c r="BC304" i="5" s="1"/>
  <c r="AH304" i="5"/>
  <c r="AO304" i="5" s="1"/>
  <c r="BB304" i="5" s="1"/>
  <c r="AH114" i="5"/>
  <c r="AO114" i="5" s="1"/>
  <c r="BB114" i="5" s="1"/>
  <c r="AH499" i="5"/>
  <c r="AO499" i="5" s="1"/>
  <c r="BB499" i="5" s="1"/>
  <c r="AH34" i="5"/>
  <c r="AO34" i="5" s="1"/>
  <c r="BB34" i="5" s="1"/>
  <c r="AE388" i="5"/>
  <c r="AL388" i="5" s="1"/>
  <c r="AY388" i="5" s="1"/>
  <c r="AG641" i="5"/>
  <c r="AN641" i="5" s="1"/>
  <c r="BA641" i="5" s="1"/>
  <c r="AE79" i="5"/>
  <c r="AL79" i="5" s="1"/>
  <c r="AY79" i="5" s="1"/>
  <c r="AI128" i="5"/>
  <c r="AP128" i="5" s="1"/>
  <c r="BC128" i="5" s="1"/>
  <c r="AC355" i="5"/>
  <c r="AJ355" i="5" s="1"/>
  <c r="AI788" i="5"/>
  <c r="AP788" i="5" s="1"/>
  <c r="BC788" i="5" s="1"/>
  <c r="AF767" i="5"/>
  <c r="AM767" i="5" s="1"/>
  <c r="AZ767" i="5" s="1"/>
  <c r="AG79" i="5"/>
  <c r="AN79" i="5" s="1"/>
  <c r="BA79" i="5" s="1"/>
  <c r="AD767" i="5"/>
  <c r="AK767" i="5" s="1"/>
  <c r="AX767" i="5" s="1"/>
  <c r="AE124" i="5"/>
  <c r="AL124" i="5" s="1"/>
  <c r="AY124" i="5" s="1"/>
  <c r="AI767" i="5"/>
  <c r="AP767" i="5" s="1"/>
  <c r="BC767" i="5" s="1"/>
  <c r="AC814" i="5"/>
  <c r="AJ814" i="5" s="1"/>
  <c r="AF34" i="5"/>
  <c r="AM34" i="5" s="1"/>
  <c r="AZ34" i="5" s="1"/>
  <c r="AE679" i="5"/>
  <c r="AL679" i="5" s="1"/>
  <c r="AY679" i="5" s="1"/>
  <c r="AE377" i="5"/>
  <c r="AL377" i="5" s="1"/>
  <c r="AY377" i="5" s="1"/>
  <c r="AH699" i="5"/>
  <c r="AO699" i="5" s="1"/>
  <c r="BB699" i="5" s="1"/>
  <c r="AI355" i="5"/>
  <c r="AP355" i="5" s="1"/>
  <c r="BC355" i="5" s="1"/>
  <c r="AF228" i="5"/>
  <c r="AM228" i="5" s="1"/>
  <c r="AZ228" i="5" s="1"/>
  <c r="AF283" i="5"/>
  <c r="AM283" i="5" s="1"/>
  <c r="AZ283" i="5" s="1"/>
  <c r="AD564" i="5"/>
  <c r="AK564" i="5" s="1"/>
  <c r="AX564" i="5" s="1"/>
  <c r="AF335" i="5"/>
  <c r="AM335" i="5" s="1"/>
  <c r="AZ335" i="5" s="1"/>
  <c r="AH254" i="5"/>
  <c r="AO254" i="5" s="1"/>
  <c r="BB254" i="5" s="1"/>
  <c r="AI274" i="5"/>
  <c r="AP274" i="5" s="1"/>
  <c r="BC274" i="5" s="1"/>
  <c r="AC375" i="5"/>
  <c r="AJ375" i="5" s="1"/>
  <c r="AD669" i="5"/>
  <c r="AK669" i="5" s="1"/>
  <c r="AX669" i="5" s="1"/>
  <c r="AD163" i="5"/>
  <c r="AK163" i="5" s="1"/>
  <c r="AX163" i="5" s="1"/>
  <c r="AH147" i="5"/>
  <c r="AO147" i="5" s="1"/>
  <c r="BB147" i="5" s="1"/>
  <c r="AF593" i="5"/>
  <c r="AM593" i="5" s="1"/>
  <c r="AZ593" i="5" s="1"/>
  <c r="AI95" i="5"/>
  <c r="AP95" i="5" s="1"/>
  <c r="BC95" i="5" s="1"/>
  <c r="AH673" i="5"/>
  <c r="AO673" i="5" s="1"/>
  <c r="BB673" i="5" s="1"/>
  <c r="AE478" i="5"/>
  <c r="AL478" i="5" s="1"/>
  <c r="AY478" i="5" s="1"/>
  <c r="AI79" i="5"/>
  <c r="AP79" i="5" s="1"/>
  <c r="BC79" i="5" s="1"/>
  <c r="AI97" i="5"/>
  <c r="AP97" i="5" s="1"/>
  <c r="BC97" i="5" s="1"/>
  <c r="AG304" i="5"/>
  <c r="AN304" i="5" s="1"/>
  <c r="BA304" i="5" s="1"/>
  <c r="AH478" i="5"/>
  <c r="AO478" i="5" s="1"/>
  <c r="BB478" i="5" s="1"/>
  <c r="AE34" i="5"/>
  <c r="AL34" i="5" s="1"/>
  <c r="AY34" i="5" s="1"/>
  <c r="AH360" i="5"/>
  <c r="AO360" i="5" s="1"/>
  <c r="BB360" i="5" s="1"/>
  <c r="AH355" i="5"/>
  <c r="AO355" i="5" s="1"/>
  <c r="BB355" i="5" s="1"/>
  <c r="AI159" i="5"/>
  <c r="AP159" i="5" s="1"/>
  <c r="BC159" i="5" s="1"/>
  <c r="AG788" i="5"/>
  <c r="AN788" i="5" s="1"/>
  <c r="BA788" i="5" s="1"/>
  <c r="AD454" i="5"/>
  <c r="AK454" i="5" s="1"/>
  <c r="AX454" i="5" s="1"/>
  <c r="AH820" i="5"/>
  <c r="AO820" i="5" s="1"/>
  <c r="BB820" i="5" s="1"/>
  <c r="AG761" i="5"/>
  <c r="AN761" i="5" s="1"/>
  <c r="BA761" i="5" s="1"/>
  <c r="AI688" i="5"/>
  <c r="AP688" i="5" s="1"/>
  <c r="BC688" i="5" s="1"/>
  <c r="AG738" i="5"/>
  <c r="AN738" i="5" s="1"/>
  <c r="BA738" i="5" s="1"/>
  <c r="AF382" i="5"/>
  <c r="AM382" i="5" s="1"/>
  <c r="AZ382" i="5" s="1"/>
  <c r="AD157" i="5"/>
  <c r="AK157" i="5" s="1"/>
  <c r="AX157" i="5" s="1"/>
  <c r="AE320" i="5"/>
  <c r="AL320" i="5" s="1"/>
  <c r="AY320" i="5" s="1"/>
  <c r="AE699" i="5"/>
  <c r="AL699" i="5" s="1"/>
  <c r="AY699" i="5" s="1"/>
  <c r="AH230" i="5"/>
  <c r="AO230" i="5" s="1"/>
  <c r="BB230" i="5" s="1"/>
  <c r="AD280" i="5"/>
  <c r="AK280" i="5" s="1"/>
  <c r="AX280" i="5" s="1"/>
  <c r="AF407" i="5"/>
  <c r="AM407" i="5" s="1"/>
  <c r="AZ407" i="5" s="1"/>
  <c r="AE334" i="5"/>
  <c r="AL334" i="5" s="1"/>
  <c r="AY334" i="5" s="1"/>
  <c r="AH662" i="5"/>
  <c r="AO662" i="5" s="1"/>
  <c r="BB662" i="5" s="1"/>
  <c r="AE276" i="5"/>
  <c r="AL276" i="5" s="1"/>
  <c r="AY276" i="5" s="1"/>
  <c r="AG662" i="5"/>
  <c r="AN662" i="5" s="1"/>
  <c r="BA662" i="5" s="1"/>
  <c r="AF820" i="5"/>
  <c r="AM820" i="5" s="1"/>
  <c r="AZ820" i="5" s="1"/>
  <c r="AI454" i="5"/>
  <c r="AP454" i="5" s="1"/>
  <c r="BC454" i="5" s="1"/>
  <c r="AD688" i="5"/>
  <c r="AK688" i="5" s="1"/>
  <c r="AX688" i="5" s="1"/>
  <c r="AD738" i="5"/>
  <c r="AK738" i="5" s="1"/>
  <c r="AX738" i="5" s="1"/>
  <c r="AF779" i="5"/>
  <c r="AM779" i="5" s="1"/>
  <c r="AZ779" i="5" s="1"/>
  <c r="AC697" i="5"/>
  <c r="AJ697" i="5" s="1"/>
  <c r="AI83" i="5"/>
  <c r="AP83" i="5" s="1"/>
  <c r="BC83" i="5" s="1"/>
  <c r="AD407" i="5"/>
  <c r="AK407" i="5" s="1"/>
  <c r="AX407" i="5" s="1"/>
  <c r="AF280" i="5"/>
  <c r="AM280" i="5" s="1"/>
  <c r="AZ280" i="5" s="1"/>
  <c r="AH157" i="5"/>
  <c r="AO157" i="5" s="1"/>
  <c r="BB157" i="5" s="1"/>
  <c r="AE382" i="5"/>
  <c r="AL382" i="5" s="1"/>
  <c r="AY382" i="5" s="1"/>
  <c r="AI699" i="5"/>
  <c r="AP699" i="5" s="1"/>
  <c r="BC699" i="5" s="1"/>
  <c r="AE285" i="5"/>
  <c r="AL285" i="5" s="1"/>
  <c r="AY285" i="5" s="1"/>
  <c r="AG230" i="5"/>
  <c r="AN230" i="5" s="1"/>
  <c r="BA230" i="5" s="1"/>
  <c r="AI276" i="5"/>
  <c r="AP276" i="5" s="1"/>
  <c r="BC276" i="5" s="1"/>
  <c r="AI291" i="5"/>
  <c r="AP291" i="5" s="1"/>
  <c r="BC291" i="5" s="1"/>
  <c r="AF289" i="5"/>
  <c r="AM289" i="5" s="1"/>
  <c r="AZ289" i="5" s="1"/>
  <c r="AH144" i="5"/>
  <c r="AO144" i="5" s="1"/>
  <c r="BB144" i="5" s="1"/>
  <c r="AF662" i="5"/>
  <c r="AM662" i="5" s="1"/>
  <c r="AZ662" i="5" s="1"/>
  <c r="AE289" i="5"/>
  <c r="AL289" i="5" s="1"/>
  <c r="AY289" i="5" s="1"/>
  <c r="AE278" i="5"/>
  <c r="AL278" i="5" s="1"/>
  <c r="AY278" i="5" s="1"/>
  <c r="AD662" i="5"/>
  <c r="AK662" i="5" s="1"/>
  <c r="AX662" i="5" s="1"/>
  <c r="AG276" i="5"/>
  <c r="AN276" i="5" s="1"/>
  <c r="BA276" i="5" s="1"/>
  <c r="AG500" i="5"/>
  <c r="AN500" i="5" s="1"/>
  <c r="BA500" i="5" s="1"/>
  <c r="AC662" i="5"/>
  <c r="AJ662" i="5" s="1"/>
  <c r="AI662" i="5"/>
  <c r="AP662" i="5" s="1"/>
  <c r="BC662" i="5" s="1"/>
  <c r="AF685" i="5"/>
  <c r="AM685" i="5" s="1"/>
  <c r="AZ685" i="5" s="1"/>
  <c r="AI795" i="5"/>
  <c r="AP795" i="5" s="1"/>
  <c r="BC795" i="5" s="1"/>
  <c r="AH688" i="5"/>
  <c r="AO688" i="5" s="1"/>
  <c r="BB688" i="5" s="1"/>
  <c r="AH738" i="5"/>
  <c r="AO738" i="5" s="1"/>
  <c r="BB738" i="5" s="1"/>
  <c r="AH779" i="5"/>
  <c r="AO779" i="5" s="1"/>
  <c r="BB779" i="5" s="1"/>
  <c r="AD83" i="5"/>
  <c r="AK83" i="5" s="1"/>
  <c r="AX83" i="5" s="1"/>
  <c r="AI200" i="5"/>
  <c r="AP200" i="5" s="1"/>
  <c r="BC200" i="5" s="1"/>
  <c r="AI407" i="5"/>
  <c r="AP407" i="5" s="1"/>
  <c r="BC407" i="5" s="1"/>
  <c r="AC699" i="5"/>
  <c r="AJ699" i="5" s="1"/>
  <c r="AG285" i="5"/>
  <c r="AN285" i="5" s="1"/>
  <c r="BA285" i="5" s="1"/>
  <c r="AF276" i="5"/>
  <c r="AM276" i="5" s="1"/>
  <c r="AZ276" i="5" s="1"/>
  <c r="AF500" i="5"/>
  <c r="AM500" i="5" s="1"/>
  <c r="AZ500" i="5" s="1"/>
  <c r="AE500" i="5"/>
  <c r="AL500" i="5" s="1"/>
  <c r="AY500" i="5" s="1"/>
  <c r="AH500" i="5"/>
  <c r="AO500" i="5" s="1"/>
  <c r="BB500" i="5" s="1"/>
  <c r="AH289" i="5"/>
  <c r="AO289" i="5" s="1"/>
  <c r="BB289" i="5" s="1"/>
  <c r="AG289" i="5"/>
  <c r="AN289" i="5" s="1"/>
  <c r="BA289" i="5" s="1"/>
  <c r="AH276" i="5"/>
  <c r="AO276" i="5" s="1"/>
  <c r="BB276" i="5" s="1"/>
  <c r="AI500" i="5"/>
  <c r="AP500" i="5" s="1"/>
  <c r="BC500" i="5" s="1"/>
  <c r="AF738" i="5"/>
  <c r="AM738" i="5" s="1"/>
  <c r="AZ738" i="5" s="1"/>
  <c r="AE104" i="5"/>
  <c r="AL104" i="5" s="1"/>
  <c r="AY104" i="5" s="1"/>
  <c r="AG685" i="5"/>
  <c r="AN685" i="5" s="1"/>
  <c r="BA685" i="5" s="1"/>
  <c r="AH810" i="5"/>
  <c r="AO810" i="5" s="1"/>
  <c r="BB810" i="5" s="1"/>
  <c r="AH697" i="5"/>
  <c r="AO697" i="5" s="1"/>
  <c r="BB697" i="5" s="1"/>
  <c r="AE298" i="5"/>
  <c r="AL298" i="5" s="1"/>
  <c r="AY298" i="5" s="1"/>
  <c r="AD543" i="5"/>
  <c r="AK543" i="5" s="1"/>
  <c r="AX543" i="5" s="1"/>
  <c r="AG567" i="5"/>
  <c r="AN567" i="5" s="1"/>
  <c r="BA567" i="5" s="1"/>
  <c r="AE109" i="5"/>
  <c r="AL109" i="5" s="1"/>
  <c r="AY109" i="5" s="1"/>
  <c r="AG564" i="5"/>
  <c r="AN564" i="5" s="1"/>
  <c r="BA564" i="5" s="1"/>
  <c r="AI740" i="5"/>
  <c r="AP740" i="5" s="1"/>
  <c r="BC740" i="5" s="1"/>
  <c r="AD719" i="5"/>
  <c r="AK719" i="5" s="1"/>
  <c r="AX719" i="5" s="1"/>
  <c r="AC124" i="5"/>
  <c r="AJ124" i="5" s="1"/>
  <c r="AI820" i="5"/>
  <c r="AP820" i="5" s="1"/>
  <c r="BC820" i="5" s="1"/>
  <c r="AH685" i="5"/>
  <c r="AO685" i="5" s="1"/>
  <c r="BB685" i="5" s="1"/>
  <c r="AD795" i="5"/>
  <c r="AK795" i="5" s="1"/>
  <c r="AX795" i="5" s="1"/>
  <c r="AE740" i="5"/>
  <c r="AL740" i="5" s="1"/>
  <c r="AY740" i="5" s="1"/>
  <c r="AF104" i="5"/>
  <c r="AM104" i="5" s="1"/>
  <c r="AZ104" i="5" s="1"/>
  <c r="AC685" i="5"/>
  <c r="AJ685" i="5" s="1"/>
  <c r="AC761" i="5"/>
  <c r="AJ761" i="5" s="1"/>
  <c r="AG683" i="5"/>
  <c r="AN683" i="5" s="1"/>
  <c r="BA683" i="5" s="1"/>
  <c r="AC795" i="5"/>
  <c r="AJ795" i="5" s="1"/>
  <c r="AD810" i="5"/>
  <c r="AK810" i="5" s="1"/>
  <c r="AX810" i="5" s="1"/>
  <c r="AF795" i="5"/>
  <c r="AM795" i="5" s="1"/>
  <c r="AZ795" i="5" s="1"/>
  <c r="AI779" i="5"/>
  <c r="AP779" i="5" s="1"/>
  <c r="BC779" i="5" s="1"/>
  <c r="AG106" i="5"/>
  <c r="AN106" i="5" s="1"/>
  <c r="BA106" i="5" s="1"/>
  <c r="AD816" i="5"/>
  <c r="AK816" i="5" s="1"/>
  <c r="AX816" i="5" s="1"/>
  <c r="AF106" i="5"/>
  <c r="AM106" i="5" s="1"/>
  <c r="AZ106" i="5" s="1"/>
  <c r="AC816" i="5"/>
  <c r="AJ816" i="5" s="1"/>
  <c r="AI52" i="5"/>
  <c r="AP52" i="5" s="1"/>
  <c r="BC52" i="5" s="1"/>
  <c r="AD62" i="5"/>
  <c r="AK62" i="5" s="1"/>
  <c r="AX62" i="5" s="1"/>
  <c r="AD164" i="5"/>
  <c r="AK164" i="5" s="1"/>
  <c r="AX164" i="5" s="1"/>
  <c r="AH199" i="5"/>
  <c r="AO199" i="5" s="1"/>
  <c r="BB199" i="5" s="1"/>
  <c r="AG164" i="5"/>
  <c r="AN164" i="5" s="1"/>
  <c r="BA164" i="5" s="1"/>
  <c r="AE564" i="5"/>
  <c r="AL564" i="5" s="1"/>
  <c r="AY564" i="5" s="1"/>
  <c r="AF680" i="5"/>
  <c r="AM680" i="5" s="1"/>
  <c r="AZ680" i="5" s="1"/>
  <c r="AD363" i="5"/>
  <c r="AK363" i="5" s="1"/>
  <c r="AX363" i="5" s="1"/>
  <c r="AE159" i="5"/>
  <c r="AL159" i="5" s="1"/>
  <c r="AY159" i="5" s="1"/>
  <c r="AG274" i="5"/>
  <c r="AN274" i="5" s="1"/>
  <c r="BA274" i="5" s="1"/>
  <c r="AH605" i="5"/>
  <c r="AO605" i="5" s="1"/>
  <c r="BB605" i="5" s="1"/>
  <c r="AG363" i="5"/>
  <c r="AN363" i="5" s="1"/>
  <c r="BA363" i="5" s="1"/>
  <c r="AG140" i="5"/>
  <c r="AN140" i="5" s="1"/>
  <c r="BA140" i="5" s="1"/>
  <c r="AH159" i="5"/>
  <c r="AO159" i="5" s="1"/>
  <c r="BB159" i="5" s="1"/>
  <c r="AH282" i="5"/>
  <c r="AO282" i="5" s="1"/>
  <c r="BB282" i="5" s="1"/>
  <c r="AC593" i="5"/>
  <c r="AJ593" i="5" s="1"/>
  <c r="AE593" i="5"/>
  <c r="AL593" i="5" s="1"/>
  <c r="AY593" i="5" s="1"/>
  <c r="AD135" i="5"/>
  <c r="AK135" i="5" s="1"/>
  <c r="AX135" i="5" s="1"/>
  <c r="AF478" i="5"/>
  <c r="AM478" i="5" s="1"/>
  <c r="AZ478" i="5" s="1"/>
  <c r="AD524" i="5"/>
  <c r="AK524" i="5" s="1"/>
  <c r="AX524" i="5" s="1"/>
  <c r="AI591" i="5"/>
  <c r="AP591" i="5" s="1"/>
  <c r="BC591" i="5" s="1"/>
  <c r="AH109" i="5"/>
  <c r="AO109" i="5" s="1"/>
  <c r="BB109" i="5" s="1"/>
  <c r="AE499" i="5"/>
  <c r="AL499" i="5" s="1"/>
  <c r="AY499" i="5" s="1"/>
  <c r="AC499" i="5"/>
  <c r="AJ499" i="5" s="1"/>
  <c r="AH719" i="5"/>
  <c r="AO719" i="5" s="1"/>
  <c r="BB719" i="5" s="1"/>
  <c r="AH52" i="5"/>
  <c r="AO52" i="5" s="1"/>
  <c r="BB52" i="5" s="1"/>
  <c r="AI543" i="5"/>
  <c r="AP543" i="5" s="1"/>
  <c r="BC543" i="5" s="1"/>
  <c r="AC740" i="5"/>
  <c r="AJ740" i="5" s="1"/>
  <c r="AC282" i="5"/>
  <c r="AJ282" i="5" s="1"/>
  <c r="AG740" i="5"/>
  <c r="AN740" i="5" s="1"/>
  <c r="BA740" i="5" s="1"/>
  <c r="AG156" i="5"/>
  <c r="AN156" i="5" s="1"/>
  <c r="BA156" i="5" s="1"/>
  <c r="AH683" i="5"/>
  <c r="AO683" i="5" s="1"/>
  <c r="BB683" i="5" s="1"/>
  <c r="AC821" i="5"/>
  <c r="AJ821" i="5" s="1"/>
  <c r="AF543" i="5"/>
  <c r="AM543" i="5" s="1"/>
  <c r="AZ543" i="5" s="1"/>
  <c r="AE282" i="5"/>
  <c r="AL282" i="5" s="1"/>
  <c r="AY282" i="5" s="1"/>
  <c r="AI478" i="5"/>
  <c r="AP478" i="5" s="1"/>
  <c r="BC478" i="5" s="1"/>
  <c r="AI810" i="5"/>
  <c r="AP810" i="5" s="1"/>
  <c r="BC810" i="5" s="1"/>
  <c r="AI124" i="5"/>
  <c r="AP124" i="5" s="1"/>
  <c r="BC124" i="5" s="1"/>
  <c r="AG124" i="5"/>
  <c r="AN124" i="5" s="1"/>
  <c r="BA124" i="5" s="1"/>
  <c r="AE795" i="5"/>
  <c r="AL795" i="5" s="1"/>
  <c r="AY795" i="5" s="1"/>
  <c r="AF810" i="5"/>
  <c r="AM810" i="5" s="1"/>
  <c r="AZ810" i="5" s="1"/>
  <c r="AD820" i="5"/>
  <c r="AK820" i="5" s="1"/>
  <c r="AX820" i="5" s="1"/>
  <c r="AI156" i="5"/>
  <c r="AP156" i="5" s="1"/>
  <c r="BC156" i="5" s="1"/>
  <c r="AD685" i="5"/>
  <c r="AK685" i="5" s="1"/>
  <c r="AX685" i="5" s="1"/>
  <c r="AH696" i="5"/>
  <c r="AO696" i="5" s="1"/>
  <c r="BB696" i="5" s="1"/>
  <c r="AD727" i="5"/>
  <c r="AK727" i="5" s="1"/>
  <c r="AX727" i="5" s="1"/>
  <c r="AF761" i="5"/>
  <c r="AM761" i="5" s="1"/>
  <c r="AZ761" i="5" s="1"/>
  <c r="AD779" i="5"/>
  <c r="AK779" i="5" s="1"/>
  <c r="AX779" i="5" s="1"/>
  <c r="AI697" i="5"/>
  <c r="AP697" i="5" s="1"/>
  <c r="BC697" i="5" s="1"/>
  <c r="AI816" i="5"/>
  <c r="AP816" i="5" s="1"/>
  <c r="BC816" i="5" s="1"/>
  <c r="AD52" i="5"/>
  <c r="AK52" i="5" s="1"/>
  <c r="AX52" i="5" s="1"/>
  <c r="AC106" i="5"/>
  <c r="AJ106" i="5" s="1"/>
  <c r="AG298" i="5"/>
  <c r="AN298" i="5" s="1"/>
  <c r="BA298" i="5" s="1"/>
  <c r="AF52" i="5"/>
  <c r="AM52" i="5" s="1"/>
  <c r="AZ52" i="5" s="1"/>
  <c r="AF432" i="5"/>
  <c r="AM432" i="5" s="1"/>
  <c r="AZ432" i="5" s="1"/>
  <c r="AE164" i="5"/>
  <c r="AL164" i="5" s="1"/>
  <c r="AY164" i="5" s="1"/>
  <c r="AD54" i="5"/>
  <c r="AK54" i="5" s="1"/>
  <c r="AX54" i="5" s="1"/>
  <c r="AH370" i="5"/>
  <c r="AO370" i="5" s="1"/>
  <c r="BB370" i="5" s="1"/>
  <c r="AI360" i="5"/>
  <c r="AP360" i="5" s="1"/>
  <c r="BC360" i="5" s="1"/>
  <c r="AI168" i="5"/>
  <c r="AP168" i="5" s="1"/>
  <c r="BC168" i="5" s="1"/>
  <c r="AH564" i="5"/>
  <c r="AO564" i="5" s="1"/>
  <c r="BB564" i="5" s="1"/>
  <c r="AE645" i="5"/>
  <c r="AL645" i="5" s="1"/>
  <c r="AY645" i="5" s="1"/>
  <c r="AF605" i="5"/>
  <c r="AM605" i="5" s="1"/>
  <c r="AZ605" i="5" s="1"/>
  <c r="AF159" i="5"/>
  <c r="AM159" i="5" s="1"/>
  <c r="AZ159" i="5" s="1"/>
  <c r="AC278" i="5"/>
  <c r="AJ278" i="5" s="1"/>
  <c r="AE605" i="5"/>
  <c r="AL605" i="5" s="1"/>
  <c r="AY605" i="5" s="1"/>
  <c r="AE543" i="5"/>
  <c r="AL543" i="5" s="1"/>
  <c r="AY543" i="5" s="1"/>
  <c r="AD140" i="5"/>
  <c r="AK140" i="5" s="1"/>
  <c r="AX140" i="5" s="1"/>
  <c r="AD274" i="5"/>
  <c r="AK274" i="5" s="1"/>
  <c r="AX274" i="5" s="1"/>
  <c r="AI564" i="5"/>
  <c r="AP564" i="5" s="1"/>
  <c r="BC564" i="5" s="1"/>
  <c r="AG645" i="5"/>
  <c r="AN645" i="5" s="1"/>
  <c r="BA645" i="5" s="1"/>
  <c r="AD605" i="5"/>
  <c r="AK605" i="5" s="1"/>
  <c r="AX605" i="5" s="1"/>
  <c r="AC363" i="5"/>
  <c r="AJ363" i="5" s="1"/>
  <c r="AD159" i="5"/>
  <c r="AK159" i="5" s="1"/>
  <c r="AX159" i="5" s="1"/>
  <c r="AD282" i="5"/>
  <c r="AK282" i="5" s="1"/>
  <c r="AX282" i="5" s="1"/>
  <c r="AG593" i="5"/>
  <c r="AN593" i="5" s="1"/>
  <c r="BA593" i="5" s="1"/>
  <c r="AC478" i="5"/>
  <c r="AJ478" i="5" s="1"/>
  <c r="AD242" i="5"/>
  <c r="AK242" i="5" s="1"/>
  <c r="AX242" i="5" s="1"/>
  <c r="AH524" i="5"/>
  <c r="AO524" i="5" s="1"/>
  <c r="BB524" i="5" s="1"/>
  <c r="AH591" i="5"/>
  <c r="AO591" i="5" s="1"/>
  <c r="BB591" i="5" s="1"/>
  <c r="AF242" i="5"/>
  <c r="AM242" i="5" s="1"/>
  <c r="AZ242" i="5" s="1"/>
  <c r="AD109" i="5"/>
  <c r="AK109" i="5" s="1"/>
  <c r="AX109" i="5" s="1"/>
  <c r="AH97" i="5"/>
  <c r="AO97" i="5" s="1"/>
  <c r="BB97" i="5" s="1"/>
  <c r="AI499" i="5"/>
  <c r="AP499" i="5" s="1"/>
  <c r="BC499" i="5" s="1"/>
  <c r="AH200" i="5"/>
  <c r="AO200" i="5" s="1"/>
  <c r="BB200" i="5" s="1"/>
  <c r="AG159" i="5"/>
  <c r="AN159" i="5" s="1"/>
  <c r="BA159" i="5" s="1"/>
  <c r="AH168" i="5"/>
  <c r="AO168" i="5" s="1"/>
  <c r="BB168" i="5" s="1"/>
  <c r="AG282" i="5"/>
  <c r="AN282" i="5" s="1"/>
  <c r="BA282" i="5" s="1"/>
  <c r="AF94" i="5"/>
  <c r="AM94" i="5" s="1"/>
  <c r="AZ94" i="5" s="1"/>
  <c r="AD711" i="5"/>
  <c r="AK711" i="5" s="1"/>
  <c r="AX711" i="5" s="1"/>
  <c r="AE820" i="5"/>
  <c r="AL820" i="5" s="1"/>
  <c r="AY820" i="5" s="1"/>
  <c r="AI683" i="5"/>
  <c r="AP683" i="5" s="1"/>
  <c r="BC683" i="5" s="1"/>
  <c r="AF200" i="5"/>
  <c r="AM200" i="5" s="1"/>
  <c r="AZ200" i="5" s="1"/>
  <c r="AI64" i="5"/>
  <c r="AP64" i="5" s="1"/>
  <c r="BC64" i="5" s="1"/>
  <c r="AF174" i="5"/>
  <c r="AM174" i="5" s="1"/>
  <c r="AZ174" i="5" s="1"/>
  <c r="AF157" i="5"/>
  <c r="AM157" i="5" s="1"/>
  <c r="AZ157" i="5" s="1"/>
  <c r="AG407" i="5"/>
  <c r="AN407" i="5" s="1"/>
  <c r="BA407" i="5" s="1"/>
  <c r="AE212" i="5"/>
  <c r="AL212" i="5" s="1"/>
  <c r="AY212" i="5" s="1"/>
  <c r="AG699" i="5"/>
  <c r="AN699" i="5" s="1"/>
  <c r="BA699" i="5" s="1"/>
  <c r="AF62" i="5"/>
  <c r="AM62" i="5" s="1"/>
  <c r="AZ62" i="5" s="1"/>
  <c r="AH285" i="5"/>
  <c r="AO285" i="5" s="1"/>
  <c r="BB285" i="5" s="1"/>
  <c r="AD370" i="5"/>
  <c r="AK370" i="5" s="1"/>
  <c r="AX370" i="5" s="1"/>
  <c r="AG280" i="5"/>
  <c r="AN280" i="5" s="1"/>
  <c r="BA280" i="5" s="1"/>
  <c r="AC164" i="5"/>
  <c r="AJ164" i="5" s="1"/>
  <c r="AG370" i="5"/>
  <c r="AN370" i="5" s="1"/>
  <c r="BA370" i="5" s="1"/>
  <c r="AF645" i="5"/>
  <c r="AM645" i="5" s="1"/>
  <c r="AZ645" i="5" s="1"/>
  <c r="AG584" i="5"/>
  <c r="AN584" i="5" s="1"/>
  <c r="BA584" i="5" s="1"/>
  <c r="AF641" i="5"/>
  <c r="AM641" i="5" s="1"/>
  <c r="AZ641" i="5" s="1"/>
  <c r="AE140" i="5"/>
  <c r="AL140" i="5" s="1"/>
  <c r="AY140" i="5" s="1"/>
  <c r="AF147" i="5"/>
  <c r="AM147" i="5" s="1"/>
  <c r="AZ147" i="5" s="1"/>
  <c r="AE386" i="5"/>
  <c r="AL386" i="5" s="1"/>
  <c r="AY386" i="5" s="1"/>
  <c r="AG386" i="5"/>
  <c r="AN386" i="5" s="1"/>
  <c r="BA386" i="5" s="1"/>
  <c r="AF584" i="5"/>
  <c r="AM584" i="5" s="1"/>
  <c r="AZ584" i="5" s="1"/>
  <c r="AE641" i="5"/>
  <c r="AL641" i="5" s="1"/>
  <c r="AY641" i="5" s="1"/>
  <c r="AE163" i="5"/>
  <c r="AL163" i="5" s="1"/>
  <c r="AY163" i="5" s="1"/>
  <c r="AH641" i="5"/>
  <c r="AO641" i="5" s="1"/>
  <c r="BB641" i="5" s="1"/>
  <c r="AC645" i="5"/>
  <c r="AJ645" i="5" s="1"/>
  <c r="AC140" i="5"/>
  <c r="AJ140" i="5" s="1"/>
  <c r="AH334" i="5"/>
  <c r="AO334" i="5" s="1"/>
  <c r="BB334" i="5" s="1"/>
  <c r="AC114" i="5"/>
  <c r="AJ114" i="5" s="1"/>
  <c r="AE524" i="5"/>
  <c r="AL524" i="5" s="1"/>
  <c r="AY524" i="5" s="1"/>
  <c r="AC524" i="5"/>
  <c r="AJ524" i="5" s="1"/>
  <c r="AC673" i="5"/>
  <c r="AJ673" i="5" s="1"/>
  <c r="AE673" i="5"/>
  <c r="AL673" i="5" s="1"/>
  <c r="AY673" i="5" s="1"/>
  <c r="AD478" i="5"/>
  <c r="AK478" i="5" s="1"/>
  <c r="AX478" i="5" s="1"/>
  <c r="AD97" i="5"/>
  <c r="AK97" i="5" s="1"/>
  <c r="AX97" i="5" s="1"/>
  <c r="AF97" i="5"/>
  <c r="AM97" i="5" s="1"/>
  <c r="AZ97" i="5" s="1"/>
  <c r="AE719" i="5"/>
  <c r="AL719" i="5" s="1"/>
  <c r="AY719" i="5" s="1"/>
  <c r="AI696" i="5"/>
  <c r="AP696" i="5" s="1"/>
  <c r="BC696" i="5" s="1"/>
  <c r="AE810" i="5"/>
  <c r="AL810" i="5" s="1"/>
  <c r="AY810" i="5" s="1"/>
  <c r="AC52" i="5"/>
  <c r="AJ52" i="5" s="1"/>
  <c r="AE360" i="5"/>
  <c r="AL360" i="5" s="1"/>
  <c r="AY360" i="5" s="1"/>
  <c r="AI641" i="5"/>
  <c r="AP641" i="5" s="1"/>
  <c r="BC641" i="5" s="1"/>
  <c r="AE584" i="5"/>
  <c r="AL584" i="5" s="1"/>
  <c r="AY584" i="5" s="1"/>
  <c r="AE306" i="5"/>
  <c r="AL306" i="5" s="1"/>
  <c r="AY306" i="5" s="1"/>
  <c r="AC242" i="5"/>
  <c r="AJ242" i="5" s="1"/>
  <c r="AG605" i="5"/>
  <c r="AN605" i="5" s="1"/>
  <c r="BA605" i="5" s="1"/>
  <c r="AG242" i="5"/>
  <c r="AN242" i="5" s="1"/>
  <c r="BA242" i="5" s="1"/>
  <c r="AI335" i="5"/>
  <c r="AP335" i="5" s="1"/>
  <c r="BC335" i="5" s="1"/>
  <c r="AC335" i="5"/>
  <c r="AJ335" i="5" s="1"/>
  <c r="AG335" i="5"/>
  <c r="AN335" i="5" s="1"/>
  <c r="BA335" i="5" s="1"/>
  <c r="AI719" i="5"/>
  <c r="AP719" i="5" s="1"/>
  <c r="BC719" i="5" s="1"/>
  <c r="AE683" i="5"/>
  <c r="AL683" i="5" s="1"/>
  <c r="AY683" i="5" s="1"/>
  <c r="AI711" i="5"/>
  <c r="AP711" i="5" s="1"/>
  <c r="BC711" i="5" s="1"/>
  <c r="AE156" i="5"/>
  <c r="AL156" i="5" s="1"/>
  <c r="AY156" i="5" s="1"/>
  <c r="AD683" i="5"/>
  <c r="AK683" i="5" s="1"/>
  <c r="AX683" i="5" s="1"/>
  <c r="AD696" i="5"/>
  <c r="AK696" i="5" s="1"/>
  <c r="AX696" i="5" s="1"/>
  <c r="AC683" i="5"/>
  <c r="AJ683" i="5" s="1"/>
  <c r="AE688" i="5"/>
  <c r="AL688" i="5" s="1"/>
  <c r="AY688" i="5" s="1"/>
  <c r="AC688" i="5"/>
  <c r="AJ688" i="5" s="1"/>
  <c r="AF719" i="5"/>
  <c r="AM719" i="5" s="1"/>
  <c r="AZ719" i="5" s="1"/>
  <c r="AF683" i="5"/>
  <c r="AM683" i="5" s="1"/>
  <c r="AZ683" i="5" s="1"/>
  <c r="AD200" i="5"/>
  <c r="AK200" i="5" s="1"/>
  <c r="AX200" i="5" s="1"/>
  <c r="AD64" i="5"/>
  <c r="AK64" i="5" s="1"/>
  <c r="AX64" i="5" s="1"/>
  <c r="AF212" i="5"/>
  <c r="AM212" i="5" s="1"/>
  <c r="AZ212" i="5" s="1"/>
  <c r="AF164" i="5"/>
  <c r="AM164" i="5" s="1"/>
  <c r="AZ164" i="5" s="1"/>
  <c r="AG157" i="5"/>
  <c r="AN157" i="5" s="1"/>
  <c r="BA157" i="5" s="1"/>
  <c r="AI157" i="5"/>
  <c r="AP157" i="5" s="1"/>
  <c r="BC157" i="5" s="1"/>
  <c r="AE407" i="5"/>
  <c r="AL407" i="5" s="1"/>
  <c r="AY407" i="5" s="1"/>
  <c r="AF699" i="5"/>
  <c r="AM699" i="5" s="1"/>
  <c r="AZ699" i="5" s="1"/>
  <c r="AH280" i="5"/>
  <c r="AO280" i="5" s="1"/>
  <c r="BB280" i="5" s="1"/>
  <c r="AH174" i="5"/>
  <c r="AO174" i="5" s="1"/>
  <c r="BB174" i="5" s="1"/>
  <c r="AH164" i="5"/>
  <c r="AO164" i="5" s="1"/>
  <c r="BB164" i="5" s="1"/>
  <c r="AC157" i="5"/>
  <c r="AJ157" i="5" s="1"/>
  <c r="AG212" i="5"/>
  <c r="AN212" i="5" s="1"/>
  <c r="BA212" i="5" s="1"/>
  <c r="AC280" i="5"/>
  <c r="AJ280" i="5" s="1"/>
  <c r="AC370" i="5"/>
  <c r="AJ370" i="5" s="1"/>
  <c r="AD584" i="5"/>
  <c r="AK584" i="5" s="1"/>
  <c r="AX584" i="5" s="1"/>
  <c r="AF140" i="5"/>
  <c r="AM140" i="5" s="1"/>
  <c r="AZ140" i="5" s="1"/>
  <c r="AC584" i="5"/>
  <c r="AJ584" i="5" s="1"/>
  <c r="AF163" i="5"/>
  <c r="AM163" i="5" s="1"/>
  <c r="AZ163" i="5" s="1"/>
  <c r="AH386" i="5"/>
  <c r="AO386" i="5" s="1"/>
  <c r="BB386" i="5" s="1"/>
  <c r="AH645" i="5"/>
  <c r="AO645" i="5" s="1"/>
  <c r="BB645" i="5" s="1"/>
  <c r="AH140" i="5"/>
  <c r="AO140" i="5" s="1"/>
  <c r="BB140" i="5" s="1"/>
  <c r="AD641" i="5"/>
  <c r="AK641" i="5" s="1"/>
  <c r="AX641" i="5" s="1"/>
  <c r="AG135" i="5"/>
  <c r="AN135" i="5" s="1"/>
  <c r="BA135" i="5" s="1"/>
  <c r="AG673" i="5"/>
  <c r="AN673" i="5" s="1"/>
  <c r="BA673" i="5" s="1"/>
  <c r="AE114" i="5"/>
  <c r="AL114" i="5" s="1"/>
  <c r="AY114" i="5" s="1"/>
  <c r="AI242" i="5"/>
  <c r="AP242" i="5" s="1"/>
  <c r="BC242" i="5" s="1"/>
  <c r="AD124" i="5"/>
  <c r="AK124" i="5" s="1"/>
  <c r="AX124" i="5" s="1"/>
  <c r="AE52" i="5"/>
  <c r="AL52" i="5" s="1"/>
  <c r="AY52" i="5" s="1"/>
  <c r="AC543" i="5"/>
  <c r="AJ543" i="5" s="1"/>
  <c r="AE128" i="5"/>
  <c r="AL128" i="5" s="1"/>
  <c r="AY128" i="5" s="1"/>
  <c r="AC200" i="5"/>
  <c r="AJ200" i="5" s="1"/>
  <c r="AC605" i="5"/>
  <c r="AJ605" i="5" s="1"/>
  <c r="AH242" i="5"/>
  <c r="AO242" i="5" s="1"/>
  <c r="BB242" i="5" s="1"/>
  <c r="AG719" i="5"/>
  <c r="AN719" i="5" s="1"/>
  <c r="BA719" i="5" s="1"/>
  <c r="AE200" i="5"/>
  <c r="AL200" i="5" s="1"/>
  <c r="AY200" i="5" s="1"/>
  <c r="AC810" i="5"/>
  <c r="AJ810" i="5" s="1"/>
  <c r="AE199" i="5"/>
  <c r="AL199" i="5" s="1"/>
  <c r="AY199" i="5" s="1"/>
  <c r="AH761" i="5"/>
  <c r="AO761" i="5" s="1"/>
  <c r="BB761" i="5" s="1"/>
  <c r="AD138" i="5"/>
  <c r="AK138" i="5" s="1"/>
  <c r="AX138" i="5" s="1"/>
  <c r="AI132" i="5"/>
  <c r="AP132" i="5" s="1"/>
  <c r="BC132" i="5" s="1"/>
  <c r="AD701" i="5"/>
  <c r="AK701" i="5" s="1"/>
  <c r="AX701" i="5" s="1"/>
  <c r="AC768" i="5"/>
  <c r="AJ768" i="5" s="1"/>
  <c r="AC779" i="5"/>
  <c r="AJ779" i="5" s="1"/>
  <c r="AG697" i="5"/>
  <c r="AN697" i="5" s="1"/>
  <c r="BA697" i="5" s="1"/>
  <c r="AD65" i="5"/>
  <c r="AK65" i="5" s="1"/>
  <c r="AX65" i="5" s="1"/>
  <c r="AF65" i="5"/>
  <c r="AM65" i="5" s="1"/>
  <c r="AZ65" i="5" s="1"/>
  <c r="AF438" i="5"/>
  <c r="AM438" i="5" s="1"/>
  <c r="AZ438" i="5" s="1"/>
  <c r="AH62" i="5"/>
  <c r="AO62" i="5" s="1"/>
  <c r="BB62" i="5" s="1"/>
  <c r="AI62" i="5"/>
  <c r="AP62" i="5" s="1"/>
  <c r="BC62" i="5" s="1"/>
  <c r="AD230" i="5"/>
  <c r="AK230" i="5" s="1"/>
  <c r="AX230" i="5" s="1"/>
  <c r="AH320" i="5"/>
  <c r="AO320" i="5" s="1"/>
  <c r="BB320" i="5" s="1"/>
  <c r="AH438" i="5"/>
  <c r="AO438" i="5" s="1"/>
  <c r="BB438" i="5" s="1"/>
  <c r="AH432" i="5"/>
  <c r="AO432" i="5" s="1"/>
  <c r="BB432" i="5" s="1"/>
  <c r="AF199" i="5"/>
  <c r="AM199" i="5" s="1"/>
  <c r="AZ199" i="5" s="1"/>
  <c r="AC230" i="5"/>
  <c r="AJ230" i="5" s="1"/>
  <c r="AG320" i="5"/>
  <c r="AN320" i="5" s="1"/>
  <c r="BA320" i="5" s="1"/>
  <c r="AC382" i="5"/>
  <c r="AJ382" i="5" s="1"/>
  <c r="AG432" i="5"/>
  <c r="AN432" i="5" s="1"/>
  <c r="BA432" i="5" s="1"/>
  <c r="AF144" i="5"/>
  <c r="AM144" i="5" s="1"/>
  <c r="AZ144" i="5" s="1"/>
  <c r="AF657" i="5"/>
  <c r="AM657" i="5" s="1"/>
  <c r="AZ657" i="5" s="1"/>
  <c r="AC144" i="5"/>
  <c r="AJ144" i="5" s="1"/>
  <c r="AE144" i="5"/>
  <c r="AL144" i="5" s="1"/>
  <c r="AY144" i="5" s="1"/>
  <c r="AD548" i="5"/>
  <c r="AK548" i="5" s="1"/>
  <c r="AX548" i="5" s="1"/>
  <c r="AE657" i="5"/>
  <c r="AL657" i="5" s="1"/>
  <c r="AY657" i="5" s="1"/>
  <c r="AE433" i="5"/>
  <c r="AL433" i="5" s="1"/>
  <c r="AY433" i="5" s="1"/>
  <c r="AH657" i="5"/>
  <c r="AO657" i="5" s="1"/>
  <c r="BB657" i="5" s="1"/>
  <c r="AD254" i="5"/>
  <c r="AK254" i="5" s="1"/>
  <c r="AX254" i="5" s="1"/>
  <c r="AE112" i="5"/>
  <c r="AL112" i="5" s="1"/>
  <c r="AY112" i="5" s="1"/>
  <c r="AC95" i="5"/>
  <c r="AJ95" i="5" s="1"/>
  <c r="AE95" i="5"/>
  <c r="AL95" i="5" s="1"/>
  <c r="AY95" i="5" s="1"/>
  <c r="AE495" i="5"/>
  <c r="AL495" i="5" s="1"/>
  <c r="AY495" i="5" s="1"/>
  <c r="AC237" i="5"/>
  <c r="AJ237" i="5" s="1"/>
  <c r="AC591" i="5"/>
  <c r="AJ591" i="5" s="1"/>
  <c r="AE591" i="5"/>
  <c r="AL591" i="5" s="1"/>
  <c r="AY591" i="5" s="1"/>
  <c r="AC495" i="5"/>
  <c r="AJ495" i="5" s="1"/>
  <c r="AE237" i="5"/>
  <c r="AL237" i="5" s="1"/>
  <c r="AY237" i="5" s="1"/>
  <c r="AD237" i="5"/>
  <c r="AK237" i="5" s="1"/>
  <c r="AX237" i="5" s="1"/>
  <c r="AC360" i="5"/>
  <c r="AJ360" i="5" s="1"/>
  <c r="AC306" i="5"/>
  <c r="AJ306" i="5" s="1"/>
  <c r="AG168" i="5"/>
  <c r="AN168" i="5" s="1"/>
  <c r="BA168" i="5" s="1"/>
  <c r="AE168" i="5"/>
  <c r="AL168" i="5" s="1"/>
  <c r="AY168" i="5" s="1"/>
  <c r="AE685" i="5"/>
  <c r="AL685" i="5" s="1"/>
  <c r="AY685" i="5" s="1"/>
  <c r="AE761" i="5"/>
  <c r="AL761" i="5" s="1"/>
  <c r="AY761" i="5" s="1"/>
  <c r="AD761" i="5"/>
  <c r="AK761" i="5" s="1"/>
  <c r="AX761" i="5" s="1"/>
  <c r="AH795" i="5"/>
  <c r="AO795" i="5" s="1"/>
  <c r="BB795" i="5" s="1"/>
  <c r="AH138" i="5"/>
  <c r="AO138" i="5" s="1"/>
  <c r="BB138" i="5" s="1"/>
  <c r="AG795" i="5"/>
  <c r="AN795" i="5" s="1"/>
  <c r="BA795" i="5" s="1"/>
  <c r="AC132" i="5"/>
  <c r="AJ132" i="5" s="1"/>
  <c r="AI685" i="5"/>
  <c r="AP685" i="5" s="1"/>
  <c r="BC685" i="5" s="1"/>
  <c r="AI761" i="5"/>
  <c r="AP761" i="5" s="1"/>
  <c r="BC761" i="5" s="1"/>
  <c r="AH701" i="5"/>
  <c r="AO701" i="5" s="1"/>
  <c r="BB701" i="5" s="1"/>
  <c r="AG768" i="5"/>
  <c r="AN768" i="5" s="1"/>
  <c r="BA768" i="5" s="1"/>
  <c r="AD697" i="5"/>
  <c r="AK697" i="5" s="1"/>
  <c r="AX697" i="5" s="1"/>
  <c r="AH65" i="5"/>
  <c r="AO65" i="5" s="1"/>
  <c r="BB65" i="5" s="1"/>
  <c r="AF320" i="5"/>
  <c r="AM320" i="5" s="1"/>
  <c r="AZ320" i="5" s="1"/>
  <c r="AE230" i="5"/>
  <c r="AL230" i="5" s="1"/>
  <c r="AY230" i="5" s="1"/>
  <c r="AE438" i="5"/>
  <c r="AL438" i="5" s="1"/>
  <c r="AY438" i="5" s="1"/>
  <c r="AE62" i="5"/>
  <c r="AL62" i="5" s="1"/>
  <c r="AY62" i="5" s="1"/>
  <c r="AC62" i="5"/>
  <c r="AJ62" i="5" s="1"/>
  <c r="AD320" i="5"/>
  <c r="AK320" i="5" s="1"/>
  <c r="AX320" i="5" s="1"/>
  <c r="AD438" i="5"/>
  <c r="AK438" i="5" s="1"/>
  <c r="AX438" i="5" s="1"/>
  <c r="AD432" i="5"/>
  <c r="AK432" i="5" s="1"/>
  <c r="AX432" i="5" s="1"/>
  <c r="AI199" i="5"/>
  <c r="AP199" i="5" s="1"/>
  <c r="BC199" i="5" s="1"/>
  <c r="AC320" i="5"/>
  <c r="AJ320" i="5" s="1"/>
  <c r="AG438" i="5"/>
  <c r="AN438" i="5" s="1"/>
  <c r="BA438" i="5" s="1"/>
  <c r="AC432" i="5"/>
  <c r="AJ432" i="5" s="1"/>
  <c r="AC433" i="5"/>
  <c r="AJ433" i="5" s="1"/>
  <c r="AG144" i="5"/>
  <c r="AN144" i="5" s="1"/>
  <c r="BA144" i="5" s="1"/>
  <c r="AE176" i="5"/>
  <c r="AL176" i="5" s="1"/>
  <c r="AY176" i="5" s="1"/>
  <c r="AF112" i="5"/>
  <c r="AM112" i="5" s="1"/>
  <c r="AZ112" i="5" s="1"/>
  <c r="AD657" i="5"/>
  <c r="AK657" i="5" s="1"/>
  <c r="AX657" i="5" s="1"/>
  <c r="AI548" i="5"/>
  <c r="AP548" i="5" s="1"/>
  <c r="BC548" i="5" s="1"/>
  <c r="AG657" i="5"/>
  <c r="AN657" i="5" s="1"/>
  <c r="BA657" i="5" s="1"/>
  <c r="AG176" i="5"/>
  <c r="AN176" i="5" s="1"/>
  <c r="BA176" i="5" s="1"/>
  <c r="AG95" i="5"/>
  <c r="AN95" i="5" s="1"/>
  <c r="BA95" i="5" s="1"/>
  <c r="AG591" i="5"/>
  <c r="AN591" i="5" s="1"/>
  <c r="BA591" i="5" s="1"/>
  <c r="AE697" i="5"/>
  <c r="AL697" i="5" s="1"/>
  <c r="AY697" i="5" s="1"/>
  <c r="AF697" i="5"/>
  <c r="AM697" i="5" s="1"/>
  <c r="AZ697" i="5" s="1"/>
  <c r="AF132" i="5"/>
  <c r="AM132" i="5" s="1"/>
  <c r="AZ132" i="5" s="1"/>
  <c r="AC701" i="5"/>
  <c r="AJ701" i="5" s="1"/>
  <c r="AF768" i="5"/>
  <c r="AM768" i="5" s="1"/>
  <c r="AZ768" i="5" s="1"/>
  <c r="AF230" i="5"/>
  <c r="AM230" i="5" s="1"/>
  <c r="AZ230" i="5" s="1"/>
  <c r="AE432" i="5"/>
  <c r="AL432" i="5" s="1"/>
  <c r="AY432" i="5" s="1"/>
  <c r="AH217" i="5"/>
  <c r="AO217" i="5" s="1"/>
  <c r="BB217" i="5" s="1"/>
  <c r="AH382" i="5"/>
  <c r="AO382" i="5" s="1"/>
  <c r="BB382" i="5" s="1"/>
  <c r="AD199" i="5"/>
  <c r="AK199" i="5" s="1"/>
  <c r="AX199" i="5" s="1"/>
  <c r="AC199" i="5"/>
  <c r="AJ199" i="5" s="1"/>
  <c r="AG217" i="5"/>
  <c r="AN217" i="5" s="1"/>
  <c r="BA217" i="5" s="1"/>
  <c r="AC438" i="5"/>
  <c r="AJ438" i="5" s="1"/>
  <c r="AF176" i="5"/>
  <c r="AM176" i="5" s="1"/>
  <c r="AZ176" i="5" s="1"/>
  <c r="AD144" i="5"/>
  <c r="AK144" i="5" s="1"/>
  <c r="AX144" i="5" s="1"/>
  <c r="AD433" i="5"/>
  <c r="AK433" i="5" s="1"/>
  <c r="AX433" i="5" s="1"/>
  <c r="AF433" i="5"/>
  <c r="AM433" i="5" s="1"/>
  <c r="AZ433" i="5" s="1"/>
  <c r="AH176" i="5"/>
  <c r="AO176" i="5" s="1"/>
  <c r="BB176" i="5" s="1"/>
  <c r="AC657" i="5"/>
  <c r="AJ657" i="5" s="1"/>
  <c r="AC176" i="5"/>
  <c r="AJ176" i="5" s="1"/>
  <c r="AG254" i="5"/>
  <c r="AN254" i="5" s="1"/>
  <c r="BA254" i="5" s="1"/>
  <c r="AF95" i="5"/>
  <c r="AM95" i="5" s="1"/>
  <c r="AZ95" i="5" s="1"/>
  <c r="AF591" i="5"/>
  <c r="AM591" i="5" s="1"/>
  <c r="AZ591" i="5" s="1"/>
  <c r="AG288" i="5"/>
  <c r="AN288" i="5" s="1"/>
  <c r="BA288" i="5" s="1"/>
  <c r="AE288" i="5"/>
  <c r="AL288" i="5" s="1"/>
  <c r="AY288" i="5" s="1"/>
  <c r="AE790" i="5"/>
  <c r="AL790" i="5" s="1"/>
  <c r="AY790" i="5" s="1"/>
  <c r="AH409" i="5"/>
  <c r="AO409" i="5" s="1"/>
  <c r="BB409" i="5" s="1"/>
  <c r="AG409" i="5"/>
  <c r="AN409" i="5" s="1"/>
  <c r="BA409" i="5" s="1"/>
  <c r="AC409" i="5"/>
  <c r="AJ409" i="5" s="1"/>
  <c r="AE409" i="5"/>
  <c r="AL409" i="5" s="1"/>
  <c r="AY409" i="5" s="1"/>
  <c r="AG484" i="5"/>
  <c r="AN484" i="5" s="1"/>
  <c r="BA484" i="5" s="1"/>
  <c r="AF484" i="5"/>
  <c r="AM484" i="5" s="1"/>
  <c r="AZ484" i="5" s="1"/>
  <c r="AI484" i="5"/>
  <c r="AP484" i="5" s="1"/>
  <c r="BC484" i="5" s="1"/>
  <c r="AI819" i="5"/>
  <c r="AP819" i="5" s="1"/>
  <c r="BC819" i="5" s="1"/>
  <c r="AD756" i="5"/>
  <c r="AK756" i="5" s="1"/>
  <c r="AX756" i="5" s="1"/>
  <c r="AG814" i="5"/>
  <c r="AN814" i="5" s="1"/>
  <c r="BA814" i="5" s="1"/>
  <c r="AI409" i="5"/>
  <c r="AP409" i="5" s="1"/>
  <c r="BC409" i="5" s="1"/>
  <c r="AG278" i="5"/>
  <c r="AN278" i="5" s="1"/>
  <c r="BA278" i="5" s="1"/>
  <c r="AH183" i="5"/>
  <c r="AO183" i="5" s="1"/>
  <c r="BB183" i="5" s="1"/>
  <c r="AH401" i="5"/>
  <c r="AO401" i="5" s="1"/>
  <c r="BB401" i="5" s="1"/>
  <c r="AF567" i="5"/>
  <c r="AM567" i="5" s="1"/>
  <c r="AZ567" i="5" s="1"/>
  <c r="AC385" i="5"/>
  <c r="AJ385" i="5" s="1"/>
  <c r="AG385" i="5"/>
  <c r="AN385" i="5" s="1"/>
  <c r="BA385" i="5" s="1"/>
  <c r="AI180" i="5"/>
  <c r="AP180" i="5" s="1"/>
  <c r="BC180" i="5" s="1"/>
  <c r="AC180" i="5"/>
  <c r="AJ180" i="5" s="1"/>
  <c r="AG180" i="5"/>
  <c r="AN180" i="5" s="1"/>
  <c r="BA180" i="5" s="1"/>
  <c r="AH821" i="5"/>
  <c r="AO821" i="5" s="1"/>
  <c r="BB821" i="5" s="1"/>
  <c r="AH103" i="5"/>
  <c r="AO103" i="5" s="1"/>
  <c r="BB103" i="5" s="1"/>
  <c r="AE692" i="5"/>
  <c r="AL692" i="5" s="1"/>
  <c r="AY692" i="5" s="1"/>
  <c r="AH753" i="5"/>
  <c r="AO753" i="5" s="1"/>
  <c r="BB753" i="5" s="1"/>
  <c r="AH692" i="5"/>
  <c r="AO692" i="5" s="1"/>
  <c r="BB692" i="5" s="1"/>
  <c r="AC803" i="5"/>
  <c r="AJ803" i="5" s="1"/>
  <c r="AE803" i="5"/>
  <c r="AL803" i="5" s="1"/>
  <c r="AY803" i="5" s="1"/>
  <c r="AH790" i="5"/>
  <c r="AO790" i="5" s="1"/>
  <c r="BB790" i="5" s="1"/>
  <c r="AC692" i="5"/>
  <c r="AJ692" i="5" s="1"/>
  <c r="AI821" i="5"/>
  <c r="AP821" i="5" s="1"/>
  <c r="BC821" i="5" s="1"/>
  <c r="AG821" i="5"/>
  <c r="AN821" i="5" s="1"/>
  <c r="BA821" i="5" s="1"/>
  <c r="AC103" i="5"/>
  <c r="AJ103" i="5" s="1"/>
  <c r="AF753" i="5"/>
  <c r="AM753" i="5" s="1"/>
  <c r="AZ753" i="5" s="1"/>
  <c r="AG737" i="5"/>
  <c r="AN737" i="5" s="1"/>
  <c r="BA737" i="5" s="1"/>
  <c r="AD107" i="5"/>
  <c r="AK107" i="5" s="1"/>
  <c r="AX107" i="5" s="1"/>
  <c r="AD298" i="5"/>
  <c r="AK298" i="5" s="1"/>
  <c r="AX298" i="5" s="1"/>
  <c r="AG107" i="5"/>
  <c r="AN107" i="5" s="1"/>
  <c r="BA107" i="5" s="1"/>
  <c r="AD71" i="5"/>
  <c r="AK71" i="5" s="1"/>
  <c r="AX71" i="5" s="1"/>
  <c r="AI107" i="5"/>
  <c r="AP107" i="5" s="1"/>
  <c r="BC107" i="5" s="1"/>
  <c r="AI298" i="5"/>
  <c r="AP298" i="5" s="1"/>
  <c r="BC298" i="5" s="1"/>
  <c r="AF814" i="5"/>
  <c r="AM814" i="5" s="1"/>
  <c r="AZ814" i="5" s="1"/>
  <c r="AD814" i="5"/>
  <c r="AK814" i="5" s="1"/>
  <c r="AX814" i="5" s="1"/>
  <c r="AF409" i="5"/>
  <c r="AM409" i="5" s="1"/>
  <c r="AZ409" i="5" s="1"/>
  <c r="AH268" i="5"/>
  <c r="AO268" i="5" s="1"/>
  <c r="BB268" i="5" s="1"/>
  <c r="AE54" i="5"/>
  <c r="AL54" i="5" s="1"/>
  <c r="AY54" i="5" s="1"/>
  <c r="AC54" i="5"/>
  <c r="AJ54" i="5" s="1"/>
  <c r="AD364" i="5"/>
  <c r="AK364" i="5" s="1"/>
  <c r="AX364" i="5" s="1"/>
  <c r="AI268" i="5"/>
  <c r="AP268" i="5" s="1"/>
  <c r="BC268" i="5" s="1"/>
  <c r="AD385" i="5"/>
  <c r="AK385" i="5" s="1"/>
  <c r="AX385" i="5" s="1"/>
  <c r="AF385" i="5"/>
  <c r="AM385" i="5" s="1"/>
  <c r="AZ385" i="5" s="1"/>
  <c r="AC283" i="5"/>
  <c r="AJ283" i="5" s="1"/>
  <c r="AE283" i="5"/>
  <c r="AL283" i="5" s="1"/>
  <c r="AY283" i="5" s="1"/>
  <c r="AF180" i="5"/>
  <c r="AM180" i="5" s="1"/>
  <c r="AZ180" i="5" s="1"/>
  <c r="AF221" i="5"/>
  <c r="AM221" i="5" s="1"/>
  <c r="AZ221" i="5" s="1"/>
  <c r="AD221" i="5"/>
  <c r="AK221" i="5" s="1"/>
  <c r="AX221" i="5" s="1"/>
  <c r="AF278" i="5"/>
  <c r="AM278" i="5" s="1"/>
  <c r="AZ278" i="5" s="1"/>
  <c r="AD278" i="5"/>
  <c r="AK278" i="5" s="1"/>
  <c r="AX278" i="5" s="1"/>
  <c r="AE183" i="5"/>
  <c r="AL183" i="5" s="1"/>
  <c r="AY183" i="5" s="1"/>
  <c r="AE180" i="5"/>
  <c r="AL180" i="5" s="1"/>
  <c r="AY180" i="5" s="1"/>
  <c r="AH180" i="5"/>
  <c r="AO180" i="5" s="1"/>
  <c r="BB180" i="5" s="1"/>
  <c r="AF135" i="5"/>
  <c r="AM135" i="5" s="1"/>
  <c r="AZ135" i="5" s="1"/>
  <c r="AF547" i="5"/>
  <c r="AM547" i="5" s="1"/>
  <c r="AZ547" i="5" s="1"/>
  <c r="AC484" i="5"/>
  <c r="AJ484" i="5" s="1"/>
  <c r="AH135" i="5"/>
  <c r="AO135" i="5" s="1"/>
  <c r="BB135" i="5" s="1"/>
  <c r="AH567" i="5"/>
  <c r="AO567" i="5" s="1"/>
  <c r="BB567" i="5" s="1"/>
  <c r="AI567" i="5"/>
  <c r="AP567" i="5" s="1"/>
  <c r="BC567" i="5" s="1"/>
  <c r="AD484" i="5"/>
  <c r="AK484" i="5" s="1"/>
  <c r="AX484" i="5" s="1"/>
  <c r="AH711" i="5"/>
  <c r="AO711" i="5" s="1"/>
  <c r="BB711" i="5" s="1"/>
  <c r="AF711" i="5"/>
  <c r="AM711" i="5" s="1"/>
  <c r="AZ711" i="5" s="1"/>
  <c r="AG820" i="5"/>
  <c r="AN820" i="5" s="1"/>
  <c r="BA820" i="5" s="1"/>
  <c r="AC820" i="5"/>
  <c r="AJ820" i="5" s="1"/>
  <c r="AH156" i="5"/>
  <c r="AO156" i="5" s="1"/>
  <c r="BB156" i="5" s="1"/>
  <c r="AF156" i="5"/>
  <c r="AM156" i="5" s="1"/>
  <c r="AZ156" i="5" s="1"/>
  <c r="AD156" i="5"/>
  <c r="AK156" i="5" s="1"/>
  <c r="AX156" i="5" s="1"/>
  <c r="AH64" i="5"/>
  <c r="AO64" i="5" s="1"/>
  <c r="BB64" i="5" s="1"/>
  <c r="AG64" i="5"/>
  <c r="AN64" i="5" s="1"/>
  <c r="BA64" i="5" s="1"/>
  <c r="AE64" i="5"/>
  <c r="AL64" i="5" s="1"/>
  <c r="AY64" i="5" s="1"/>
  <c r="AC64" i="5"/>
  <c r="AJ64" i="5" s="1"/>
  <c r="AI147" i="5"/>
  <c r="AP147" i="5" s="1"/>
  <c r="BC147" i="5" s="1"/>
  <c r="AG147" i="5"/>
  <c r="AN147" i="5" s="1"/>
  <c r="BA147" i="5" s="1"/>
  <c r="AC147" i="5"/>
  <c r="AJ147" i="5" s="1"/>
  <c r="AI94" i="5"/>
  <c r="AP94" i="5" s="1"/>
  <c r="BC94" i="5" s="1"/>
  <c r="AG94" i="5"/>
  <c r="AN94" i="5" s="1"/>
  <c r="BA94" i="5" s="1"/>
  <c r="AC94" i="5"/>
  <c r="AJ94" i="5" s="1"/>
  <c r="AE94" i="5"/>
  <c r="AL94" i="5" s="1"/>
  <c r="AY94" i="5" s="1"/>
  <c r="AI163" i="5"/>
  <c r="AP163" i="5" s="1"/>
  <c r="BC163" i="5" s="1"/>
  <c r="AG163" i="5"/>
  <c r="AN163" i="5" s="1"/>
  <c r="BA163" i="5" s="1"/>
  <c r="AC163" i="5"/>
  <c r="AJ163" i="5" s="1"/>
  <c r="AI319" i="5"/>
  <c r="AP319" i="5" s="1"/>
  <c r="BC319" i="5" s="1"/>
  <c r="AG319" i="5"/>
  <c r="AN319" i="5" s="1"/>
  <c r="BA319" i="5" s="1"/>
  <c r="AC319" i="5"/>
  <c r="AJ319" i="5" s="1"/>
  <c r="AI727" i="5"/>
  <c r="AP727" i="5" s="1"/>
  <c r="BC727" i="5" s="1"/>
  <c r="AC727" i="5"/>
  <c r="AJ727" i="5" s="1"/>
  <c r="AG727" i="5"/>
  <c r="AN727" i="5" s="1"/>
  <c r="BA727" i="5" s="1"/>
  <c r="AE727" i="5"/>
  <c r="AL727" i="5" s="1"/>
  <c r="AY727" i="5" s="1"/>
  <c r="AH454" i="5"/>
  <c r="AO454" i="5" s="1"/>
  <c r="BB454" i="5" s="1"/>
  <c r="AG454" i="5"/>
  <c r="AN454" i="5" s="1"/>
  <c r="BA454" i="5" s="1"/>
  <c r="AC454" i="5"/>
  <c r="AJ454" i="5" s="1"/>
  <c r="AE454" i="5"/>
  <c r="AL454" i="5" s="1"/>
  <c r="AY454" i="5" s="1"/>
  <c r="AF285" i="5"/>
  <c r="AM285" i="5" s="1"/>
  <c r="AZ285" i="5" s="1"/>
  <c r="AI285" i="5"/>
  <c r="AP285" i="5" s="1"/>
  <c r="BC285" i="5" s="1"/>
  <c r="AI334" i="5"/>
  <c r="AP334" i="5" s="1"/>
  <c r="BC334" i="5" s="1"/>
  <c r="AC334" i="5"/>
  <c r="AJ334" i="5" s="1"/>
  <c r="AG334" i="5"/>
  <c r="AN334" i="5" s="1"/>
  <c r="BA334" i="5" s="1"/>
  <c r="AF375" i="5"/>
  <c r="AM375" i="5" s="1"/>
  <c r="AZ375" i="5" s="1"/>
  <c r="AI375" i="5"/>
  <c r="AP375" i="5" s="1"/>
  <c r="BC375" i="5" s="1"/>
  <c r="AC819" i="5"/>
  <c r="AJ819" i="5" s="1"/>
  <c r="AE819" i="5"/>
  <c r="AL819" i="5" s="1"/>
  <c r="AY819" i="5" s="1"/>
  <c r="AH384" i="5"/>
  <c r="AO384" i="5" s="1"/>
  <c r="BB384" i="5" s="1"/>
  <c r="AG384" i="5"/>
  <c r="AN384" i="5" s="1"/>
  <c r="BA384" i="5" s="1"/>
  <c r="AE384" i="5"/>
  <c r="AL384" i="5" s="1"/>
  <c r="AY384" i="5" s="1"/>
  <c r="AC384" i="5"/>
  <c r="AJ384" i="5" s="1"/>
  <c r="AI183" i="5"/>
  <c r="AP183" i="5" s="1"/>
  <c r="BC183" i="5" s="1"/>
  <c r="AG183" i="5"/>
  <c r="AN183" i="5" s="1"/>
  <c r="BA183" i="5" s="1"/>
  <c r="AC183" i="5"/>
  <c r="AJ183" i="5" s="1"/>
  <c r="AI401" i="5"/>
  <c r="AP401" i="5" s="1"/>
  <c r="BC401" i="5" s="1"/>
  <c r="AC401" i="5"/>
  <c r="AJ401" i="5" s="1"/>
  <c r="AG401" i="5"/>
  <c r="AN401" i="5" s="1"/>
  <c r="BA401" i="5" s="1"/>
  <c r="AC547" i="5"/>
  <c r="AJ547" i="5" s="1"/>
  <c r="AE547" i="5"/>
  <c r="AL547" i="5" s="1"/>
  <c r="AY547" i="5" s="1"/>
  <c r="AI547" i="5"/>
  <c r="AP547" i="5" s="1"/>
  <c r="BC547" i="5" s="1"/>
  <c r="AI272" i="5"/>
  <c r="AP272" i="5" s="1"/>
  <c r="BC272" i="5" s="1"/>
  <c r="AG272" i="5"/>
  <c r="AN272" i="5" s="1"/>
  <c r="BA272" i="5" s="1"/>
  <c r="AC272" i="5"/>
  <c r="AJ272" i="5" s="1"/>
  <c r="AG819" i="5"/>
  <c r="AN819" i="5" s="1"/>
  <c r="BA819" i="5" s="1"/>
  <c r="AE756" i="5"/>
  <c r="AL756" i="5" s="1"/>
  <c r="AY756" i="5" s="1"/>
  <c r="AD790" i="5"/>
  <c r="AK790" i="5" s="1"/>
  <c r="AX790" i="5" s="1"/>
  <c r="AC756" i="5"/>
  <c r="AJ756" i="5" s="1"/>
  <c r="AG692" i="5"/>
  <c r="AN692" i="5" s="1"/>
  <c r="BA692" i="5" s="1"/>
  <c r="AE737" i="5"/>
  <c r="AL737" i="5" s="1"/>
  <c r="AY737" i="5" s="1"/>
  <c r="AC737" i="5"/>
  <c r="AJ737" i="5" s="1"/>
  <c r="AD384" i="5"/>
  <c r="AK384" i="5" s="1"/>
  <c r="AX384" i="5" s="1"/>
  <c r="AH54" i="5"/>
  <c r="AO54" i="5" s="1"/>
  <c r="BB54" i="5" s="1"/>
  <c r="AI54" i="5"/>
  <c r="AP54" i="5" s="1"/>
  <c r="BC54" i="5" s="1"/>
  <c r="AH283" i="5"/>
  <c r="AO283" i="5" s="1"/>
  <c r="BB283" i="5" s="1"/>
  <c r="AD272" i="5"/>
  <c r="AK272" i="5" s="1"/>
  <c r="AX272" i="5" s="1"/>
  <c r="AC243" i="5"/>
  <c r="AJ243" i="5" s="1"/>
  <c r="AD567" i="5"/>
  <c r="AK567" i="5" s="1"/>
  <c r="AX567" i="5" s="1"/>
  <c r="AE484" i="5"/>
  <c r="AL484" i="5" s="1"/>
  <c r="AY484" i="5" s="1"/>
  <c r="AE243" i="5"/>
  <c r="AL243" i="5" s="1"/>
  <c r="AY243" i="5" s="1"/>
  <c r="AF243" i="5"/>
  <c r="AM243" i="5" s="1"/>
  <c r="AZ243" i="5" s="1"/>
  <c r="AC104" i="5"/>
  <c r="AJ104" i="5" s="1"/>
  <c r="AD104" i="5"/>
  <c r="AK104" i="5" s="1"/>
  <c r="AX104" i="5" s="1"/>
  <c r="AG104" i="5"/>
  <c r="AN104" i="5" s="1"/>
  <c r="BA104" i="5" s="1"/>
  <c r="AI680" i="5"/>
  <c r="AP680" i="5" s="1"/>
  <c r="BC680" i="5" s="1"/>
  <c r="AG680" i="5"/>
  <c r="AN680" i="5" s="1"/>
  <c r="BA680" i="5" s="1"/>
  <c r="AC680" i="5"/>
  <c r="AJ680" i="5" s="1"/>
  <c r="AH53" i="5"/>
  <c r="AO53" i="5" s="1"/>
  <c r="BB53" i="5" s="1"/>
  <c r="AG53" i="5"/>
  <c r="AN53" i="5" s="1"/>
  <c r="BA53" i="5" s="1"/>
  <c r="AE53" i="5"/>
  <c r="AL53" i="5" s="1"/>
  <c r="AY53" i="5" s="1"/>
  <c r="AC53" i="5"/>
  <c r="AJ53" i="5" s="1"/>
  <c r="AH764" i="5"/>
  <c r="AO764" i="5" s="1"/>
  <c r="BB764" i="5" s="1"/>
  <c r="AG764" i="5"/>
  <c r="AN764" i="5" s="1"/>
  <c r="BA764" i="5" s="1"/>
  <c r="AE764" i="5"/>
  <c r="AL764" i="5" s="1"/>
  <c r="AY764" i="5" s="1"/>
  <c r="AC764" i="5"/>
  <c r="AJ764" i="5" s="1"/>
  <c r="AH71" i="5"/>
  <c r="AO71" i="5" s="1"/>
  <c r="BB71" i="5" s="1"/>
  <c r="AG71" i="5"/>
  <c r="AN71" i="5" s="1"/>
  <c r="BA71" i="5" s="1"/>
  <c r="AC71" i="5"/>
  <c r="AJ71" i="5" s="1"/>
  <c r="AE71" i="5"/>
  <c r="AL71" i="5" s="1"/>
  <c r="AY71" i="5" s="1"/>
  <c r="AH83" i="5"/>
  <c r="AO83" i="5" s="1"/>
  <c r="BB83" i="5" s="1"/>
  <c r="AG83" i="5"/>
  <c r="AN83" i="5" s="1"/>
  <c r="BA83" i="5" s="1"/>
  <c r="AE83" i="5"/>
  <c r="AL83" i="5" s="1"/>
  <c r="AY83" i="5" s="1"/>
  <c r="AC83" i="5"/>
  <c r="AJ83" i="5" s="1"/>
  <c r="AC291" i="5"/>
  <c r="AJ291" i="5" s="1"/>
  <c r="AH291" i="5"/>
  <c r="AO291" i="5" s="1"/>
  <c r="BB291" i="5" s="1"/>
  <c r="AG291" i="5"/>
  <c r="AN291" i="5" s="1"/>
  <c r="BA291" i="5" s="1"/>
  <c r="AD291" i="5"/>
  <c r="AK291" i="5" s="1"/>
  <c r="AX291" i="5" s="1"/>
  <c r="AD764" i="5"/>
  <c r="AK764" i="5" s="1"/>
  <c r="AX764" i="5" s="1"/>
  <c r="AI764" i="5"/>
  <c r="AP764" i="5" s="1"/>
  <c r="BC764" i="5" s="1"/>
  <c r="AH819" i="5"/>
  <c r="AO819" i="5" s="1"/>
  <c r="BB819" i="5" s="1"/>
  <c r="AC790" i="5"/>
  <c r="AJ790" i="5" s="1"/>
  <c r="AF821" i="5"/>
  <c r="AM821" i="5" s="1"/>
  <c r="AZ821" i="5" s="1"/>
  <c r="AF103" i="5"/>
  <c r="AM103" i="5" s="1"/>
  <c r="AZ103" i="5" s="1"/>
  <c r="AD753" i="5"/>
  <c r="AK753" i="5" s="1"/>
  <c r="AX753" i="5" s="1"/>
  <c r="AD692" i="5"/>
  <c r="AK692" i="5" s="1"/>
  <c r="AX692" i="5" s="1"/>
  <c r="AG803" i="5"/>
  <c r="AN803" i="5" s="1"/>
  <c r="BA803" i="5" s="1"/>
  <c r="AD821" i="5"/>
  <c r="AK821" i="5" s="1"/>
  <c r="AX821" i="5" s="1"/>
  <c r="AF790" i="5"/>
  <c r="AM790" i="5" s="1"/>
  <c r="AZ790" i="5" s="1"/>
  <c r="AH104" i="5"/>
  <c r="AO104" i="5" s="1"/>
  <c r="BB104" i="5" s="1"/>
  <c r="AG753" i="5"/>
  <c r="AN753" i="5" s="1"/>
  <c r="BA753" i="5" s="1"/>
  <c r="AI103" i="5"/>
  <c r="AP103" i="5" s="1"/>
  <c r="BC103" i="5" s="1"/>
  <c r="AI756" i="5"/>
  <c r="AP756" i="5" s="1"/>
  <c r="BC756" i="5" s="1"/>
  <c r="AI692" i="5"/>
  <c r="AP692" i="5" s="1"/>
  <c r="BC692" i="5" s="1"/>
  <c r="AF737" i="5"/>
  <c r="AM737" i="5" s="1"/>
  <c r="AZ737" i="5" s="1"/>
  <c r="AC107" i="5"/>
  <c r="AJ107" i="5" s="1"/>
  <c r="AF107" i="5"/>
  <c r="AM107" i="5" s="1"/>
  <c r="AZ107" i="5" s="1"/>
  <c r="AF298" i="5"/>
  <c r="AM298" i="5" s="1"/>
  <c r="AZ298" i="5" s="1"/>
  <c r="AI814" i="5"/>
  <c r="AP814" i="5" s="1"/>
  <c r="BC814" i="5" s="1"/>
  <c r="AC268" i="5"/>
  <c r="AJ268" i="5" s="1"/>
  <c r="AG268" i="5"/>
  <c r="AN268" i="5" s="1"/>
  <c r="BA268" i="5" s="1"/>
  <c r="AE364" i="5"/>
  <c r="AL364" i="5" s="1"/>
  <c r="AY364" i="5" s="1"/>
  <c r="AD268" i="5"/>
  <c r="AK268" i="5" s="1"/>
  <c r="AX268" i="5" s="1"/>
  <c r="AF384" i="5"/>
  <c r="AM384" i="5" s="1"/>
  <c r="AZ384" i="5" s="1"/>
  <c r="AH385" i="5"/>
  <c r="AO385" i="5" s="1"/>
  <c r="BB385" i="5" s="1"/>
  <c r="AI385" i="5"/>
  <c r="AP385" i="5" s="1"/>
  <c r="BC385" i="5" s="1"/>
  <c r="AF291" i="5"/>
  <c r="AM291" i="5" s="1"/>
  <c r="AZ291" i="5" s="1"/>
  <c r="AG283" i="5"/>
  <c r="AN283" i="5" s="1"/>
  <c r="BA283" i="5" s="1"/>
  <c r="AF183" i="5"/>
  <c r="AM183" i="5" s="1"/>
  <c r="AZ183" i="5" s="1"/>
  <c r="AF272" i="5"/>
  <c r="AM272" i="5" s="1"/>
  <c r="AZ272" i="5" s="1"/>
  <c r="AI221" i="5"/>
  <c r="AP221" i="5" s="1"/>
  <c r="BC221" i="5" s="1"/>
  <c r="AI278" i="5"/>
  <c r="AP278" i="5" s="1"/>
  <c r="BC278" i="5" s="1"/>
  <c r="AE680" i="5"/>
  <c r="AL680" i="5" s="1"/>
  <c r="AY680" i="5" s="1"/>
  <c r="AD680" i="5"/>
  <c r="AK680" i="5" s="1"/>
  <c r="AX680" i="5" s="1"/>
  <c r="AD180" i="5"/>
  <c r="AK180" i="5" s="1"/>
  <c r="AX180" i="5" s="1"/>
  <c r="AI109" i="5"/>
  <c r="AP109" i="5" s="1"/>
  <c r="BC109" i="5" s="1"/>
  <c r="AC135" i="5"/>
  <c r="AJ135" i="5" s="1"/>
  <c r="AE135" i="5"/>
  <c r="AL135" i="5" s="1"/>
  <c r="AY135" i="5" s="1"/>
  <c r="AE567" i="5"/>
  <c r="AL567" i="5" s="1"/>
  <c r="AY567" i="5" s="1"/>
  <c r="AD243" i="5"/>
  <c r="AK243" i="5" s="1"/>
  <c r="AX243" i="5" s="1"/>
  <c r="AD547" i="5"/>
  <c r="AK547" i="5" s="1"/>
  <c r="AX547" i="5" s="1"/>
  <c r="AH484" i="5"/>
  <c r="AO484" i="5" s="1"/>
  <c r="BB484" i="5" s="1"/>
  <c r="AF109" i="5"/>
  <c r="AM109" i="5" s="1"/>
  <c r="AZ109" i="5" s="1"/>
  <c r="AC138" i="5"/>
  <c r="AJ138" i="5" s="1"/>
  <c r="AE138" i="5"/>
  <c r="AL138" i="5" s="1"/>
  <c r="AY138" i="5" s="1"/>
  <c r="AE768" i="5"/>
  <c r="AL768" i="5" s="1"/>
  <c r="AY768" i="5" s="1"/>
  <c r="AI701" i="5"/>
  <c r="AP701" i="5" s="1"/>
  <c r="BC701" i="5" s="1"/>
  <c r="AF701" i="5"/>
  <c r="AM701" i="5" s="1"/>
  <c r="AZ701" i="5" s="1"/>
  <c r="AI112" i="5"/>
  <c r="AP112" i="5" s="1"/>
  <c r="BC112" i="5" s="1"/>
  <c r="AG112" i="5"/>
  <c r="AN112" i="5" s="1"/>
  <c r="BA112" i="5" s="1"/>
  <c r="AC112" i="5"/>
  <c r="AJ112" i="5" s="1"/>
  <c r="AI801" i="5"/>
  <c r="AP801" i="5" s="1"/>
  <c r="BC801" i="5" s="1"/>
  <c r="AC801" i="5"/>
  <c r="AJ801" i="5" s="1"/>
  <c r="AG801" i="5"/>
  <c r="AN801" i="5" s="1"/>
  <c r="BA801" i="5" s="1"/>
  <c r="AD495" i="5"/>
  <c r="AK495" i="5" s="1"/>
  <c r="AX495" i="5" s="1"/>
  <c r="AF495" i="5"/>
  <c r="AM495" i="5" s="1"/>
  <c r="AZ495" i="5" s="1"/>
  <c r="AE779" i="5"/>
  <c r="AL779" i="5" s="1"/>
  <c r="AY779" i="5" s="1"/>
  <c r="AH548" i="5"/>
  <c r="AO548" i="5" s="1"/>
  <c r="BB548" i="5" s="1"/>
  <c r="AG548" i="5"/>
  <c r="AN548" i="5" s="1"/>
  <c r="BA548" i="5" s="1"/>
  <c r="AC548" i="5"/>
  <c r="AJ548" i="5" s="1"/>
  <c r="AE548" i="5"/>
  <c r="AL548" i="5" s="1"/>
  <c r="AY548" i="5" s="1"/>
  <c r="AE769" i="5"/>
  <c r="AL769" i="5" s="1"/>
  <c r="AY769" i="5" s="1"/>
  <c r="AG769" i="5"/>
  <c r="AN769" i="5" s="1"/>
  <c r="BA769" i="5" s="1"/>
  <c r="AC769" i="5"/>
  <c r="AJ769" i="5" s="1"/>
  <c r="AI769" i="5"/>
  <c r="AP769" i="5" s="1"/>
  <c r="BC769" i="5" s="1"/>
  <c r="AH769" i="5"/>
  <c r="AO769" i="5" s="1"/>
  <c r="BB769" i="5" s="1"/>
  <c r="AF769" i="5"/>
  <c r="AM769" i="5" s="1"/>
  <c r="AZ769" i="5" s="1"/>
  <c r="AD769" i="5"/>
  <c r="AK769" i="5" s="1"/>
  <c r="AX769" i="5" s="1"/>
  <c r="AI817" i="5"/>
  <c r="AP817" i="5" s="1"/>
  <c r="BC817" i="5" s="1"/>
  <c r="AF817" i="5"/>
  <c r="AM817" i="5" s="1"/>
  <c r="AZ817" i="5" s="1"/>
  <c r="AE817" i="5"/>
  <c r="AL817" i="5" s="1"/>
  <c r="AY817" i="5" s="1"/>
  <c r="AD817" i="5"/>
  <c r="AK817" i="5" s="1"/>
  <c r="AX817" i="5" s="1"/>
  <c r="AC817" i="5"/>
  <c r="AJ817" i="5" s="1"/>
  <c r="AH817" i="5"/>
  <c r="AO817" i="5" s="1"/>
  <c r="BB817" i="5" s="1"/>
  <c r="AG817" i="5"/>
  <c r="AN817" i="5" s="1"/>
  <c r="BA817" i="5" s="1"/>
  <c r="AG403" i="5"/>
  <c r="AN403" i="5" s="1"/>
  <c r="BA403" i="5" s="1"/>
  <c r="AC403" i="5"/>
  <c r="AJ403" i="5" s="1"/>
  <c r="AE403" i="5"/>
  <c r="AL403" i="5" s="1"/>
  <c r="AY403" i="5" s="1"/>
  <c r="AI403" i="5"/>
  <c r="AP403" i="5" s="1"/>
  <c r="BC403" i="5" s="1"/>
  <c r="AH403" i="5"/>
  <c r="AO403" i="5" s="1"/>
  <c r="BB403" i="5" s="1"/>
  <c r="AF403" i="5"/>
  <c r="AM403" i="5" s="1"/>
  <c r="AZ403" i="5" s="1"/>
  <c r="AD403" i="5"/>
  <c r="AK403" i="5" s="1"/>
  <c r="AX403" i="5" s="1"/>
  <c r="AG822" i="5"/>
  <c r="AN822" i="5" s="1"/>
  <c r="BA822" i="5" s="1"/>
  <c r="AC822" i="5"/>
  <c r="AJ822" i="5" s="1"/>
  <c r="AE822" i="5"/>
  <c r="AL822" i="5" s="1"/>
  <c r="AY822" i="5" s="1"/>
  <c r="AF822" i="5"/>
  <c r="AM822" i="5" s="1"/>
  <c r="AZ822" i="5" s="1"/>
  <c r="AD822" i="5"/>
  <c r="AK822" i="5" s="1"/>
  <c r="AX822" i="5" s="1"/>
  <c r="AI822" i="5"/>
  <c r="AP822" i="5" s="1"/>
  <c r="BC822" i="5" s="1"/>
  <c r="AH822" i="5"/>
  <c r="AO822" i="5" s="1"/>
  <c r="BB822" i="5" s="1"/>
  <c r="AE373" i="5"/>
  <c r="AL373" i="5" s="1"/>
  <c r="AY373" i="5" s="1"/>
  <c r="AG373" i="5"/>
  <c r="AN373" i="5" s="1"/>
  <c r="BA373" i="5" s="1"/>
  <c r="AC373" i="5"/>
  <c r="AJ373" i="5" s="1"/>
  <c r="AD373" i="5"/>
  <c r="AK373" i="5" s="1"/>
  <c r="AX373" i="5" s="1"/>
  <c r="AI373" i="5"/>
  <c r="AP373" i="5" s="1"/>
  <c r="BC373" i="5" s="1"/>
  <c r="AH373" i="5"/>
  <c r="AO373" i="5" s="1"/>
  <c r="BB373" i="5" s="1"/>
  <c r="AF373" i="5"/>
  <c r="AM373" i="5" s="1"/>
  <c r="AZ373" i="5" s="1"/>
  <c r="AG406" i="5"/>
  <c r="AN406" i="5" s="1"/>
  <c r="BA406" i="5" s="1"/>
  <c r="AC406" i="5"/>
  <c r="AJ406" i="5" s="1"/>
  <c r="AI406" i="5"/>
  <c r="AP406" i="5" s="1"/>
  <c r="BC406" i="5" s="1"/>
  <c r="AF406" i="5"/>
  <c r="AM406" i="5" s="1"/>
  <c r="AZ406" i="5" s="1"/>
  <c r="AE406" i="5"/>
  <c r="AL406" i="5" s="1"/>
  <c r="AY406" i="5" s="1"/>
  <c r="AH406" i="5"/>
  <c r="AO406" i="5" s="1"/>
  <c r="BB406" i="5" s="1"/>
  <c r="AD406" i="5"/>
  <c r="AK406" i="5" s="1"/>
  <c r="AX406" i="5" s="1"/>
  <c r="AG374" i="5"/>
  <c r="AN374" i="5" s="1"/>
  <c r="BA374" i="5" s="1"/>
  <c r="AC374" i="5"/>
  <c r="AJ374" i="5" s="1"/>
  <c r="AI374" i="5"/>
  <c r="AP374" i="5" s="1"/>
  <c r="BC374" i="5" s="1"/>
  <c r="AF374" i="5"/>
  <c r="AM374" i="5" s="1"/>
  <c r="AZ374" i="5" s="1"/>
  <c r="AE374" i="5"/>
  <c r="AL374" i="5" s="1"/>
  <c r="AY374" i="5" s="1"/>
  <c r="AH374" i="5"/>
  <c r="AO374" i="5" s="1"/>
  <c r="BB374" i="5" s="1"/>
  <c r="AD374" i="5"/>
  <c r="AK374" i="5" s="1"/>
  <c r="AX374" i="5" s="1"/>
  <c r="AG343" i="5"/>
  <c r="AN343" i="5" s="1"/>
  <c r="BA343" i="5" s="1"/>
  <c r="AC343" i="5"/>
  <c r="AJ343" i="5" s="1"/>
  <c r="AI343" i="5"/>
  <c r="AP343" i="5" s="1"/>
  <c r="BC343" i="5" s="1"/>
  <c r="AF343" i="5"/>
  <c r="AM343" i="5" s="1"/>
  <c r="AZ343" i="5" s="1"/>
  <c r="AE343" i="5"/>
  <c r="AL343" i="5" s="1"/>
  <c r="AY343" i="5" s="1"/>
  <c r="AD343" i="5"/>
  <c r="AK343" i="5" s="1"/>
  <c r="AX343" i="5" s="1"/>
  <c r="AH343" i="5"/>
  <c r="AO343" i="5" s="1"/>
  <c r="BB343" i="5" s="1"/>
  <c r="AG303" i="5"/>
  <c r="AN303" i="5" s="1"/>
  <c r="BA303" i="5" s="1"/>
  <c r="AC303" i="5"/>
  <c r="AJ303" i="5" s="1"/>
  <c r="AI303" i="5"/>
  <c r="AP303" i="5" s="1"/>
  <c r="BC303" i="5" s="1"/>
  <c r="AF303" i="5"/>
  <c r="AM303" i="5" s="1"/>
  <c r="AZ303" i="5" s="1"/>
  <c r="AE303" i="5"/>
  <c r="AL303" i="5" s="1"/>
  <c r="AY303" i="5" s="1"/>
  <c r="AH303" i="5"/>
  <c r="AO303" i="5" s="1"/>
  <c r="BB303" i="5" s="1"/>
  <c r="AD303" i="5"/>
  <c r="AK303" i="5" s="1"/>
  <c r="AX303" i="5" s="1"/>
  <c r="AG314" i="5"/>
  <c r="AN314" i="5" s="1"/>
  <c r="BA314" i="5" s="1"/>
  <c r="AC314" i="5"/>
  <c r="AJ314" i="5" s="1"/>
  <c r="AI314" i="5"/>
  <c r="AP314" i="5" s="1"/>
  <c r="BC314" i="5" s="1"/>
  <c r="AF314" i="5"/>
  <c r="AM314" i="5" s="1"/>
  <c r="AZ314" i="5" s="1"/>
  <c r="AE314" i="5"/>
  <c r="AL314" i="5" s="1"/>
  <c r="AY314" i="5" s="1"/>
  <c r="AH314" i="5"/>
  <c r="AO314" i="5" s="1"/>
  <c r="BB314" i="5" s="1"/>
  <c r="AD314" i="5"/>
  <c r="AK314" i="5" s="1"/>
  <c r="AX314" i="5" s="1"/>
  <c r="AE263" i="5"/>
  <c r="AL263" i="5" s="1"/>
  <c r="AY263" i="5" s="1"/>
  <c r="AG263" i="5"/>
  <c r="AN263" i="5" s="1"/>
  <c r="BA263" i="5" s="1"/>
  <c r="AC263" i="5"/>
  <c r="AJ263" i="5" s="1"/>
  <c r="AI263" i="5"/>
  <c r="AP263" i="5" s="1"/>
  <c r="BC263" i="5" s="1"/>
  <c r="AH263" i="5"/>
  <c r="AO263" i="5" s="1"/>
  <c r="BB263" i="5" s="1"/>
  <c r="AF263" i="5"/>
  <c r="AM263" i="5" s="1"/>
  <c r="AZ263" i="5" s="1"/>
  <c r="AD263" i="5"/>
  <c r="AK263" i="5" s="1"/>
  <c r="AX263" i="5" s="1"/>
  <c r="AE765" i="5"/>
  <c r="AL765" i="5" s="1"/>
  <c r="AY765" i="5" s="1"/>
  <c r="AG765" i="5"/>
  <c r="AN765" i="5" s="1"/>
  <c r="BA765" i="5" s="1"/>
  <c r="AC765" i="5"/>
  <c r="AJ765" i="5" s="1"/>
  <c r="AF765" i="5"/>
  <c r="AM765" i="5" s="1"/>
  <c r="AZ765" i="5" s="1"/>
  <c r="AD765" i="5"/>
  <c r="AK765" i="5" s="1"/>
  <c r="AX765" i="5" s="1"/>
  <c r="AI765" i="5"/>
  <c r="AP765" i="5" s="1"/>
  <c r="BC765" i="5" s="1"/>
  <c r="AH765" i="5"/>
  <c r="AO765" i="5" s="1"/>
  <c r="BB765" i="5" s="1"/>
  <c r="AE400" i="5"/>
  <c r="AL400" i="5" s="1"/>
  <c r="AY400" i="5" s="1"/>
  <c r="AF400" i="5"/>
  <c r="AM400" i="5" s="1"/>
  <c r="AZ400" i="5" s="1"/>
  <c r="AI400" i="5"/>
  <c r="AP400" i="5" s="1"/>
  <c r="BC400" i="5" s="1"/>
  <c r="AD400" i="5"/>
  <c r="AK400" i="5" s="1"/>
  <c r="AX400" i="5" s="1"/>
  <c r="AH400" i="5"/>
  <c r="AO400" i="5" s="1"/>
  <c r="BB400" i="5" s="1"/>
  <c r="AC400" i="5"/>
  <c r="AJ400" i="5" s="1"/>
  <c r="AG400" i="5"/>
  <c r="AN400" i="5" s="1"/>
  <c r="BA400" i="5" s="1"/>
  <c r="AG712" i="5"/>
  <c r="AN712" i="5" s="1"/>
  <c r="BA712" i="5" s="1"/>
  <c r="AC712" i="5"/>
  <c r="AJ712" i="5" s="1"/>
  <c r="AI712" i="5"/>
  <c r="AP712" i="5" s="1"/>
  <c r="BC712" i="5" s="1"/>
  <c r="AF712" i="5"/>
  <c r="AM712" i="5" s="1"/>
  <c r="AZ712" i="5" s="1"/>
  <c r="AE712" i="5"/>
  <c r="AL712" i="5" s="1"/>
  <c r="AY712" i="5" s="1"/>
  <c r="AH712" i="5"/>
  <c r="AO712" i="5" s="1"/>
  <c r="BB712" i="5" s="1"/>
  <c r="AD712" i="5"/>
  <c r="AK712" i="5" s="1"/>
  <c r="AX712" i="5" s="1"/>
  <c r="AE754" i="5"/>
  <c r="AL754" i="5" s="1"/>
  <c r="AY754" i="5" s="1"/>
  <c r="AG754" i="5"/>
  <c r="AN754" i="5" s="1"/>
  <c r="BA754" i="5" s="1"/>
  <c r="AC754" i="5"/>
  <c r="AJ754" i="5" s="1"/>
  <c r="AI754" i="5"/>
  <c r="AP754" i="5" s="1"/>
  <c r="BC754" i="5" s="1"/>
  <c r="AH754" i="5"/>
  <c r="AO754" i="5" s="1"/>
  <c r="BB754" i="5" s="1"/>
  <c r="AF754" i="5"/>
  <c r="AM754" i="5" s="1"/>
  <c r="AZ754" i="5" s="1"/>
  <c r="AD754" i="5"/>
  <c r="AK754" i="5" s="1"/>
  <c r="AX754" i="5" s="1"/>
  <c r="AE408" i="5"/>
  <c r="AL408" i="5" s="1"/>
  <c r="AY408" i="5" s="1"/>
  <c r="AH408" i="5"/>
  <c r="AO408" i="5" s="1"/>
  <c r="BB408" i="5" s="1"/>
  <c r="AC408" i="5"/>
  <c r="AJ408" i="5" s="1"/>
  <c r="AG408" i="5"/>
  <c r="AN408" i="5" s="1"/>
  <c r="BA408" i="5" s="1"/>
  <c r="AF408" i="5"/>
  <c r="AM408" i="5" s="1"/>
  <c r="AZ408" i="5" s="1"/>
  <c r="AI408" i="5"/>
  <c r="AP408" i="5" s="1"/>
  <c r="BC408" i="5" s="1"/>
  <c r="AD408" i="5"/>
  <c r="AK408" i="5" s="1"/>
  <c r="AX408" i="5" s="1"/>
  <c r="AE162" i="5"/>
  <c r="AL162" i="5" s="1"/>
  <c r="AY162" i="5" s="1"/>
  <c r="AH162" i="5"/>
  <c r="AO162" i="5" s="1"/>
  <c r="BB162" i="5" s="1"/>
  <c r="AC162" i="5"/>
  <c r="AJ162" i="5" s="1"/>
  <c r="AG162" i="5"/>
  <c r="AN162" i="5" s="1"/>
  <c r="BA162" i="5" s="1"/>
  <c r="AF162" i="5"/>
  <c r="AM162" i="5" s="1"/>
  <c r="AZ162" i="5" s="1"/>
  <c r="AI162" i="5"/>
  <c r="AP162" i="5" s="1"/>
  <c r="BC162" i="5" s="1"/>
  <c r="AD162" i="5"/>
  <c r="AK162" i="5" s="1"/>
  <c r="AX162" i="5" s="1"/>
  <c r="AG261" i="5"/>
  <c r="AN261" i="5" s="1"/>
  <c r="BA261" i="5" s="1"/>
  <c r="AC261" i="5"/>
  <c r="AJ261" i="5" s="1"/>
  <c r="AF261" i="5"/>
  <c r="AM261" i="5" s="1"/>
  <c r="AZ261" i="5" s="1"/>
  <c r="AI261" i="5"/>
  <c r="AP261" i="5" s="1"/>
  <c r="BC261" i="5" s="1"/>
  <c r="AE261" i="5"/>
  <c r="AL261" i="5" s="1"/>
  <c r="AY261" i="5" s="1"/>
  <c r="AD261" i="5"/>
  <c r="AK261" i="5" s="1"/>
  <c r="AX261" i="5" s="1"/>
  <c r="AH261" i="5"/>
  <c r="AO261" i="5" s="1"/>
  <c r="BB261" i="5" s="1"/>
  <c r="AE462" i="5"/>
  <c r="AL462" i="5" s="1"/>
  <c r="AY462" i="5" s="1"/>
  <c r="AG462" i="5"/>
  <c r="AN462" i="5" s="1"/>
  <c r="BA462" i="5" s="1"/>
  <c r="AF462" i="5"/>
  <c r="AM462" i="5" s="1"/>
  <c r="AZ462" i="5" s="1"/>
  <c r="AI462" i="5"/>
  <c r="AP462" i="5" s="1"/>
  <c r="BC462" i="5" s="1"/>
  <c r="AD462" i="5"/>
  <c r="AK462" i="5" s="1"/>
  <c r="AX462" i="5" s="1"/>
  <c r="AH462" i="5"/>
  <c r="AO462" i="5" s="1"/>
  <c r="BB462" i="5" s="1"/>
  <c r="AC462" i="5"/>
  <c r="AJ462" i="5" s="1"/>
  <c r="AE509" i="5"/>
  <c r="AL509" i="5" s="1"/>
  <c r="AY509" i="5" s="1"/>
  <c r="AG509" i="5"/>
  <c r="AN509" i="5" s="1"/>
  <c r="BA509" i="5" s="1"/>
  <c r="AF509" i="5"/>
  <c r="AM509" i="5" s="1"/>
  <c r="AZ509" i="5" s="1"/>
  <c r="AI509" i="5"/>
  <c r="AP509" i="5" s="1"/>
  <c r="BC509" i="5" s="1"/>
  <c r="AD509" i="5"/>
  <c r="AK509" i="5" s="1"/>
  <c r="AX509" i="5" s="1"/>
  <c r="AH509" i="5"/>
  <c r="AO509" i="5" s="1"/>
  <c r="BB509" i="5" s="1"/>
  <c r="AC509" i="5"/>
  <c r="AJ509" i="5" s="1"/>
  <c r="AE503" i="5"/>
  <c r="AL503" i="5" s="1"/>
  <c r="AY503" i="5" s="1"/>
  <c r="AI503" i="5"/>
  <c r="AP503" i="5" s="1"/>
  <c r="BC503" i="5" s="1"/>
  <c r="AD503" i="5"/>
  <c r="AK503" i="5" s="1"/>
  <c r="AX503" i="5" s="1"/>
  <c r="AH503" i="5"/>
  <c r="AO503" i="5" s="1"/>
  <c r="BB503" i="5" s="1"/>
  <c r="AC503" i="5"/>
  <c r="AJ503" i="5" s="1"/>
  <c r="AG503" i="5"/>
  <c r="AN503" i="5" s="1"/>
  <c r="BA503" i="5" s="1"/>
  <c r="AF503" i="5"/>
  <c r="AM503" i="5" s="1"/>
  <c r="AZ503" i="5" s="1"/>
  <c r="AE110" i="5"/>
  <c r="AL110" i="5" s="1"/>
  <c r="AY110" i="5" s="1"/>
  <c r="AD110" i="5"/>
  <c r="AK110" i="5" s="1"/>
  <c r="AX110" i="5" s="1"/>
  <c r="AG110" i="5"/>
  <c r="AN110" i="5" s="1"/>
  <c r="BA110" i="5" s="1"/>
  <c r="AC110" i="5"/>
  <c r="AJ110" i="5" s="1"/>
  <c r="AF110" i="5"/>
  <c r="AM110" i="5" s="1"/>
  <c r="AZ110" i="5" s="1"/>
  <c r="AI110" i="5"/>
  <c r="AP110" i="5" s="1"/>
  <c r="BC110" i="5" s="1"/>
  <c r="AH110" i="5"/>
  <c r="AO110" i="5" s="1"/>
  <c r="BB110" i="5" s="1"/>
  <c r="AI301" i="5"/>
  <c r="AP301" i="5" s="1"/>
  <c r="BC301" i="5" s="1"/>
  <c r="AF301" i="5"/>
  <c r="AM301" i="5" s="1"/>
  <c r="AZ301" i="5" s="1"/>
  <c r="AE301" i="5"/>
  <c r="AL301" i="5" s="1"/>
  <c r="AY301" i="5" s="1"/>
  <c r="AG301" i="5"/>
  <c r="AN301" i="5" s="1"/>
  <c r="BA301" i="5" s="1"/>
  <c r="AC301" i="5"/>
  <c r="AJ301" i="5" s="1"/>
  <c r="AD301" i="5"/>
  <c r="AK301" i="5" s="1"/>
  <c r="AX301" i="5" s="1"/>
  <c r="AH301" i="5"/>
  <c r="AO301" i="5" s="1"/>
  <c r="BB301" i="5" s="1"/>
  <c r="AE275" i="5"/>
  <c r="AL275" i="5" s="1"/>
  <c r="AY275" i="5" s="1"/>
  <c r="AD275" i="5"/>
  <c r="AK275" i="5" s="1"/>
  <c r="AX275" i="5" s="1"/>
  <c r="AG275" i="5"/>
  <c r="AC275" i="5"/>
  <c r="AJ275" i="5" s="1"/>
  <c r="AF275" i="5"/>
  <c r="AM275" i="5" s="1"/>
  <c r="AZ275" i="5" s="1"/>
  <c r="AI275" i="5"/>
  <c r="AP275" i="5" s="1"/>
  <c r="BC275" i="5" s="1"/>
  <c r="AH275" i="5"/>
  <c r="AO275" i="5" s="1"/>
  <c r="BB275" i="5" s="1"/>
  <c r="AG780" i="5"/>
  <c r="AN780" i="5" s="1"/>
  <c r="BA780" i="5" s="1"/>
  <c r="AC780" i="5"/>
  <c r="AJ780" i="5" s="1"/>
  <c r="AI780" i="5"/>
  <c r="AP780" i="5" s="1"/>
  <c r="BC780" i="5" s="1"/>
  <c r="AF780" i="5"/>
  <c r="AM780" i="5" s="1"/>
  <c r="AZ780" i="5" s="1"/>
  <c r="AE780" i="5"/>
  <c r="AL780" i="5" s="1"/>
  <c r="AY780" i="5" s="1"/>
  <c r="AD780" i="5"/>
  <c r="AK780" i="5" s="1"/>
  <c r="AX780" i="5" s="1"/>
  <c r="AH780" i="5"/>
  <c r="AO780" i="5" s="1"/>
  <c r="BB780" i="5" s="1"/>
  <c r="AG818" i="5"/>
  <c r="AN818" i="5" s="1"/>
  <c r="BA818" i="5" s="1"/>
  <c r="AC818" i="5"/>
  <c r="AJ818" i="5" s="1"/>
  <c r="AI818" i="5"/>
  <c r="AP818" i="5" s="1"/>
  <c r="BC818" i="5" s="1"/>
  <c r="AF818" i="5"/>
  <c r="AM818" i="5" s="1"/>
  <c r="AZ818" i="5" s="1"/>
  <c r="AE818" i="5"/>
  <c r="AL818" i="5" s="1"/>
  <c r="AY818" i="5" s="1"/>
  <c r="AD818" i="5"/>
  <c r="AK818" i="5" s="1"/>
  <c r="AX818" i="5" s="1"/>
  <c r="AH818" i="5"/>
  <c r="AO818" i="5" s="1"/>
  <c r="BB818" i="5" s="1"/>
  <c r="AG752" i="5"/>
  <c r="AN752" i="5" s="1"/>
  <c r="BA752" i="5" s="1"/>
  <c r="AC752" i="5"/>
  <c r="AJ752" i="5" s="1"/>
  <c r="AI752" i="5"/>
  <c r="AP752" i="5" s="1"/>
  <c r="BC752" i="5" s="1"/>
  <c r="AF752" i="5"/>
  <c r="AM752" i="5" s="1"/>
  <c r="AZ752" i="5" s="1"/>
  <c r="AE752" i="5"/>
  <c r="AL752" i="5" s="1"/>
  <c r="AY752" i="5" s="1"/>
  <c r="AD752" i="5"/>
  <c r="AK752" i="5" s="1"/>
  <c r="AX752" i="5" s="1"/>
  <c r="AH752" i="5"/>
  <c r="AO752" i="5" s="1"/>
  <c r="BB752" i="5" s="1"/>
  <c r="AG32" i="5"/>
  <c r="AN32" i="5" s="1"/>
  <c r="BA32" i="5" s="1"/>
  <c r="AC32" i="5"/>
  <c r="AJ32" i="5" s="1"/>
  <c r="AE32" i="5"/>
  <c r="AL32" i="5" s="1"/>
  <c r="AY32" i="5" s="1"/>
  <c r="AI32" i="5"/>
  <c r="AP32" i="5" s="1"/>
  <c r="BC32" i="5" s="1"/>
  <c r="AH32" i="5"/>
  <c r="AO32" i="5" s="1"/>
  <c r="BB32" i="5" s="1"/>
  <c r="AF32" i="5"/>
  <c r="AM32" i="5" s="1"/>
  <c r="AZ32" i="5" s="1"/>
  <c r="AD32" i="5"/>
  <c r="AK32" i="5" s="1"/>
  <c r="AX32" i="5" s="1"/>
  <c r="AI411" i="5"/>
  <c r="AP411" i="5" s="1"/>
  <c r="BC411" i="5" s="1"/>
  <c r="AF411" i="5"/>
  <c r="AM411" i="5" s="1"/>
  <c r="AZ411" i="5" s="1"/>
  <c r="AE411" i="5"/>
  <c r="AL411" i="5" s="1"/>
  <c r="AY411" i="5" s="1"/>
  <c r="AG411" i="5"/>
  <c r="AN411" i="5" s="1"/>
  <c r="BA411" i="5" s="1"/>
  <c r="AC411" i="5"/>
  <c r="AJ411" i="5" s="1"/>
  <c r="AH411" i="5"/>
  <c r="AO411" i="5" s="1"/>
  <c r="BB411" i="5" s="1"/>
  <c r="AD411" i="5"/>
  <c r="AK411" i="5" s="1"/>
  <c r="AX411" i="5" s="1"/>
  <c r="AG387" i="5"/>
  <c r="AN387" i="5" s="1"/>
  <c r="BA387" i="5" s="1"/>
  <c r="AC387" i="5"/>
  <c r="AJ387" i="5" s="1"/>
  <c r="AI387" i="5"/>
  <c r="AP387" i="5" s="1"/>
  <c r="BC387" i="5" s="1"/>
  <c r="AF387" i="5"/>
  <c r="AM387" i="5" s="1"/>
  <c r="AZ387" i="5" s="1"/>
  <c r="AE387" i="5"/>
  <c r="AL387" i="5" s="1"/>
  <c r="AY387" i="5" s="1"/>
  <c r="AD387" i="5"/>
  <c r="AK387" i="5" s="1"/>
  <c r="AX387" i="5" s="1"/>
  <c r="AH387" i="5"/>
  <c r="AO387" i="5" s="1"/>
  <c r="BB387" i="5" s="1"/>
  <c r="AG269" i="5"/>
  <c r="AN269" i="5" s="1"/>
  <c r="BA269" i="5" s="1"/>
  <c r="AC269" i="5"/>
  <c r="AJ269" i="5" s="1"/>
  <c r="AI269" i="5"/>
  <c r="AP269" i="5" s="1"/>
  <c r="BC269" i="5" s="1"/>
  <c r="AF269" i="5"/>
  <c r="AM269" i="5" s="1"/>
  <c r="AZ269" i="5" s="1"/>
  <c r="AE269" i="5"/>
  <c r="AL269" i="5" s="1"/>
  <c r="AY269" i="5" s="1"/>
  <c r="AD269" i="5"/>
  <c r="AK269" i="5" s="1"/>
  <c r="AX269" i="5" s="1"/>
  <c r="AH269" i="5"/>
  <c r="AO269" i="5" s="1"/>
  <c r="BB269" i="5" s="1"/>
  <c r="AE483" i="5"/>
  <c r="AL483" i="5" s="1"/>
  <c r="AY483" i="5" s="1"/>
  <c r="AG483" i="5"/>
  <c r="AN483" i="5" s="1"/>
  <c r="BA483" i="5" s="1"/>
  <c r="AF483" i="5"/>
  <c r="AM483" i="5" s="1"/>
  <c r="AZ483" i="5" s="1"/>
  <c r="AI483" i="5"/>
  <c r="AP483" i="5" s="1"/>
  <c r="BC483" i="5" s="1"/>
  <c r="AD483" i="5"/>
  <c r="AK483" i="5" s="1"/>
  <c r="AX483" i="5" s="1"/>
  <c r="AH483" i="5"/>
  <c r="AO483" i="5" s="1"/>
  <c r="BB483" i="5" s="1"/>
  <c r="AC483" i="5"/>
  <c r="AJ483" i="5" s="1"/>
  <c r="AE473" i="5"/>
  <c r="AL473" i="5" s="1"/>
  <c r="AY473" i="5" s="1"/>
  <c r="AI473" i="5"/>
  <c r="AP473" i="5" s="1"/>
  <c r="BC473" i="5" s="1"/>
  <c r="AD473" i="5"/>
  <c r="AK473" i="5" s="1"/>
  <c r="AX473" i="5" s="1"/>
  <c r="AH473" i="5"/>
  <c r="AO473" i="5" s="1"/>
  <c r="BB473" i="5" s="1"/>
  <c r="AC473" i="5"/>
  <c r="AJ473" i="5" s="1"/>
  <c r="AG473" i="5"/>
  <c r="AN473" i="5" s="1"/>
  <c r="BA473" i="5" s="1"/>
  <c r="AF473" i="5"/>
  <c r="AM473" i="5" s="1"/>
  <c r="AZ473" i="5" s="1"/>
  <c r="AE235" i="5"/>
  <c r="AL235" i="5" s="1"/>
  <c r="AY235" i="5" s="1"/>
  <c r="AD235" i="5"/>
  <c r="AK235" i="5" s="1"/>
  <c r="AX235" i="5" s="1"/>
  <c r="AG235" i="5"/>
  <c r="AN235" i="5" s="1"/>
  <c r="BA235" i="5" s="1"/>
  <c r="AC235" i="5"/>
  <c r="AJ235" i="5" s="1"/>
  <c r="AF235" i="5"/>
  <c r="AM235" i="5" s="1"/>
  <c r="AZ235" i="5" s="1"/>
  <c r="AH235" i="5"/>
  <c r="AO235" i="5" s="1"/>
  <c r="BB235" i="5" s="1"/>
  <c r="AI235" i="5"/>
  <c r="AP235" i="5" s="1"/>
  <c r="BC235" i="5" s="1"/>
  <c r="AS53" i="5" l="1"/>
  <c r="AV425" i="5"/>
  <c r="BV132" i="5"/>
  <c r="BR132" i="5"/>
  <c r="BU132" i="5"/>
  <c r="BQ132" i="5"/>
  <c r="BS132" i="5"/>
  <c r="BT132" i="5"/>
  <c r="BV162" i="5"/>
  <c r="BR162" i="5"/>
  <c r="BU162" i="5"/>
  <c r="BQ162" i="5"/>
  <c r="BS162" i="5"/>
  <c r="BT162" i="5"/>
  <c r="BV669" i="5"/>
  <c r="BR669" i="5"/>
  <c r="BU669" i="5"/>
  <c r="BQ669" i="5"/>
  <c r="BT669" i="5"/>
  <c r="BS669" i="5"/>
  <c r="BT593" i="5"/>
  <c r="BS593" i="5"/>
  <c r="BV593" i="5"/>
  <c r="BU593" i="5"/>
  <c r="BR593" i="5"/>
  <c r="BQ593" i="5"/>
  <c r="BV814" i="5"/>
  <c r="BR814" i="5"/>
  <c r="BU814" i="5"/>
  <c r="BT814" i="5"/>
  <c r="BS814" i="5"/>
  <c r="BQ814" i="5"/>
  <c r="BT411" i="5"/>
  <c r="BS411" i="5"/>
  <c r="BV411" i="5"/>
  <c r="BU411" i="5"/>
  <c r="BR411" i="5"/>
  <c r="BQ411" i="5"/>
  <c r="BV320" i="5"/>
  <c r="BR320" i="5"/>
  <c r="BU320" i="5"/>
  <c r="BQ320" i="5"/>
  <c r="BT320" i="5"/>
  <c r="BS320" i="5"/>
  <c r="BT272" i="5"/>
  <c r="BS272" i="5"/>
  <c r="BQ272" i="5"/>
  <c r="BR272" i="5"/>
  <c r="BV272" i="5"/>
  <c r="BU272" i="5"/>
  <c r="BV199" i="5"/>
  <c r="BR199" i="5"/>
  <c r="BU199" i="5"/>
  <c r="BQ199" i="5"/>
  <c r="BT199" i="5"/>
  <c r="BS199" i="5"/>
  <c r="BT409" i="5"/>
  <c r="BS409" i="5"/>
  <c r="BR409" i="5"/>
  <c r="BQ409" i="5"/>
  <c r="BV409" i="5"/>
  <c r="BU409" i="5"/>
  <c r="BT753" i="5"/>
  <c r="BR753" i="5"/>
  <c r="BV753" i="5"/>
  <c r="BQ753" i="5"/>
  <c r="BU753" i="5"/>
  <c r="BS753" i="5"/>
  <c r="BV483" i="5"/>
  <c r="BR483" i="5"/>
  <c r="BU483" i="5"/>
  <c r="BQ483" i="5"/>
  <c r="BT483" i="5"/>
  <c r="BS483" i="5"/>
  <c r="BV764" i="5"/>
  <c r="BR764" i="5"/>
  <c r="BT764" i="5"/>
  <c r="BS764" i="5"/>
  <c r="BQ764" i="5"/>
  <c r="BU764" i="5"/>
  <c r="BV388" i="5"/>
  <c r="BR388" i="5"/>
  <c r="BU388" i="5"/>
  <c r="BQ388" i="5"/>
  <c r="BT388" i="5"/>
  <c r="BS388" i="5"/>
  <c r="BV46" i="5"/>
  <c r="BR46" i="5"/>
  <c r="BU46" i="5"/>
  <c r="BQ46" i="5"/>
  <c r="BT46" i="5"/>
  <c r="BS46" i="5"/>
  <c r="BV371" i="5"/>
  <c r="BR371" i="5"/>
  <c r="BU371" i="5"/>
  <c r="BQ371" i="5"/>
  <c r="BT371" i="5"/>
  <c r="BS371" i="5"/>
  <c r="BT518" i="5"/>
  <c r="BS518" i="5"/>
  <c r="BV518" i="5"/>
  <c r="BU518" i="5"/>
  <c r="BR518" i="5"/>
  <c r="BQ518" i="5"/>
  <c r="BV281" i="5"/>
  <c r="BR281" i="5"/>
  <c r="BU281" i="5"/>
  <c r="BQ281" i="5"/>
  <c r="BT281" i="5"/>
  <c r="BS281" i="5"/>
  <c r="BT467" i="5"/>
  <c r="BS467" i="5"/>
  <c r="BR467" i="5"/>
  <c r="BQ467" i="5"/>
  <c r="BV467" i="5"/>
  <c r="BU467" i="5"/>
  <c r="BT241" i="5"/>
  <c r="BS241" i="5"/>
  <c r="BQ241" i="5"/>
  <c r="BR241" i="5"/>
  <c r="BV241" i="5"/>
  <c r="BU241" i="5"/>
  <c r="BV305" i="5"/>
  <c r="BR305" i="5"/>
  <c r="BU305" i="5"/>
  <c r="BQ305" i="5"/>
  <c r="BT305" i="5"/>
  <c r="BS305" i="5"/>
  <c r="BV469" i="5"/>
  <c r="BR469" i="5"/>
  <c r="BU469" i="5"/>
  <c r="BQ469" i="5"/>
  <c r="BT469" i="5"/>
  <c r="BS469" i="5"/>
  <c r="BV464" i="5"/>
  <c r="BR464" i="5"/>
  <c r="BU464" i="5"/>
  <c r="BQ464" i="5"/>
  <c r="BT464" i="5"/>
  <c r="BS464" i="5"/>
  <c r="BV439" i="5"/>
  <c r="BR439" i="5"/>
  <c r="BU439" i="5"/>
  <c r="BQ439" i="5"/>
  <c r="BT439" i="5"/>
  <c r="BS439" i="5"/>
  <c r="BV637" i="5"/>
  <c r="BR637" i="5"/>
  <c r="BU637" i="5"/>
  <c r="BQ637" i="5"/>
  <c r="BT637" i="5"/>
  <c r="BS637" i="5"/>
  <c r="BT349" i="5"/>
  <c r="BS349" i="5"/>
  <c r="BV349" i="5"/>
  <c r="BU349" i="5"/>
  <c r="BR349" i="5"/>
  <c r="BQ349" i="5"/>
  <c r="BV32" i="5"/>
  <c r="BR32" i="5"/>
  <c r="BU32" i="5"/>
  <c r="BQ32" i="5"/>
  <c r="BT32" i="5"/>
  <c r="BS32" i="5"/>
  <c r="BT503" i="5"/>
  <c r="BS503" i="5"/>
  <c r="BR503" i="5"/>
  <c r="BQ503" i="5"/>
  <c r="BV503" i="5"/>
  <c r="BU503" i="5"/>
  <c r="BT174" i="5"/>
  <c r="BS174" i="5"/>
  <c r="BU174" i="5"/>
  <c r="BV174" i="5"/>
  <c r="BR174" i="5"/>
  <c r="BQ174" i="5"/>
  <c r="BT484" i="5"/>
  <c r="BS484" i="5"/>
  <c r="BR484" i="5"/>
  <c r="BQ484" i="5"/>
  <c r="BV484" i="5"/>
  <c r="BU484" i="5"/>
  <c r="BV283" i="5"/>
  <c r="BR283" i="5"/>
  <c r="BU283" i="5"/>
  <c r="BQ283" i="5"/>
  <c r="BS283" i="5"/>
  <c r="BT283" i="5"/>
  <c r="BT319" i="5"/>
  <c r="BS319" i="5"/>
  <c r="BR319" i="5"/>
  <c r="BQ319" i="5"/>
  <c r="BU319" i="5"/>
  <c r="BV319" i="5"/>
  <c r="BV738" i="5"/>
  <c r="BR738" i="5"/>
  <c r="BU738" i="5"/>
  <c r="BT738" i="5"/>
  <c r="BS738" i="5"/>
  <c r="BQ738" i="5"/>
  <c r="BV486" i="5"/>
  <c r="BR486" i="5"/>
  <c r="BU486" i="5"/>
  <c r="BQ486" i="5"/>
  <c r="BT486" i="5"/>
  <c r="BS486" i="5"/>
  <c r="BT433" i="5"/>
  <c r="BS433" i="5"/>
  <c r="BR433" i="5"/>
  <c r="BQ433" i="5"/>
  <c r="BV433" i="5"/>
  <c r="BU433" i="5"/>
  <c r="BV274" i="5"/>
  <c r="BR274" i="5"/>
  <c r="BU274" i="5"/>
  <c r="BQ274" i="5"/>
  <c r="BS274" i="5"/>
  <c r="BT274" i="5"/>
  <c r="BV83" i="5"/>
  <c r="BR83" i="5"/>
  <c r="BU83" i="5"/>
  <c r="BQ83" i="5"/>
  <c r="BS83" i="5"/>
  <c r="BT83" i="5"/>
  <c r="BV803" i="5"/>
  <c r="BR803" i="5"/>
  <c r="BS803" i="5"/>
  <c r="BQ803" i="5"/>
  <c r="BU803" i="5"/>
  <c r="BT803" i="5"/>
  <c r="BT801" i="5"/>
  <c r="BS801" i="5"/>
  <c r="BR801" i="5"/>
  <c r="BV801" i="5"/>
  <c r="BU801" i="5"/>
  <c r="BQ801" i="5"/>
  <c r="BT94" i="5"/>
  <c r="BS94" i="5"/>
  <c r="BQ94" i="5"/>
  <c r="BV94" i="5"/>
  <c r="BU94" i="5"/>
  <c r="BR94" i="5"/>
  <c r="BT768" i="5"/>
  <c r="BR768" i="5"/>
  <c r="BV768" i="5"/>
  <c r="BQ768" i="5"/>
  <c r="BU768" i="5"/>
  <c r="BS768" i="5"/>
  <c r="BV406" i="5"/>
  <c r="BR406" i="5"/>
  <c r="BU406" i="5"/>
  <c r="BQ406" i="5"/>
  <c r="BT406" i="5"/>
  <c r="BS406" i="5"/>
  <c r="BT301" i="5"/>
  <c r="BS301" i="5"/>
  <c r="BV301" i="5"/>
  <c r="BU301" i="5"/>
  <c r="BQ301" i="5"/>
  <c r="BR301" i="5"/>
  <c r="BV79" i="5"/>
  <c r="BR79" i="5"/>
  <c r="BU79" i="5"/>
  <c r="BQ79" i="5"/>
  <c r="BS79" i="5"/>
  <c r="BT79" i="5"/>
  <c r="BT52" i="5"/>
  <c r="BS52" i="5"/>
  <c r="BQ52" i="5"/>
  <c r="BU52" i="5"/>
  <c r="BR52" i="5"/>
  <c r="BV52" i="5"/>
  <c r="BT462" i="5"/>
  <c r="BS462" i="5"/>
  <c r="BV462" i="5"/>
  <c r="BU462" i="5"/>
  <c r="BR462" i="5"/>
  <c r="BQ462" i="5"/>
  <c r="BV408" i="5"/>
  <c r="BR408" i="5"/>
  <c r="BU408" i="5"/>
  <c r="BQ408" i="5"/>
  <c r="BT408" i="5"/>
  <c r="BS408" i="5"/>
  <c r="BV237" i="5"/>
  <c r="BR237" i="5"/>
  <c r="BU237" i="5"/>
  <c r="BQ237" i="5"/>
  <c r="BT237" i="5"/>
  <c r="BS237" i="5"/>
  <c r="BV512" i="5"/>
  <c r="BR512" i="5"/>
  <c r="BU512" i="5"/>
  <c r="BQ512" i="5"/>
  <c r="BT512" i="5"/>
  <c r="BS512" i="5"/>
  <c r="BV816" i="5"/>
  <c r="BR816" i="5"/>
  <c r="BT816" i="5"/>
  <c r="BS816" i="5"/>
  <c r="BU816" i="5"/>
  <c r="BQ816" i="5"/>
  <c r="BV183" i="5"/>
  <c r="BR183" i="5"/>
  <c r="BU183" i="5"/>
  <c r="BQ183" i="5"/>
  <c r="BS183" i="5"/>
  <c r="BT183" i="5"/>
  <c r="BS683" i="5"/>
  <c r="BV683" i="5"/>
  <c r="BR683" i="5"/>
  <c r="BQ683" i="5"/>
  <c r="BU683" i="5"/>
  <c r="BT683" i="5"/>
  <c r="BV355" i="5"/>
  <c r="BR355" i="5"/>
  <c r="BU355" i="5"/>
  <c r="BQ355" i="5"/>
  <c r="BT355" i="5"/>
  <c r="BS355" i="5"/>
  <c r="BT128" i="5"/>
  <c r="BS128" i="5"/>
  <c r="BQ128" i="5"/>
  <c r="BV128" i="5"/>
  <c r="BU128" i="5"/>
  <c r="BR128" i="5"/>
  <c r="BV697" i="5"/>
  <c r="BU697" i="5"/>
  <c r="BQ697" i="5"/>
  <c r="BT697" i="5"/>
  <c r="BS697" i="5"/>
  <c r="BR697" i="5"/>
  <c r="BV291" i="5"/>
  <c r="BR291" i="5"/>
  <c r="BU291" i="5"/>
  <c r="BQ291" i="5"/>
  <c r="BS291" i="5"/>
  <c r="BT291" i="5"/>
  <c r="BV157" i="5"/>
  <c r="BR157" i="5"/>
  <c r="BU157" i="5"/>
  <c r="BQ157" i="5"/>
  <c r="BT157" i="5"/>
  <c r="BS157" i="5"/>
  <c r="BT278" i="5"/>
  <c r="BS278" i="5"/>
  <c r="BQ278" i="5"/>
  <c r="BR278" i="5"/>
  <c r="BV278" i="5"/>
  <c r="BU278" i="5"/>
  <c r="BT591" i="5"/>
  <c r="BS591" i="5"/>
  <c r="BR591" i="5"/>
  <c r="BQ591" i="5"/>
  <c r="BV591" i="5"/>
  <c r="BU591" i="5"/>
  <c r="BV104" i="5"/>
  <c r="BR104" i="5"/>
  <c r="BU104" i="5"/>
  <c r="BQ104" i="5"/>
  <c r="BS104" i="5"/>
  <c r="BT104" i="5"/>
  <c r="BT478" i="5"/>
  <c r="BS478" i="5"/>
  <c r="BR478" i="5"/>
  <c r="BQ478" i="5"/>
  <c r="BV478" i="5"/>
  <c r="BU478" i="5"/>
  <c r="BV820" i="5"/>
  <c r="BR820" i="5"/>
  <c r="BQ820" i="5"/>
  <c r="BU820" i="5"/>
  <c r="BT820" i="5"/>
  <c r="BS820" i="5"/>
  <c r="BT765" i="5"/>
  <c r="BS765" i="5"/>
  <c r="BR765" i="5"/>
  <c r="BV765" i="5"/>
  <c r="BU765" i="5"/>
  <c r="BQ765" i="5"/>
  <c r="BT495" i="5"/>
  <c r="BS495" i="5"/>
  <c r="BR495" i="5"/>
  <c r="BQ495" i="5"/>
  <c r="BV495" i="5"/>
  <c r="BU495" i="5"/>
  <c r="BT662" i="5"/>
  <c r="BS662" i="5"/>
  <c r="BR662" i="5"/>
  <c r="BQ662" i="5"/>
  <c r="BV662" i="5"/>
  <c r="BU662" i="5"/>
  <c r="BT719" i="5"/>
  <c r="BS719" i="5"/>
  <c r="BR719" i="5"/>
  <c r="BV719" i="5"/>
  <c r="BU719" i="5"/>
  <c r="BQ719" i="5"/>
  <c r="BT64" i="5"/>
  <c r="BS64" i="5"/>
  <c r="BQ64" i="5"/>
  <c r="BU64" i="5"/>
  <c r="BV64" i="5"/>
  <c r="BR64" i="5"/>
  <c r="BT314" i="5"/>
  <c r="BS314" i="5"/>
  <c r="BV314" i="5"/>
  <c r="BU314" i="5"/>
  <c r="BQ314" i="5"/>
  <c r="BR314" i="5"/>
  <c r="BV769" i="5"/>
  <c r="BR769" i="5"/>
  <c r="BQ769" i="5"/>
  <c r="BU769" i="5"/>
  <c r="BT769" i="5"/>
  <c r="BS769" i="5"/>
  <c r="BV334" i="5"/>
  <c r="BR334" i="5"/>
  <c r="BU334" i="5"/>
  <c r="BQ334" i="5"/>
  <c r="BT334" i="5"/>
  <c r="BS334" i="5"/>
  <c r="BV217" i="5"/>
  <c r="BR217" i="5"/>
  <c r="BU217" i="5"/>
  <c r="BQ217" i="5"/>
  <c r="BT217" i="5"/>
  <c r="BS217" i="5"/>
  <c r="BT665" i="5"/>
  <c r="BS665" i="5"/>
  <c r="BV665" i="5"/>
  <c r="BU665" i="5"/>
  <c r="BR665" i="5"/>
  <c r="BQ665" i="5"/>
  <c r="BV152" i="5"/>
  <c r="BR152" i="5"/>
  <c r="BU152" i="5"/>
  <c r="BQ152" i="5"/>
  <c r="BT152" i="5"/>
  <c r="BS152" i="5"/>
  <c r="BT125" i="5"/>
  <c r="BS125" i="5"/>
  <c r="BU125" i="5"/>
  <c r="BV125" i="5"/>
  <c r="BR125" i="5"/>
  <c r="BQ125" i="5"/>
  <c r="BT37" i="5"/>
  <c r="BS37" i="5"/>
  <c r="BU37" i="5"/>
  <c r="BQ37" i="5"/>
  <c r="BV37" i="5"/>
  <c r="BR37" i="5"/>
  <c r="BT139" i="5"/>
  <c r="BS139" i="5"/>
  <c r="BU139" i="5"/>
  <c r="BQ139" i="5"/>
  <c r="BR139" i="5"/>
  <c r="BV139" i="5"/>
  <c r="BT292" i="5"/>
  <c r="BS292" i="5"/>
  <c r="BU292" i="5"/>
  <c r="BV292" i="5"/>
  <c r="BR292" i="5"/>
  <c r="BQ292" i="5"/>
  <c r="BS677" i="5"/>
  <c r="BV677" i="5"/>
  <c r="BR677" i="5"/>
  <c r="BQ677" i="5"/>
  <c r="BU677" i="5"/>
  <c r="BT677" i="5"/>
  <c r="BT82" i="5"/>
  <c r="BS82" i="5"/>
  <c r="BU82" i="5"/>
  <c r="BR82" i="5"/>
  <c r="BQ82" i="5"/>
  <c r="BV82" i="5"/>
  <c r="BT59" i="5"/>
  <c r="BS59" i="5"/>
  <c r="BU59" i="5"/>
  <c r="BV59" i="5"/>
  <c r="BR59" i="5"/>
  <c r="BQ59" i="5"/>
  <c r="BV434" i="5"/>
  <c r="BR434" i="5"/>
  <c r="BU434" i="5"/>
  <c r="BQ434" i="5"/>
  <c r="BT434" i="5"/>
  <c r="BS434" i="5"/>
  <c r="BV419" i="5"/>
  <c r="BR419" i="5"/>
  <c r="BU419" i="5"/>
  <c r="BQ419" i="5"/>
  <c r="BT419" i="5"/>
  <c r="BS419" i="5"/>
  <c r="BT380" i="5"/>
  <c r="BS380" i="5"/>
  <c r="BV380" i="5"/>
  <c r="BR380" i="5"/>
  <c r="BU380" i="5"/>
  <c r="BQ380" i="5"/>
  <c r="BV592" i="5"/>
  <c r="BR592" i="5"/>
  <c r="BU592" i="5"/>
  <c r="BQ592" i="5"/>
  <c r="BT592" i="5"/>
  <c r="BS592" i="5"/>
  <c r="BT606" i="5"/>
  <c r="BS606" i="5"/>
  <c r="BR606" i="5"/>
  <c r="BQ606" i="5"/>
  <c r="BV606" i="5"/>
  <c r="BU606" i="5"/>
  <c r="BT186" i="5"/>
  <c r="BS186" i="5"/>
  <c r="BU186" i="5"/>
  <c r="BQ186" i="5"/>
  <c r="BV186" i="5"/>
  <c r="BR186" i="5"/>
  <c r="BT366" i="5"/>
  <c r="BS366" i="5"/>
  <c r="BV366" i="5"/>
  <c r="BU366" i="5"/>
  <c r="BQ366" i="5"/>
  <c r="BR366" i="5"/>
  <c r="BV49" i="5"/>
  <c r="BR49" i="5"/>
  <c r="BU49" i="5"/>
  <c r="BQ49" i="5"/>
  <c r="BS49" i="5"/>
  <c r="BT49" i="5"/>
  <c r="BT700" i="5"/>
  <c r="BS700" i="5"/>
  <c r="BR700" i="5"/>
  <c r="BQ700" i="5"/>
  <c r="BV700" i="5"/>
  <c r="BU700" i="5"/>
  <c r="BV75" i="5"/>
  <c r="BR75" i="5"/>
  <c r="BU75" i="5"/>
  <c r="BQ75" i="5"/>
  <c r="BS75" i="5"/>
  <c r="BT75" i="5"/>
  <c r="BT702" i="5"/>
  <c r="BR702" i="5"/>
  <c r="BV702" i="5"/>
  <c r="BQ702" i="5"/>
  <c r="BU702" i="5"/>
  <c r="BS702" i="5"/>
  <c r="BT330" i="5"/>
  <c r="BS330" i="5"/>
  <c r="BR330" i="5"/>
  <c r="BQ330" i="5"/>
  <c r="BV330" i="5"/>
  <c r="BU330" i="5"/>
  <c r="BT118" i="5"/>
  <c r="BS118" i="5"/>
  <c r="BU118" i="5"/>
  <c r="BR118" i="5"/>
  <c r="BQ118" i="5"/>
  <c r="BV118" i="5"/>
  <c r="BV506" i="5"/>
  <c r="BR506" i="5"/>
  <c r="BU506" i="5"/>
  <c r="BQ506" i="5"/>
  <c r="BT506" i="5"/>
  <c r="BS506" i="5"/>
  <c r="BT218" i="5"/>
  <c r="BS218" i="5"/>
  <c r="BQ218" i="5"/>
  <c r="BV218" i="5"/>
  <c r="BU218" i="5"/>
  <c r="BR218" i="5"/>
  <c r="BT234" i="5"/>
  <c r="BS234" i="5"/>
  <c r="BQ234" i="5"/>
  <c r="BV234" i="5"/>
  <c r="BU234" i="5"/>
  <c r="BR234" i="5"/>
  <c r="BV117" i="5"/>
  <c r="BR117" i="5"/>
  <c r="BU117" i="5"/>
  <c r="BQ117" i="5"/>
  <c r="BS117" i="5"/>
  <c r="BT117" i="5"/>
  <c r="BV58" i="5"/>
  <c r="BR58" i="5"/>
  <c r="BU58" i="5"/>
  <c r="BQ58" i="5"/>
  <c r="BS58" i="5"/>
  <c r="BT58" i="5"/>
  <c r="BV155" i="5"/>
  <c r="BR155" i="5"/>
  <c r="BU155" i="5"/>
  <c r="BQ155" i="5"/>
  <c r="BS155" i="5"/>
  <c r="BT155" i="5"/>
  <c r="BV552" i="5"/>
  <c r="BR552" i="5"/>
  <c r="BU552" i="5"/>
  <c r="BQ552" i="5"/>
  <c r="BT552" i="5"/>
  <c r="BS552" i="5"/>
  <c r="BT136" i="5"/>
  <c r="BS136" i="5"/>
  <c r="BQ136" i="5"/>
  <c r="BR136" i="5"/>
  <c r="BV136" i="5"/>
  <c r="BU136" i="5"/>
  <c r="BV496" i="5"/>
  <c r="BR496" i="5"/>
  <c r="BU496" i="5"/>
  <c r="BQ496" i="5"/>
  <c r="BT496" i="5"/>
  <c r="BS496" i="5"/>
  <c r="BT286" i="5"/>
  <c r="BS286" i="5"/>
  <c r="BQ286" i="5"/>
  <c r="BV286" i="5"/>
  <c r="BU286" i="5"/>
  <c r="BR286" i="5"/>
  <c r="BV120" i="5"/>
  <c r="BR120" i="5"/>
  <c r="BU120" i="5"/>
  <c r="BQ120" i="5"/>
  <c r="BS120" i="5"/>
  <c r="BT120" i="5"/>
  <c r="BT534" i="5"/>
  <c r="BS534" i="5"/>
  <c r="BV534" i="5"/>
  <c r="BU534" i="5"/>
  <c r="BR534" i="5"/>
  <c r="BQ534" i="5"/>
  <c r="BV494" i="5"/>
  <c r="BR494" i="5"/>
  <c r="BU494" i="5"/>
  <c r="BQ494" i="5"/>
  <c r="BT494" i="5"/>
  <c r="BS494" i="5"/>
  <c r="BV260" i="5"/>
  <c r="BR260" i="5"/>
  <c r="BU260" i="5"/>
  <c r="BQ260" i="5"/>
  <c r="BS260" i="5"/>
  <c r="BT260" i="5"/>
  <c r="BT290" i="5"/>
  <c r="BS290" i="5"/>
  <c r="BQ290" i="5"/>
  <c r="BR290" i="5"/>
  <c r="BV290" i="5"/>
  <c r="BU290" i="5"/>
  <c r="BV293" i="5"/>
  <c r="BR293" i="5"/>
  <c r="BU293" i="5"/>
  <c r="BQ293" i="5"/>
  <c r="BT293" i="5"/>
  <c r="BS293" i="5"/>
  <c r="BT770" i="5"/>
  <c r="BV770" i="5"/>
  <c r="BQ770" i="5"/>
  <c r="BU770" i="5"/>
  <c r="BS770" i="5"/>
  <c r="BR770" i="5"/>
  <c r="BT154" i="5"/>
  <c r="BS154" i="5"/>
  <c r="BQ154" i="5"/>
  <c r="BR154" i="5"/>
  <c r="BV154" i="5"/>
  <c r="BU154" i="5"/>
  <c r="BV713" i="5"/>
  <c r="BR713" i="5"/>
  <c r="BT713" i="5"/>
  <c r="BS713" i="5"/>
  <c r="BQ713" i="5"/>
  <c r="BU713" i="5"/>
  <c r="BV300" i="5"/>
  <c r="BR300" i="5"/>
  <c r="BU300" i="5"/>
  <c r="BQ300" i="5"/>
  <c r="BT300" i="5"/>
  <c r="BS300" i="5"/>
  <c r="BT403" i="5"/>
  <c r="BS403" i="5"/>
  <c r="BV403" i="5"/>
  <c r="BU403" i="5"/>
  <c r="BR403" i="5"/>
  <c r="BQ403" i="5"/>
  <c r="BV605" i="5"/>
  <c r="BR605" i="5"/>
  <c r="BU605" i="5"/>
  <c r="BQ605" i="5"/>
  <c r="BT605" i="5"/>
  <c r="BS605" i="5"/>
  <c r="BV795" i="5"/>
  <c r="BR795" i="5"/>
  <c r="BT795" i="5"/>
  <c r="BS795" i="5"/>
  <c r="BQ795" i="5"/>
  <c r="BU795" i="5"/>
  <c r="BV701" i="5"/>
  <c r="BR701" i="5"/>
  <c r="BS701" i="5"/>
  <c r="BQ701" i="5"/>
  <c r="BU701" i="5"/>
  <c r="BT701" i="5"/>
  <c r="BT780" i="5"/>
  <c r="BR780" i="5"/>
  <c r="BV780" i="5"/>
  <c r="BQ780" i="5"/>
  <c r="BU780" i="5"/>
  <c r="BS780" i="5"/>
  <c r="BV509" i="5"/>
  <c r="BR509" i="5"/>
  <c r="BU509" i="5"/>
  <c r="BQ509" i="5"/>
  <c r="BT509" i="5"/>
  <c r="BS509" i="5"/>
  <c r="BT370" i="5"/>
  <c r="BS370" i="5"/>
  <c r="BR370" i="5"/>
  <c r="BQ370" i="5"/>
  <c r="BU370" i="5"/>
  <c r="BV370" i="5"/>
  <c r="BV822" i="5"/>
  <c r="BR822" i="5"/>
  <c r="BU822" i="5"/>
  <c r="BT822" i="5"/>
  <c r="BS822" i="5"/>
  <c r="BQ822" i="5"/>
  <c r="BT756" i="5"/>
  <c r="BV756" i="5"/>
  <c r="BQ756" i="5"/>
  <c r="BU756" i="5"/>
  <c r="BS756" i="5"/>
  <c r="BR756" i="5"/>
  <c r="BT147" i="5"/>
  <c r="BS147" i="5"/>
  <c r="BU147" i="5"/>
  <c r="BQ147" i="5"/>
  <c r="BR147" i="5"/>
  <c r="BV147" i="5"/>
  <c r="BT819" i="5"/>
  <c r="BR819" i="5"/>
  <c r="BV819" i="5"/>
  <c r="BQ819" i="5"/>
  <c r="BU819" i="5"/>
  <c r="BS819" i="5"/>
  <c r="BV548" i="5"/>
  <c r="BR548" i="5"/>
  <c r="BU548" i="5"/>
  <c r="BQ548" i="5"/>
  <c r="BT548" i="5"/>
  <c r="BS548" i="5"/>
  <c r="BT103" i="5"/>
  <c r="BS103" i="5"/>
  <c r="BQ103" i="5"/>
  <c r="BU103" i="5"/>
  <c r="BV103" i="5"/>
  <c r="BR103" i="5"/>
  <c r="BV377" i="5"/>
  <c r="BR377" i="5"/>
  <c r="BU377" i="5"/>
  <c r="BQ377" i="5"/>
  <c r="BT377" i="5"/>
  <c r="BS377" i="5"/>
  <c r="BT431" i="5"/>
  <c r="BS431" i="5"/>
  <c r="BV431" i="5"/>
  <c r="BU431" i="5"/>
  <c r="BR431" i="5"/>
  <c r="BQ431" i="5"/>
  <c r="BV625" i="5"/>
  <c r="BR625" i="5"/>
  <c r="BU625" i="5"/>
  <c r="BQ625" i="5"/>
  <c r="BT625" i="5"/>
  <c r="BS625" i="5"/>
  <c r="BT308" i="5"/>
  <c r="BS308" i="5"/>
  <c r="BR308" i="5"/>
  <c r="BQ308" i="5"/>
  <c r="BV308" i="5"/>
  <c r="BU308" i="5"/>
  <c r="BT656" i="5"/>
  <c r="BS656" i="5"/>
  <c r="BV656" i="5"/>
  <c r="BU656" i="5"/>
  <c r="BR656" i="5"/>
  <c r="BQ656" i="5"/>
  <c r="BV398" i="5"/>
  <c r="BR398" i="5"/>
  <c r="BU398" i="5"/>
  <c r="BQ398" i="5"/>
  <c r="BT398" i="5"/>
  <c r="BS398" i="5"/>
  <c r="BV704" i="5"/>
  <c r="BR704" i="5"/>
  <c r="BQ704" i="5"/>
  <c r="BU704" i="5"/>
  <c r="BT704" i="5"/>
  <c r="BS704" i="5"/>
  <c r="BT482" i="5"/>
  <c r="BS482" i="5"/>
  <c r="BV482" i="5"/>
  <c r="BU482" i="5"/>
  <c r="BR482" i="5"/>
  <c r="BQ482" i="5"/>
  <c r="BT257" i="5"/>
  <c r="BS257" i="5"/>
  <c r="BQ257" i="5"/>
  <c r="BV257" i="5"/>
  <c r="BU257" i="5"/>
  <c r="BR257" i="5"/>
  <c r="BS690" i="5"/>
  <c r="BV690" i="5"/>
  <c r="BR690" i="5"/>
  <c r="BQ690" i="5"/>
  <c r="BU690" i="5"/>
  <c r="BT690" i="5"/>
  <c r="BT89" i="5"/>
  <c r="BS89" i="5"/>
  <c r="BU89" i="5"/>
  <c r="BV89" i="5"/>
  <c r="BR89" i="5"/>
  <c r="BQ89" i="5"/>
  <c r="BV437" i="5"/>
  <c r="BR437" i="5"/>
  <c r="BU437" i="5"/>
  <c r="BQ437" i="5"/>
  <c r="BT437" i="5"/>
  <c r="BS437" i="5"/>
  <c r="BV36" i="5"/>
  <c r="BR36" i="5"/>
  <c r="BU36" i="5"/>
  <c r="BQ36" i="5"/>
  <c r="BS36" i="5"/>
  <c r="BT36" i="5"/>
  <c r="BT778" i="5"/>
  <c r="BS778" i="5"/>
  <c r="BR778" i="5"/>
  <c r="BQ778" i="5"/>
  <c r="BV778" i="5"/>
  <c r="BU778" i="5"/>
  <c r="AV280" i="5"/>
  <c r="BV106" i="5"/>
  <c r="BR106" i="5"/>
  <c r="BU106" i="5"/>
  <c r="BQ106" i="5"/>
  <c r="BT106" i="5"/>
  <c r="BS106" i="5"/>
  <c r="BV235" i="5"/>
  <c r="BR235" i="5"/>
  <c r="BU235" i="5"/>
  <c r="BQ235" i="5"/>
  <c r="BS235" i="5"/>
  <c r="BT235" i="5"/>
  <c r="BV564" i="5"/>
  <c r="BR564" i="5"/>
  <c r="BU564" i="5"/>
  <c r="BQ564" i="5"/>
  <c r="BT564" i="5"/>
  <c r="BS564" i="5"/>
  <c r="BT212" i="5"/>
  <c r="BS212" i="5"/>
  <c r="BU212" i="5"/>
  <c r="BQ212" i="5"/>
  <c r="BV212" i="5"/>
  <c r="BR212" i="5"/>
  <c r="BV112" i="5"/>
  <c r="BR112" i="5"/>
  <c r="BU112" i="5"/>
  <c r="BQ112" i="5"/>
  <c r="BS112" i="5"/>
  <c r="BT112" i="5"/>
  <c r="BV164" i="5"/>
  <c r="BR164" i="5"/>
  <c r="BU164" i="5"/>
  <c r="BQ164" i="5"/>
  <c r="BT164" i="5"/>
  <c r="BS164" i="5"/>
  <c r="BT282" i="5"/>
  <c r="BS282" i="5"/>
  <c r="BQ282" i="5"/>
  <c r="BR282" i="5"/>
  <c r="BV282" i="5"/>
  <c r="BU282" i="5"/>
  <c r="BV144" i="5"/>
  <c r="BR144" i="5"/>
  <c r="BU144" i="5"/>
  <c r="BQ144" i="5"/>
  <c r="BS144" i="5"/>
  <c r="BT144" i="5"/>
  <c r="BV124" i="5"/>
  <c r="BR124" i="5"/>
  <c r="BU124" i="5"/>
  <c r="BQ124" i="5"/>
  <c r="BS124" i="5"/>
  <c r="BT124" i="5"/>
  <c r="BV65" i="5"/>
  <c r="BR65" i="5"/>
  <c r="BU65" i="5"/>
  <c r="BQ65" i="5"/>
  <c r="BS65" i="5"/>
  <c r="BT65" i="5"/>
  <c r="BT288" i="5"/>
  <c r="BS288" i="5"/>
  <c r="BU288" i="5"/>
  <c r="BR288" i="5"/>
  <c r="BQ288" i="5"/>
  <c r="BV288" i="5"/>
  <c r="BV62" i="5"/>
  <c r="BR62" i="5"/>
  <c r="BU62" i="5"/>
  <c r="BQ62" i="5"/>
  <c r="BT62" i="5"/>
  <c r="BS62" i="5"/>
  <c r="BT567" i="5"/>
  <c r="BS567" i="5"/>
  <c r="BV567" i="5"/>
  <c r="BU567" i="5"/>
  <c r="BR567" i="5"/>
  <c r="BQ567" i="5"/>
  <c r="BS673" i="5"/>
  <c r="BV673" i="5"/>
  <c r="BR673" i="5"/>
  <c r="BU673" i="5"/>
  <c r="BT673" i="5"/>
  <c r="BQ673" i="5"/>
  <c r="BT524" i="5"/>
  <c r="BS524" i="5"/>
  <c r="BR524" i="5"/>
  <c r="BQ524" i="5"/>
  <c r="BV524" i="5"/>
  <c r="BU524" i="5"/>
  <c r="BT156" i="5"/>
  <c r="BS156" i="5"/>
  <c r="BU156" i="5"/>
  <c r="BQ156" i="5"/>
  <c r="BV156" i="5"/>
  <c r="BR156" i="5"/>
  <c r="BV269" i="5"/>
  <c r="BR269" i="5"/>
  <c r="BU269" i="5"/>
  <c r="BQ269" i="5"/>
  <c r="BT269" i="5"/>
  <c r="BS269" i="5"/>
  <c r="BV752" i="5"/>
  <c r="BR752" i="5"/>
  <c r="BS752" i="5"/>
  <c r="BQ752" i="5"/>
  <c r="BU752" i="5"/>
  <c r="BT752" i="5"/>
  <c r="BT249" i="5"/>
  <c r="BS249" i="5"/>
  <c r="BQ249" i="5"/>
  <c r="BR249" i="5"/>
  <c r="BV249" i="5"/>
  <c r="BU249" i="5"/>
  <c r="BT740" i="5"/>
  <c r="BU740" i="5"/>
  <c r="BS740" i="5"/>
  <c r="BR740" i="5"/>
  <c r="BQ740" i="5"/>
  <c r="BV740" i="5"/>
  <c r="BV363" i="5"/>
  <c r="BR363" i="5"/>
  <c r="BU363" i="5"/>
  <c r="BQ363" i="5"/>
  <c r="BS363" i="5"/>
  <c r="BT363" i="5"/>
  <c r="BV298" i="5"/>
  <c r="BU298" i="5"/>
  <c r="BR298" i="5"/>
  <c r="BQ298" i="5"/>
  <c r="BS298" i="5"/>
  <c r="BT298" i="5"/>
  <c r="BV254" i="5"/>
  <c r="BR254" i="5"/>
  <c r="BU254" i="5"/>
  <c r="BQ254" i="5"/>
  <c r="BT254" i="5"/>
  <c r="BS254" i="5"/>
  <c r="BV608" i="5"/>
  <c r="BR608" i="5"/>
  <c r="BU608" i="5"/>
  <c r="BQ608" i="5"/>
  <c r="BT608" i="5"/>
  <c r="BS608" i="5"/>
  <c r="BU692" i="5"/>
  <c r="BQ692" i="5"/>
  <c r="BT692" i="5"/>
  <c r="BS692" i="5"/>
  <c r="BR692" i="5"/>
  <c r="BV692" i="5"/>
  <c r="BV666" i="5"/>
  <c r="BR666" i="5"/>
  <c r="BU666" i="5"/>
  <c r="BQ666" i="5"/>
  <c r="BT666" i="5"/>
  <c r="BS666" i="5"/>
  <c r="BS696" i="5"/>
  <c r="BV696" i="5"/>
  <c r="BR696" i="5"/>
  <c r="BU696" i="5"/>
  <c r="BT696" i="5"/>
  <c r="BQ696" i="5"/>
  <c r="BT304" i="5"/>
  <c r="BS304" i="5"/>
  <c r="BR304" i="5"/>
  <c r="BQ304" i="5"/>
  <c r="BU304" i="5"/>
  <c r="BV304" i="5"/>
  <c r="BV95" i="5"/>
  <c r="BR95" i="5"/>
  <c r="BU95" i="5"/>
  <c r="BQ95" i="5"/>
  <c r="BS95" i="5"/>
  <c r="BT95" i="5"/>
  <c r="BT180" i="5"/>
  <c r="BS180" i="5"/>
  <c r="BQ180" i="5"/>
  <c r="BR180" i="5"/>
  <c r="BV180" i="5"/>
  <c r="BU180" i="5"/>
  <c r="BT364" i="5"/>
  <c r="BS364" i="5"/>
  <c r="BR364" i="5"/>
  <c r="BQ364" i="5"/>
  <c r="BV364" i="5"/>
  <c r="BU364" i="5"/>
  <c r="BV71" i="5"/>
  <c r="BR71" i="5"/>
  <c r="BU71" i="5"/>
  <c r="BQ71" i="5"/>
  <c r="BS71" i="5"/>
  <c r="BT71" i="5"/>
  <c r="BV386" i="5"/>
  <c r="BR386" i="5"/>
  <c r="BU386" i="5"/>
  <c r="BQ386" i="5"/>
  <c r="BT386" i="5"/>
  <c r="BS386" i="5"/>
  <c r="BS680" i="5"/>
  <c r="BV680" i="5"/>
  <c r="BR680" i="5"/>
  <c r="BU680" i="5"/>
  <c r="BT680" i="5"/>
  <c r="BQ680" i="5"/>
  <c r="BV343" i="5"/>
  <c r="BR343" i="5"/>
  <c r="BU343" i="5"/>
  <c r="BQ343" i="5"/>
  <c r="BT343" i="5"/>
  <c r="BS343" i="5"/>
  <c r="BV754" i="5"/>
  <c r="BR754" i="5"/>
  <c r="BQ754" i="5"/>
  <c r="BU754" i="5"/>
  <c r="BT754" i="5"/>
  <c r="BS754" i="5"/>
  <c r="BV303" i="5"/>
  <c r="BR303" i="5"/>
  <c r="BU303" i="5"/>
  <c r="BQ303" i="5"/>
  <c r="BT303" i="5"/>
  <c r="BS303" i="5"/>
  <c r="BV242" i="5"/>
  <c r="BR242" i="5"/>
  <c r="BU242" i="5"/>
  <c r="BQ242" i="5"/>
  <c r="BS242" i="5"/>
  <c r="BT242" i="5"/>
  <c r="BT543" i="5"/>
  <c r="BS543" i="5"/>
  <c r="BR543" i="5"/>
  <c r="BQ543" i="5"/>
  <c r="BV543" i="5"/>
  <c r="BU543" i="5"/>
  <c r="BT335" i="5"/>
  <c r="BS335" i="5"/>
  <c r="BV335" i="5"/>
  <c r="BU335" i="5"/>
  <c r="BQ335" i="5"/>
  <c r="BR335" i="5"/>
  <c r="BV788" i="5"/>
  <c r="BR788" i="5"/>
  <c r="BU788" i="5"/>
  <c r="BT788" i="5"/>
  <c r="BS788" i="5"/>
  <c r="BQ788" i="5"/>
  <c r="BT54" i="5"/>
  <c r="BS54" i="5"/>
  <c r="BU54" i="5"/>
  <c r="BR54" i="5"/>
  <c r="BQ54" i="5"/>
  <c r="BV54" i="5"/>
  <c r="BT712" i="5"/>
  <c r="BU712" i="5"/>
  <c r="BS712" i="5"/>
  <c r="BV712" i="5"/>
  <c r="BR712" i="5"/>
  <c r="BQ712" i="5"/>
  <c r="BT110" i="5"/>
  <c r="BS110" i="5"/>
  <c r="BU110" i="5"/>
  <c r="BV110" i="5"/>
  <c r="BR110" i="5"/>
  <c r="BQ110" i="5"/>
  <c r="BV176" i="5"/>
  <c r="BR176" i="5"/>
  <c r="BU176" i="5"/>
  <c r="BQ176" i="5"/>
  <c r="BS176" i="5"/>
  <c r="BT176" i="5"/>
  <c r="BV401" i="5"/>
  <c r="BR401" i="5"/>
  <c r="BU401" i="5"/>
  <c r="BQ401" i="5"/>
  <c r="BT401" i="5"/>
  <c r="BS401" i="5"/>
  <c r="BV351" i="5"/>
  <c r="BR351" i="5"/>
  <c r="BU351" i="5"/>
  <c r="BQ351" i="5"/>
  <c r="BS351" i="5"/>
  <c r="BT351" i="5"/>
  <c r="BU671" i="5"/>
  <c r="BQ671" i="5"/>
  <c r="BT671" i="5"/>
  <c r="BS671" i="5"/>
  <c r="BR671" i="5"/>
  <c r="BV671" i="5"/>
  <c r="BU674" i="5"/>
  <c r="BQ674" i="5"/>
  <c r="BT674" i="5"/>
  <c r="BV674" i="5"/>
  <c r="BS674" i="5"/>
  <c r="BR674" i="5"/>
  <c r="BT451" i="5"/>
  <c r="BS451" i="5"/>
  <c r="BR451" i="5"/>
  <c r="BQ451" i="5"/>
  <c r="BV451" i="5"/>
  <c r="BU451" i="5"/>
  <c r="BV474" i="5"/>
  <c r="BR474" i="5"/>
  <c r="BU474" i="5"/>
  <c r="BQ474" i="5"/>
  <c r="BT474" i="5"/>
  <c r="BS474" i="5"/>
  <c r="BV231" i="5"/>
  <c r="BR231" i="5"/>
  <c r="BU231" i="5"/>
  <c r="BQ231" i="5"/>
  <c r="BS231" i="5"/>
  <c r="BT231" i="5"/>
  <c r="BT284" i="5"/>
  <c r="BS284" i="5"/>
  <c r="BU284" i="5"/>
  <c r="BV284" i="5"/>
  <c r="BR284" i="5"/>
  <c r="BQ284" i="5"/>
  <c r="BV381" i="5"/>
  <c r="BR381" i="5"/>
  <c r="BU381" i="5"/>
  <c r="BQ381" i="5"/>
  <c r="BT381" i="5"/>
  <c r="BS381" i="5"/>
  <c r="BV777" i="5"/>
  <c r="BR777" i="5"/>
  <c r="BT777" i="5"/>
  <c r="BS777" i="5"/>
  <c r="BU777" i="5"/>
  <c r="BQ777" i="5"/>
  <c r="BV188" i="5"/>
  <c r="BR188" i="5"/>
  <c r="BU188" i="5"/>
  <c r="BQ188" i="5"/>
  <c r="BT188" i="5"/>
  <c r="BS188" i="5"/>
  <c r="BV88" i="5"/>
  <c r="BR88" i="5"/>
  <c r="BU88" i="5"/>
  <c r="BQ88" i="5"/>
  <c r="BS88" i="5"/>
  <c r="BT88" i="5"/>
  <c r="BT195" i="5"/>
  <c r="BS195" i="5"/>
  <c r="BU195" i="5"/>
  <c r="BQ195" i="5"/>
  <c r="BR195" i="5"/>
  <c r="BV195" i="5"/>
  <c r="BT555" i="5"/>
  <c r="BS555" i="5"/>
  <c r="BV555" i="5"/>
  <c r="BU555" i="5"/>
  <c r="BR555" i="5"/>
  <c r="BQ555" i="5"/>
  <c r="BT435" i="5"/>
  <c r="BS435" i="5"/>
  <c r="BV435" i="5"/>
  <c r="BU435" i="5"/>
  <c r="BR435" i="5"/>
  <c r="BQ435" i="5"/>
  <c r="BT362" i="5"/>
  <c r="BS362" i="5"/>
  <c r="BV362" i="5"/>
  <c r="BU362" i="5"/>
  <c r="BR362" i="5"/>
  <c r="BQ362" i="5"/>
  <c r="BV328" i="5"/>
  <c r="BR328" i="5"/>
  <c r="BU328" i="5"/>
  <c r="BQ328" i="5"/>
  <c r="BS328" i="5"/>
  <c r="BT328" i="5"/>
  <c r="BT67" i="5"/>
  <c r="BS67" i="5"/>
  <c r="BU67" i="5"/>
  <c r="BV67" i="5"/>
  <c r="BR67" i="5"/>
  <c r="BQ67" i="5"/>
  <c r="BV781" i="5"/>
  <c r="BR781" i="5"/>
  <c r="BQ781" i="5"/>
  <c r="BU781" i="5"/>
  <c r="BT781" i="5"/>
  <c r="BS781" i="5"/>
  <c r="BV56" i="5"/>
  <c r="BR56" i="5"/>
  <c r="BU56" i="5"/>
  <c r="BQ56" i="5"/>
  <c r="BT56" i="5"/>
  <c r="BS56" i="5"/>
  <c r="BT707" i="5"/>
  <c r="BV707" i="5"/>
  <c r="BQ707" i="5"/>
  <c r="BU707" i="5"/>
  <c r="BS707" i="5"/>
  <c r="BR707" i="5"/>
  <c r="BV722" i="5"/>
  <c r="BR722" i="5"/>
  <c r="BS722" i="5"/>
  <c r="BQ722" i="5"/>
  <c r="BU722" i="5"/>
  <c r="BT722" i="5"/>
  <c r="BT142" i="5"/>
  <c r="BS142" i="5"/>
  <c r="BQ142" i="5"/>
  <c r="BR142" i="5"/>
  <c r="BV142" i="5"/>
  <c r="BU142" i="5"/>
  <c r="BV171" i="5"/>
  <c r="BR171" i="5"/>
  <c r="BU171" i="5"/>
  <c r="BQ171" i="5"/>
  <c r="BS171" i="5"/>
  <c r="BT171" i="5"/>
  <c r="BV728" i="5"/>
  <c r="BR728" i="5"/>
  <c r="BQ728" i="5"/>
  <c r="BU728" i="5"/>
  <c r="BT728" i="5"/>
  <c r="BS728" i="5"/>
  <c r="BT252" i="5"/>
  <c r="BS252" i="5"/>
  <c r="BU252" i="5"/>
  <c r="BV252" i="5"/>
  <c r="BR252" i="5"/>
  <c r="BQ252" i="5"/>
  <c r="BT668" i="5"/>
  <c r="BS668" i="5"/>
  <c r="BR668" i="5"/>
  <c r="BQ668" i="5"/>
  <c r="BV668" i="5"/>
  <c r="BU668" i="5"/>
  <c r="BT85" i="5"/>
  <c r="BS85" i="5"/>
  <c r="BQ85" i="5"/>
  <c r="BR85" i="5"/>
  <c r="BV85" i="5"/>
  <c r="BU85" i="5"/>
  <c r="BT321" i="5"/>
  <c r="BS321" i="5"/>
  <c r="BV321" i="5"/>
  <c r="BU321" i="5"/>
  <c r="BR321" i="5"/>
  <c r="BQ321" i="5"/>
  <c r="BV410" i="5"/>
  <c r="BR410" i="5"/>
  <c r="BU410" i="5"/>
  <c r="BQ410" i="5"/>
  <c r="BT410" i="5"/>
  <c r="BS410" i="5"/>
  <c r="BT134" i="5"/>
  <c r="BS134" i="5"/>
  <c r="BU134" i="5"/>
  <c r="BQ134" i="5"/>
  <c r="BR134" i="5"/>
  <c r="BV134" i="5"/>
  <c r="BV523" i="5"/>
  <c r="BR523" i="5"/>
  <c r="BU523" i="5"/>
  <c r="BQ523" i="5"/>
  <c r="BT523" i="5"/>
  <c r="BS523" i="5"/>
  <c r="BV98" i="5"/>
  <c r="BR98" i="5"/>
  <c r="BU98" i="5"/>
  <c r="BQ98" i="5"/>
  <c r="BT98" i="5"/>
  <c r="BS98" i="5"/>
  <c r="BV126" i="5"/>
  <c r="BR126" i="5"/>
  <c r="BU126" i="5"/>
  <c r="BQ126" i="5"/>
  <c r="BS126" i="5"/>
  <c r="BT126" i="5"/>
  <c r="BV479" i="5"/>
  <c r="BR479" i="5"/>
  <c r="BU479" i="5"/>
  <c r="BQ479" i="5"/>
  <c r="BT479" i="5"/>
  <c r="BS479" i="5"/>
  <c r="BT421" i="5"/>
  <c r="BS421" i="5"/>
  <c r="BR421" i="5"/>
  <c r="BQ421" i="5"/>
  <c r="BV421" i="5"/>
  <c r="BU421" i="5"/>
  <c r="BV425" i="5"/>
  <c r="BR425" i="5"/>
  <c r="BU425" i="5"/>
  <c r="BQ425" i="5"/>
  <c r="BT425" i="5"/>
  <c r="BS425" i="5"/>
  <c r="BV361" i="5"/>
  <c r="BR361" i="5"/>
  <c r="BU361" i="5"/>
  <c r="BQ361" i="5"/>
  <c r="BT361" i="5"/>
  <c r="BS361" i="5"/>
  <c r="BV358" i="5"/>
  <c r="BR358" i="5"/>
  <c r="BU358" i="5"/>
  <c r="BQ358" i="5"/>
  <c r="BT358" i="5"/>
  <c r="BS358" i="5"/>
  <c r="BT807" i="5"/>
  <c r="BR807" i="5"/>
  <c r="BV807" i="5"/>
  <c r="BQ807" i="5"/>
  <c r="BU807" i="5"/>
  <c r="BS807" i="5"/>
  <c r="BT48" i="5"/>
  <c r="BS48" i="5"/>
  <c r="BQ48" i="5"/>
  <c r="BV48" i="5"/>
  <c r="BU48" i="5"/>
  <c r="BR48" i="5"/>
  <c r="BV760" i="5"/>
  <c r="BR760" i="5"/>
  <c r="BU760" i="5"/>
  <c r="BT760" i="5"/>
  <c r="BS760" i="5"/>
  <c r="BQ760" i="5"/>
  <c r="BV262" i="5"/>
  <c r="BR262" i="5"/>
  <c r="BU262" i="5"/>
  <c r="BQ262" i="5"/>
  <c r="BT262" i="5"/>
  <c r="BS262" i="5"/>
  <c r="BT473" i="5"/>
  <c r="BS473" i="5"/>
  <c r="BV473" i="5"/>
  <c r="BU473" i="5"/>
  <c r="BR473" i="5"/>
  <c r="BQ473" i="5"/>
  <c r="BV432" i="5"/>
  <c r="BR432" i="5"/>
  <c r="BU432" i="5"/>
  <c r="BQ432" i="5"/>
  <c r="BT432" i="5"/>
  <c r="BS432" i="5"/>
  <c r="BT97" i="5"/>
  <c r="BS97" i="5"/>
  <c r="BU97" i="5"/>
  <c r="BQ97" i="5"/>
  <c r="BR97" i="5"/>
  <c r="BV97" i="5"/>
  <c r="BT306" i="5"/>
  <c r="BS306" i="5"/>
  <c r="BV306" i="5"/>
  <c r="BU306" i="5"/>
  <c r="BR306" i="5"/>
  <c r="BQ306" i="5"/>
  <c r="BT821" i="5"/>
  <c r="BV821" i="5"/>
  <c r="BQ821" i="5"/>
  <c r="BU821" i="5"/>
  <c r="BS821" i="5"/>
  <c r="BR821" i="5"/>
  <c r="BV699" i="5"/>
  <c r="BR699" i="5"/>
  <c r="BT699" i="5"/>
  <c r="BS699" i="5"/>
  <c r="BU699" i="5"/>
  <c r="BQ699" i="5"/>
  <c r="BV374" i="5"/>
  <c r="BR374" i="5"/>
  <c r="BU374" i="5"/>
  <c r="BQ374" i="5"/>
  <c r="BS374" i="5"/>
  <c r="BT374" i="5"/>
  <c r="BT268" i="5"/>
  <c r="BS268" i="5"/>
  <c r="BU268" i="5"/>
  <c r="BR268" i="5"/>
  <c r="BQ268" i="5"/>
  <c r="BV268" i="5"/>
  <c r="BT547" i="5"/>
  <c r="BS547" i="5"/>
  <c r="BV547" i="5"/>
  <c r="BU547" i="5"/>
  <c r="BR547" i="5"/>
  <c r="BQ547" i="5"/>
  <c r="BT193" i="5"/>
  <c r="BS193" i="5"/>
  <c r="BQ193" i="5"/>
  <c r="BV193" i="5"/>
  <c r="BU193" i="5"/>
  <c r="BR193" i="5"/>
  <c r="BV810" i="5"/>
  <c r="BR810" i="5"/>
  <c r="BQ810" i="5"/>
  <c r="BU810" i="5"/>
  <c r="BT810" i="5"/>
  <c r="BS810" i="5"/>
  <c r="BV584" i="5"/>
  <c r="BR584" i="5"/>
  <c r="BU584" i="5"/>
  <c r="BQ584" i="5"/>
  <c r="BT584" i="5"/>
  <c r="BS584" i="5"/>
  <c r="BV384" i="5"/>
  <c r="BR384" i="5"/>
  <c r="BU384" i="5"/>
  <c r="BQ384" i="5"/>
  <c r="BT384" i="5"/>
  <c r="BS384" i="5"/>
  <c r="BT375" i="5"/>
  <c r="BS375" i="5"/>
  <c r="BR375" i="5"/>
  <c r="BQ375" i="5"/>
  <c r="BV375" i="5"/>
  <c r="BU375" i="5"/>
  <c r="BT243" i="5"/>
  <c r="BS243" i="5"/>
  <c r="BU243" i="5"/>
  <c r="BV243" i="5"/>
  <c r="BR243" i="5"/>
  <c r="BQ243" i="5"/>
  <c r="BT114" i="5"/>
  <c r="BS114" i="5"/>
  <c r="BQ114" i="5"/>
  <c r="BV114" i="5"/>
  <c r="BU114" i="5"/>
  <c r="BR114" i="5"/>
  <c r="BT261" i="5"/>
  <c r="BS261" i="5"/>
  <c r="BU261" i="5"/>
  <c r="BR261" i="5"/>
  <c r="BQ261" i="5"/>
  <c r="BV261" i="5"/>
  <c r="BV138" i="5"/>
  <c r="BR138" i="5"/>
  <c r="BU138" i="5"/>
  <c r="BQ138" i="5"/>
  <c r="BS138" i="5"/>
  <c r="BT138" i="5"/>
  <c r="BT776" i="5"/>
  <c r="BU776" i="5"/>
  <c r="BS776" i="5"/>
  <c r="BR776" i="5"/>
  <c r="BQ776" i="5"/>
  <c r="BV776" i="5"/>
  <c r="BV562" i="5"/>
  <c r="BR562" i="5"/>
  <c r="BU562" i="5"/>
  <c r="BQ562" i="5"/>
  <c r="BT562" i="5"/>
  <c r="BS562" i="5"/>
  <c r="BV347" i="5"/>
  <c r="BR347" i="5"/>
  <c r="BU347" i="5"/>
  <c r="BQ347" i="5"/>
  <c r="BT347" i="5"/>
  <c r="BS347" i="5"/>
  <c r="BV527" i="5"/>
  <c r="BR527" i="5"/>
  <c r="BU527" i="5"/>
  <c r="BQ527" i="5"/>
  <c r="BT527" i="5"/>
  <c r="BS527" i="5"/>
  <c r="BV545" i="5"/>
  <c r="BR545" i="5"/>
  <c r="BU545" i="5"/>
  <c r="BQ545" i="5"/>
  <c r="BT545" i="5"/>
  <c r="BS545" i="5"/>
  <c r="BV287" i="5"/>
  <c r="BR287" i="5"/>
  <c r="BU287" i="5"/>
  <c r="BQ287" i="5"/>
  <c r="BS287" i="5"/>
  <c r="BT287" i="5"/>
  <c r="BT57" i="5"/>
  <c r="BS57" i="5"/>
  <c r="BQ57" i="5"/>
  <c r="BU57" i="5"/>
  <c r="BR57" i="5"/>
  <c r="BV57" i="5"/>
  <c r="BT508" i="5"/>
  <c r="BS508" i="5"/>
  <c r="BV508" i="5"/>
  <c r="BU508" i="5"/>
  <c r="BR508" i="5"/>
  <c r="BQ508" i="5"/>
  <c r="BT747" i="5"/>
  <c r="BS747" i="5"/>
  <c r="BR747" i="5"/>
  <c r="BQ747" i="5"/>
  <c r="BV747" i="5"/>
  <c r="BU747" i="5"/>
  <c r="BV220" i="5"/>
  <c r="BR220" i="5"/>
  <c r="BU220" i="5"/>
  <c r="BQ220" i="5"/>
  <c r="BS220" i="5"/>
  <c r="BT220" i="5"/>
  <c r="BT105" i="5"/>
  <c r="BS105" i="5"/>
  <c r="BU105" i="5"/>
  <c r="BR105" i="5"/>
  <c r="BQ105" i="5"/>
  <c r="BV105" i="5"/>
  <c r="BT649" i="5"/>
  <c r="BS649" i="5"/>
  <c r="BR649" i="5"/>
  <c r="BQ649" i="5"/>
  <c r="BV649" i="5"/>
  <c r="BU649" i="5"/>
  <c r="BT551" i="5"/>
  <c r="BS551" i="5"/>
  <c r="BR551" i="5"/>
  <c r="BQ551" i="5"/>
  <c r="BV551" i="5"/>
  <c r="BU551" i="5"/>
  <c r="BV279" i="5"/>
  <c r="BR279" i="5"/>
  <c r="BU279" i="5"/>
  <c r="BQ279" i="5"/>
  <c r="BS279" i="5"/>
  <c r="BT279" i="5"/>
  <c r="BT76" i="5"/>
  <c r="BS76" i="5"/>
  <c r="BQ76" i="5"/>
  <c r="BV76" i="5"/>
  <c r="BU76" i="5"/>
  <c r="BR76" i="5"/>
  <c r="BT813" i="5"/>
  <c r="BV813" i="5"/>
  <c r="BQ813" i="5"/>
  <c r="BU813" i="5"/>
  <c r="BS813" i="5"/>
  <c r="BR813" i="5"/>
  <c r="BV69" i="5"/>
  <c r="BR69" i="5"/>
  <c r="BU69" i="5"/>
  <c r="BQ69" i="5"/>
  <c r="BS69" i="5"/>
  <c r="BT69" i="5"/>
  <c r="BT263" i="5"/>
  <c r="BS263" i="5"/>
  <c r="BQ263" i="5"/>
  <c r="BR263" i="5"/>
  <c r="BV263" i="5"/>
  <c r="BU263" i="5"/>
  <c r="BV276" i="5"/>
  <c r="BR276" i="5"/>
  <c r="BU276" i="5"/>
  <c r="BQ276" i="5"/>
  <c r="BT276" i="5"/>
  <c r="BS276" i="5"/>
  <c r="BT400" i="5"/>
  <c r="BS400" i="5"/>
  <c r="BR400" i="5"/>
  <c r="BQ400" i="5"/>
  <c r="BV400" i="5"/>
  <c r="BU400" i="5"/>
  <c r="BV645" i="5"/>
  <c r="BR645" i="5"/>
  <c r="BU645" i="5"/>
  <c r="BQ645" i="5"/>
  <c r="BT645" i="5"/>
  <c r="BS645" i="5"/>
  <c r="BT761" i="5"/>
  <c r="BU761" i="5"/>
  <c r="BS761" i="5"/>
  <c r="BV761" i="5"/>
  <c r="BR761" i="5"/>
  <c r="BQ761" i="5"/>
  <c r="BT163" i="5"/>
  <c r="BS163" i="5"/>
  <c r="BU163" i="5"/>
  <c r="BR163" i="5"/>
  <c r="BQ163" i="5"/>
  <c r="BV163" i="5"/>
  <c r="BT382" i="5"/>
  <c r="BS382" i="5"/>
  <c r="BR382" i="5"/>
  <c r="BV382" i="5"/>
  <c r="BQ382" i="5"/>
  <c r="BU382" i="5"/>
  <c r="BT159" i="5"/>
  <c r="BS159" i="5"/>
  <c r="BQ159" i="5"/>
  <c r="BU159" i="5"/>
  <c r="BV159" i="5"/>
  <c r="BR159" i="5"/>
  <c r="BT200" i="5"/>
  <c r="BS200" i="5"/>
  <c r="BQ200" i="5"/>
  <c r="BR200" i="5"/>
  <c r="BV200" i="5"/>
  <c r="BU200" i="5"/>
  <c r="BU679" i="5"/>
  <c r="BQ679" i="5"/>
  <c r="BT679" i="5"/>
  <c r="BS679" i="5"/>
  <c r="BR679" i="5"/>
  <c r="BV679" i="5"/>
  <c r="BV779" i="5"/>
  <c r="BR779" i="5"/>
  <c r="BS779" i="5"/>
  <c r="BQ779" i="5"/>
  <c r="BU779" i="5"/>
  <c r="BT779" i="5"/>
  <c r="BV285" i="5"/>
  <c r="BR285" i="5"/>
  <c r="BU285" i="5"/>
  <c r="BQ285" i="5"/>
  <c r="BT285" i="5"/>
  <c r="BS285" i="5"/>
  <c r="BT727" i="5"/>
  <c r="BR727" i="5"/>
  <c r="BV727" i="5"/>
  <c r="BQ727" i="5"/>
  <c r="BU727" i="5"/>
  <c r="BS727" i="5"/>
  <c r="BT221" i="5"/>
  <c r="BS221" i="5"/>
  <c r="BU221" i="5"/>
  <c r="BR221" i="5"/>
  <c r="BQ221" i="5"/>
  <c r="BV221" i="5"/>
  <c r="BT790" i="5"/>
  <c r="BU790" i="5"/>
  <c r="BS790" i="5"/>
  <c r="BV790" i="5"/>
  <c r="BR790" i="5"/>
  <c r="BQ790" i="5"/>
  <c r="BT387" i="5"/>
  <c r="BS387" i="5"/>
  <c r="BR387" i="5"/>
  <c r="BQ387" i="5"/>
  <c r="BV387" i="5"/>
  <c r="BU387" i="5"/>
  <c r="BV818" i="5"/>
  <c r="BR818" i="5"/>
  <c r="BS818" i="5"/>
  <c r="BQ818" i="5"/>
  <c r="BU818" i="5"/>
  <c r="BT818" i="5"/>
  <c r="BT360" i="5"/>
  <c r="BS360" i="5"/>
  <c r="BR360" i="5"/>
  <c r="BQ360" i="5"/>
  <c r="BU360" i="5"/>
  <c r="BV360" i="5"/>
  <c r="BT275" i="5"/>
  <c r="BS275" i="5"/>
  <c r="BU275" i="5"/>
  <c r="BR275" i="5"/>
  <c r="BQ275" i="5"/>
  <c r="BV275" i="5"/>
  <c r="BT438" i="5"/>
  <c r="BS438" i="5"/>
  <c r="BR438" i="5"/>
  <c r="BQ438" i="5"/>
  <c r="BV438" i="5"/>
  <c r="BU438" i="5"/>
  <c r="BT34" i="5"/>
  <c r="BS34" i="5"/>
  <c r="BQ34" i="5"/>
  <c r="BR34" i="5"/>
  <c r="BV34" i="5"/>
  <c r="BU34" i="5"/>
  <c r="BV140" i="5"/>
  <c r="BR140" i="5"/>
  <c r="BU140" i="5"/>
  <c r="BQ140" i="5"/>
  <c r="BT140" i="5"/>
  <c r="BS140" i="5"/>
  <c r="BT373" i="5"/>
  <c r="BS373" i="5"/>
  <c r="BV373" i="5"/>
  <c r="BU373" i="5"/>
  <c r="BR373" i="5"/>
  <c r="BQ373" i="5"/>
  <c r="BV109" i="5"/>
  <c r="BR109" i="5"/>
  <c r="BU109" i="5"/>
  <c r="BQ109" i="5"/>
  <c r="BS109" i="5"/>
  <c r="BT109" i="5"/>
  <c r="BT107" i="5"/>
  <c r="BS107" i="5"/>
  <c r="BQ107" i="5"/>
  <c r="BU107" i="5"/>
  <c r="BR107" i="5"/>
  <c r="BV107" i="5"/>
  <c r="BV711" i="5"/>
  <c r="BR711" i="5"/>
  <c r="BU711" i="5"/>
  <c r="BT711" i="5"/>
  <c r="BS711" i="5"/>
  <c r="BQ711" i="5"/>
  <c r="BV228" i="5"/>
  <c r="BR228" i="5"/>
  <c r="BU228" i="5"/>
  <c r="BQ228" i="5"/>
  <c r="BS228" i="5"/>
  <c r="BT228" i="5"/>
  <c r="BV657" i="5"/>
  <c r="BR657" i="5"/>
  <c r="BU657" i="5"/>
  <c r="BQ657" i="5"/>
  <c r="BT657" i="5"/>
  <c r="BS657" i="5"/>
  <c r="BT385" i="5"/>
  <c r="BS385" i="5"/>
  <c r="BV385" i="5"/>
  <c r="BU385" i="5"/>
  <c r="BR385" i="5"/>
  <c r="BQ385" i="5"/>
  <c r="BT280" i="5"/>
  <c r="BS280" i="5"/>
  <c r="BU280" i="5"/>
  <c r="BR280" i="5"/>
  <c r="BQ280" i="5"/>
  <c r="BV280" i="5"/>
  <c r="BT230" i="5"/>
  <c r="BS230" i="5"/>
  <c r="BU230" i="5"/>
  <c r="BV230" i="5"/>
  <c r="BR230" i="5"/>
  <c r="BQ230" i="5"/>
  <c r="BV53" i="5"/>
  <c r="BR53" i="5"/>
  <c r="BU53" i="5"/>
  <c r="BQ53" i="5"/>
  <c r="BS53" i="5"/>
  <c r="BT53" i="5"/>
  <c r="BT407" i="5"/>
  <c r="BS407" i="5"/>
  <c r="BV407" i="5"/>
  <c r="BU407" i="5"/>
  <c r="BR407" i="5"/>
  <c r="BQ407" i="5"/>
  <c r="BT817" i="5"/>
  <c r="BS817" i="5"/>
  <c r="BR817" i="5"/>
  <c r="BQ817" i="5"/>
  <c r="BV817" i="5"/>
  <c r="BU817" i="5"/>
  <c r="BT499" i="5"/>
  <c r="BS499" i="5"/>
  <c r="BV499" i="5"/>
  <c r="BU499" i="5"/>
  <c r="BR499" i="5"/>
  <c r="BQ499" i="5"/>
  <c r="BS685" i="5"/>
  <c r="BV685" i="5"/>
  <c r="BR685" i="5"/>
  <c r="BU685" i="5"/>
  <c r="BT685" i="5"/>
  <c r="BQ685" i="5"/>
  <c r="BV767" i="5"/>
  <c r="BR767" i="5"/>
  <c r="BS767" i="5"/>
  <c r="BQ767" i="5"/>
  <c r="BU767" i="5"/>
  <c r="BT767" i="5"/>
  <c r="BT641" i="5"/>
  <c r="BS641" i="5"/>
  <c r="BV641" i="5"/>
  <c r="BU641" i="5"/>
  <c r="BR641" i="5"/>
  <c r="BQ641" i="5"/>
  <c r="BV135" i="5"/>
  <c r="BR135" i="5"/>
  <c r="BU135" i="5"/>
  <c r="BQ135" i="5"/>
  <c r="BT135" i="5"/>
  <c r="BS135" i="5"/>
  <c r="BU688" i="5"/>
  <c r="BQ688" i="5"/>
  <c r="BT688" i="5"/>
  <c r="BV688" i="5"/>
  <c r="BS688" i="5"/>
  <c r="BR688" i="5"/>
  <c r="BT737" i="5"/>
  <c r="BV737" i="5"/>
  <c r="BQ737" i="5"/>
  <c r="BU737" i="5"/>
  <c r="BS737" i="5"/>
  <c r="BR737" i="5"/>
  <c r="BV500" i="5"/>
  <c r="BR500" i="5"/>
  <c r="BU500" i="5"/>
  <c r="BQ500" i="5"/>
  <c r="BT500" i="5"/>
  <c r="BS500" i="5"/>
  <c r="BV289" i="5"/>
  <c r="BR289" i="5"/>
  <c r="BU289" i="5"/>
  <c r="BQ289" i="5"/>
  <c r="BT289" i="5"/>
  <c r="BS289" i="5"/>
  <c r="BT168" i="5"/>
  <c r="BS168" i="5"/>
  <c r="BQ168" i="5"/>
  <c r="BU168" i="5"/>
  <c r="BR168" i="5"/>
  <c r="BV168" i="5"/>
  <c r="BV454" i="5"/>
  <c r="BR454" i="5"/>
  <c r="BU454" i="5"/>
  <c r="BQ454" i="5"/>
  <c r="BT454" i="5"/>
  <c r="BS454" i="5"/>
  <c r="BV51" i="5"/>
  <c r="BR51" i="5"/>
  <c r="BU51" i="5"/>
  <c r="BQ51" i="5"/>
  <c r="BT51" i="5"/>
  <c r="BS51" i="5"/>
  <c r="BV664" i="5"/>
  <c r="BR664" i="5"/>
  <c r="BU664" i="5"/>
  <c r="BQ664" i="5"/>
  <c r="BT664" i="5"/>
  <c r="BS664" i="5"/>
  <c r="BT352" i="5"/>
  <c r="BS352" i="5"/>
  <c r="BR352" i="5"/>
  <c r="BQ352" i="5"/>
  <c r="BV352" i="5"/>
  <c r="BU352" i="5"/>
  <c r="BT670" i="5"/>
  <c r="BS670" i="5"/>
  <c r="BV670" i="5"/>
  <c r="BU670" i="5"/>
  <c r="BR670" i="5"/>
  <c r="BQ670" i="5"/>
  <c r="BV266" i="5"/>
  <c r="BR266" i="5"/>
  <c r="BU266" i="5"/>
  <c r="BQ266" i="5"/>
  <c r="BS266" i="5"/>
  <c r="BT266" i="5"/>
  <c r="BT73" i="5"/>
  <c r="BS73" i="5"/>
  <c r="BU73" i="5"/>
  <c r="BV73" i="5"/>
  <c r="BR73" i="5"/>
  <c r="BQ73" i="5"/>
  <c r="BV246" i="5"/>
  <c r="BR246" i="5"/>
  <c r="BU246" i="5"/>
  <c r="BQ246" i="5"/>
  <c r="BT246" i="5"/>
  <c r="BS246" i="5"/>
  <c r="BT630" i="5"/>
  <c r="BS630" i="5"/>
  <c r="BR630" i="5"/>
  <c r="BQ630" i="5"/>
  <c r="BV630" i="5"/>
  <c r="BU630" i="5"/>
  <c r="BV91" i="5"/>
  <c r="BR91" i="5"/>
  <c r="BU91" i="5"/>
  <c r="BQ91" i="5"/>
  <c r="BS91" i="5"/>
  <c r="BT91" i="5"/>
  <c r="BU682" i="5"/>
  <c r="BQ682" i="5"/>
  <c r="BT682" i="5"/>
  <c r="BV682" i="5"/>
  <c r="BS682" i="5"/>
  <c r="BR682" i="5"/>
  <c r="BT510" i="5"/>
  <c r="BS510" i="5"/>
  <c r="BR510" i="5"/>
  <c r="BQ510" i="5"/>
  <c r="BV510" i="5"/>
  <c r="BU510" i="5"/>
  <c r="BV655" i="5"/>
  <c r="BR655" i="5"/>
  <c r="BU655" i="5"/>
  <c r="BQ655" i="5"/>
  <c r="BT655" i="5"/>
  <c r="BS655" i="5"/>
  <c r="BT563" i="5"/>
  <c r="BS563" i="5"/>
  <c r="BR563" i="5"/>
  <c r="BQ563" i="5"/>
  <c r="BV563" i="5"/>
  <c r="BU563" i="5"/>
  <c r="BV368" i="5"/>
  <c r="BR368" i="5"/>
  <c r="BU368" i="5"/>
  <c r="BQ368" i="5"/>
  <c r="BT368" i="5"/>
  <c r="BS368" i="5"/>
  <c r="BT396" i="5"/>
  <c r="BS396" i="5"/>
  <c r="BV396" i="5"/>
  <c r="BR396" i="5"/>
  <c r="BU396" i="5"/>
  <c r="BQ396" i="5"/>
  <c r="BV206" i="5"/>
  <c r="BR206" i="5"/>
  <c r="BU206" i="5"/>
  <c r="BQ206" i="5"/>
  <c r="BS206" i="5"/>
  <c r="BT206" i="5"/>
  <c r="BT70" i="5"/>
  <c r="BS70" i="5"/>
  <c r="BQ70" i="5"/>
  <c r="BV70" i="5"/>
  <c r="BU70" i="5"/>
  <c r="BR70" i="5"/>
  <c r="BT21" i="5"/>
  <c r="BS21" i="5"/>
  <c r="BU21" i="5"/>
  <c r="BR21" i="5"/>
  <c r="BQ21" i="5"/>
  <c r="BV21" i="5"/>
  <c r="BT236" i="5"/>
  <c r="BS236" i="5"/>
  <c r="BU236" i="5"/>
  <c r="BR236" i="5"/>
  <c r="BQ236" i="5"/>
  <c r="BV236" i="5"/>
  <c r="BT344" i="5"/>
  <c r="BS344" i="5"/>
  <c r="BR344" i="5"/>
  <c r="BQ344" i="5"/>
  <c r="BU344" i="5"/>
  <c r="BV344" i="5"/>
  <c r="BT356" i="5"/>
  <c r="BS356" i="5"/>
  <c r="BV356" i="5"/>
  <c r="BU356" i="5"/>
  <c r="BQ356" i="5"/>
  <c r="BR356" i="5"/>
  <c r="BV365" i="5"/>
  <c r="BR365" i="5"/>
  <c r="BU365" i="5"/>
  <c r="BQ365" i="5"/>
  <c r="BT365" i="5"/>
  <c r="BS365" i="5"/>
  <c r="BT698" i="5"/>
  <c r="BU698" i="5"/>
  <c r="BS698" i="5"/>
  <c r="BR698" i="5"/>
  <c r="BQ698" i="5"/>
  <c r="BV698" i="5"/>
  <c r="BV445" i="5"/>
  <c r="BR445" i="5"/>
  <c r="BU445" i="5"/>
  <c r="BQ445" i="5"/>
  <c r="BT445" i="5"/>
  <c r="BS445" i="5"/>
  <c r="BV251" i="5"/>
  <c r="BR251" i="5"/>
  <c r="BU251" i="5"/>
  <c r="BQ251" i="5"/>
  <c r="BS251" i="5"/>
  <c r="BT251" i="5"/>
  <c r="BT487" i="5"/>
  <c r="BS487" i="5"/>
  <c r="BV487" i="5"/>
  <c r="BU487" i="5"/>
  <c r="BR487" i="5"/>
  <c r="BQ487" i="5"/>
  <c r="BV194" i="5"/>
  <c r="BR194" i="5"/>
  <c r="BU194" i="5"/>
  <c r="BQ194" i="5"/>
  <c r="BS194" i="5"/>
  <c r="BT194" i="5"/>
  <c r="BT786" i="5"/>
  <c r="BV786" i="5"/>
  <c r="BQ786" i="5"/>
  <c r="BU786" i="5"/>
  <c r="BS786" i="5"/>
  <c r="BR786" i="5"/>
  <c r="BT299" i="5"/>
  <c r="BS299" i="5"/>
  <c r="BR299" i="5"/>
  <c r="BQ299" i="5"/>
  <c r="BV299" i="5"/>
  <c r="BU299" i="5"/>
  <c r="BV774" i="5"/>
  <c r="BR774" i="5"/>
  <c r="BU774" i="5"/>
  <c r="BT774" i="5"/>
  <c r="BS774" i="5"/>
  <c r="BQ774" i="5"/>
  <c r="BT442" i="5"/>
  <c r="BS442" i="5"/>
  <c r="BV442" i="5"/>
  <c r="BU442" i="5"/>
  <c r="BR442" i="5"/>
  <c r="BQ442" i="5"/>
  <c r="BT121" i="5"/>
  <c r="BS121" i="5"/>
  <c r="BQ121" i="5"/>
  <c r="BR121" i="5"/>
  <c r="BV121" i="5"/>
  <c r="BU121" i="5"/>
  <c r="BU684" i="5"/>
  <c r="BQ684" i="5"/>
  <c r="BT684" i="5"/>
  <c r="BS684" i="5"/>
  <c r="BR684" i="5"/>
  <c r="BV684" i="5"/>
  <c r="BV541" i="5"/>
  <c r="BR541" i="5"/>
  <c r="BU541" i="5"/>
  <c r="BQ541" i="5"/>
  <c r="BT541" i="5"/>
  <c r="BS541" i="5"/>
  <c r="BV315" i="5"/>
  <c r="BR315" i="5"/>
  <c r="BU315" i="5"/>
  <c r="BQ315" i="5"/>
  <c r="BT315" i="5"/>
  <c r="BS315" i="5"/>
  <c r="BV223" i="5"/>
  <c r="BR223" i="5"/>
  <c r="BU223" i="5"/>
  <c r="BQ223" i="5"/>
  <c r="BT223" i="5"/>
  <c r="BS223" i="5"/>
  <c r="BV307" i="5"/>
  <c r="BR307" i="5"/>
  <c r="BU307" i="5"/>
  <c r="BQ307" i="5"/>
  <c r="BS307" i="5"/>
  <c r="BT307" i="5"/>
  <c r="BT50" i="5"/>
  <c r="BS50" i="5"/>
  <c r="BU50" i="5"/>
  <c r="BQ50" i="5"/>
  <c r="BR50" i="5"/>
  <c r="BV50" i="5"/>
  <c r="BV311" i="5"/>
  <c r="BR311" i="5"/>
  <c r="BU311" i="5"/>
  <c r="BQ311" i="5"/>
  <c r="BT311" i="5"/>
  <c r="BS311" i="5"/>
  <c r="BT226" i="5"/>
  <c r="BS226" i="5"/>
  <c r="BQ226" i="5"/>
  <c r="BR226" i="5"/>
  <c r="BV226" i="5"/>
  <c r="BU226" i="5"/>
  <c r="BT815" i="5"/>
  <c r="BU815" i="5"/>
  <c r="BS815" i="5"/>
  <c r="BR815" i="5"/>
  <c r="BQ815" i="5"/>
  <c r="BV815" i="5"/>
  <c r="AU139" i="5"/>
  <c r="AV282" i="5"/>
  <c r="AR701" i="5"/>
  <c r="AV363" i="5"/>
  <c r="AU82" i="5"/>
  <c r="AT236" i="5"/>
  <c r="AQ469" i="5"/>
  <c r="AR523" i="5"/>
  <c r="AR284" i="5"/>
  <c r="AT478" i="5"/>
  <c r="AV286" i="5"/>
  <c r="AS315" i="5"/>
  <c r="AV320" i="5"/>
  <c r="AR821" i="5"/>
  <c r="AT779" i="5"/>
  <c r="AV657" i="5"/>
  <c r="AU118" i="5"/>
  <c r="AS454" i="5"/>
  <c r="AQ479" i="5"/>
  <c r="AS747" i="5"/>
  <c r="AT486" i="5"/>
  <c r="AR467" i="5"/>
  <c r="AR534" i="5"/>
  <c r="AT243" i="5"/>
  <c r="AV257" i="5"/>
  <c r="AV435" i="5"/>
  <c r="AV321" i="5"/>
  <c r="AV432" i="5"/>
  <c r="AR380" i="5"/>
  <c r="AS268" i="5"/>
  <c r="AT630" i="5"/>
  <c r="AU260" i="5"/>
  <c r="AU407" i="5"/>
  <c r="AU551" i="5"/>
  <c r="AS194" i="5"/>
  <c r="AR398" i="5"/>
  <c r="AS138" i="5"/>
  <c r="AT547" i="5"/>
  <c r="AT69" i="5"/>
  <c r="AR311" i="5"/>
  <c r="AR482" i="5"/>
  <c r="AU106" i="5"/>
  <c r="AQ95" i="5"/>
  <c r="AV176" i="5"/>
  <c r="AQ445" i="5"/>
  <c r="AQ401" i="5"/>
  <c r="AU814" i="5"/>
  <c r="AV386" i="5"/>
  <c r="AS655" i="5"/>
  <c r="AS142" i="5"/>
  <c r="AV605" i="5"/>
  <c r="AT356" i="5"/>
  <c r="AU442" i="5"/>
  <c r="AV738" i="5"/>
  <c r="AV254" i="5"/>
  <c r="AV776" i="5"/>
  <c r="AQ494" i="5"/>
  <c r="AS451" i="5"/>
  <c r="AU690" i="5"/>
  <c r="AQ49" i="5"/>
  <c r="AR272" i="5"/>
  <c r="AU107" i="5"/>
  <c r="AV410" i="5"/>
  <c r="AU236" i="5"/>
  <c r="AV246" i="5"/>
  <c r="AS696" i="5"/>
  <c r="AT97" i="5"/>
  <c r="AT292" i="5"/>
  <c r="AT499" i="5"/>
  <c r="AQ76" i="5"/>
  <c r="AS815" i="5"/>
  <c r="AQ722" i="5"/>
  <c r="AV144" i="5"/>
  <c r="AT132" i="5"/>
  <c r="AR154" i="5"/>
  <c r="AQ371" i="5"/>
  <c r="AQ37" i="5"/>
  <c r="AV217" i="5"/>
  <c r="AT237" i="5"/>
  <c r="AZ587" i="5"/>
  <c r="AS587" i="5"/>
  <c r="BB633" i="5"/>
  <c r="AU633" i="5"/>
  <c r="AQ699" i="5"/>
  <c r="AS606" i="5"/>
  <c r="AV218" i="5"/>
  <c r="AQ409" i="5"/>
  <c r="AQ91" i="5"/>
  <c r="AR381" i="5"/>
  <c r="AV266" i="5"/>
  <c r="AS674" i="5"/>
  <c r="AT702" i="5"/>
  <c r="AV438" i="5"/>
  <c r="AT308" i="5"/>
  <c r="AQ347" i="5"/>
  <c r="AZ346" i="5"/>
  <c r="AS346" i="5"/>
  <c r="AZ74" i="5"/>
  <c r="AS74" i="5"/>
  <c r="AZ489" i="5"/>
  <c r="AS489" i="5"/>
  <c r="BB16" i="5"/>
  <c r="AU16" i="5"/>
  <c r="AZ29" i="5"/>
  <c r="AS29" i="5"/>
  <c r="BB271" i="5"/>
  <c r="AU271" i="5"/>
  <c r="AZ420" i="5"/>
  <c r="AS420" i="5"/>
  <c r="AZ743" i="5"/>
  <c r="AS743" i="5"/>
  <c r="BB470" i="5"/>
  <c r="AU470" i="5"/>
  <c r="AZ333" i="5"/>
  <c r="AS333" i="5"/>
  <c r="AZ476" i="5"/>
  <c r="AS476" i="5"/>
  <c r="AZ149" i="5"/>
  <c r="AS149" i="5"/>
  <c r="AT199" i="5"/>
  <c r="AT810" i="5"/>
  <c r="AV384" i="5"/>
  <c r="AU431" i="5"/>
  <c r="AU281" i="5"/>
  <c r="AU664" i="5"/>
  <c r="AQ698" i="5"/>
  <c r="AS134" i="5"/>
  <c r="AV377" i="5"/>
  <c r="AU163" i="5"/>
  <c r="AS366" i="5"/>
  <c r="AZ475" i="5"/>
  <c r="AS475" i="5"/>
  <c r="AZ501" i="5"/>
  <c r="AS501" i="5"/>
  <c r="BB196" i="5"/>
  <c r="AU196" i="5"/>
  <c r="BB214" i="5"/>
  <c r="AU214" i="5"/>
  <c r="AZ137" i="5"/>
  <c r="AS137" i="5"/>
  <c r="BB201" i="5"/>
  <c r="AU201" i="5"/>
  <c r="BB667" i="5"/>
  <c r="AU667" i="5"/>
  <c r="BB111" i="5"/>
  <c r="AU111" i="5"/>
  <c r="BB258" i="5"/>
  <c r="AU258" i="5"/>
  <c r="BB599" i="5"/>
  <c r="AU599" i="5"/>
  <c r="AZ732" i="5"/>
  <c r="AS732" i="5"/>
  <c r="AZ17" i="5"/>
  <c r="AS17" i="5"/>
  <c r="BB565" i="5"/>
  <c r="AU565" i="5"/>
  <c r="AZ681" i="5"/>
  <c r="AS681" i="5"/>
  <c r="AZ670" i="5"/>
  <c r="AS670" i="5"/>
  <c r="AZ437" i="5"/>
  <c r="AS437" i="5"/>
  <c r="BC279" i="5"/>
  <c r="AV279" i="5"/>
  <c r="AX70" i="5"/>
  <c r="AQ70" i="5"/>
  <c r="BC370" i="5"/>
  <c r="AV370" i="5"/>
  <c r="BB584" i="5"/>
  <c r="AU584" i="5"/>
  <c r="BB298" i="5"/>
  <c r="AU298" i="5"/>
  <c r="AX46" i="5"/>
  <c r="AQ46" i="5"/>
  <c r="AZ421" i="5"/>
  <c r="AS421" i="5"/>
  <c r="AV508" i="5"/>
  <c r="AS764" i="5"/>
  <c r="AT251" i="5"/>
  <c r="AQ183" i="5"/>
  <c r="AV174" i="5"/>
  <c r="AT306" i="5"/>
  <c r="AT114" i="5"/>
  <c r="AU680" i="5"/>
  <c r="AQ737" i="5"/>
  <c r="AQ125" i="5"/>
  <c r="AS56" i="5"/>
  <c r="AS656" i="5"/>
  <c r="AU352" i="5"/>
  <c r="AU767" i="5"/>
  <c r="AU335" i="5"/>
  <c r="AT669" i="5"/>
  <c r="AT62" i="5"/>
  <c r="AT707" i="5"/>
  <c r="AV164" i="5"/>
  <c r="AQ334" i="5"/>
  <c r="AR73" i="5"/>
  <c r="AV65" i="5"/>
  <c r="AS274" i="5"/>
  <c r="AU288" i="5"/>
  <c r="AR291" i="5"/>
  <c r="AU221" i="5"/>
  <c r="AQ98" i="5"/>
  <c r="AV388" i="5"/>
  <c r="AU112" i="5"/>
  <c r="AT54" i="5"/>
  <c r="AT103" i="5"/>
  <c r="AV212" i="5"/>
  <c r="AV140" i="5"/>
  <c r="AS71" i="5"/>
  <c r="AU606" i="5"/>
  <c r="AS83" i="5"/>
  <c r="AV563" i="5"/>
  <c r="AQ171" i="5"/>
  <c r="AQ740" i="5"/>
  <c r="AQ496" i="5"/>
  <c r="AQ186" i="5"/>
  <c r="AQ223" i="5"/>
  <c r="AV778" i="5"/>
  <c r="AV464" i="5"/>
  <c r="AR293" i="5"/>
  <c r="AQ671" i="5"/>
  <c r="AR121" i="5"/>
  <c r="AS48" i="5"/>
  <c r="AV512" i="5"/>
  <c r="AV382" i="5"/>
  <c r="AV120" i="5"/>
  <c r="AR21" i="5"/>
  <c r="AQ591" i="5"/>
  <c r="AV241" i="5"/>
  <c r="AV230" i="5"/>
  <c r="AT442" i="5"/>
  <c r="AV206" i="5"/>
  <c r="AT433" i="5"/>
  <c r="AT360" i="5"/>
  <c r="AV135" i="5"/>
  <c r="AU727" i="5"/>
  <c r="AQ768" i="5"/>
  <c r="AR555" i="5"/>
  <c r="AV289" i="5"/>
  <c r="AV104" i="5"/>
  <c r="AQ487" i="5"/>
  <c r="AR665" i="5"/>
  <c r="AR75" i="5"/>
  <c r="AQ228" i="5"/>
  <c r="AQ94" i="5"/>
  <c r="AV790" i="5"/>
  <c r="AR155" i="5"/>
  <c r="AR328" i="5"/>
  <c r="AT51" i="5"/>
  <c r="AV76" i="5"/>
  <c r="AR760" i="5"/>
  <c r="AR728" i="5"/>
  <c r="AY713" i="5"/>
  <c r="AR713" i="5"/>
  <c r="BC645" i="5"/>
  <c r="AV645" i="5"/>
  <c r="AY375" i="5"/>
  <c r="AR375" i="5"/>
  <c r="BA105" i="5"/>
  <c r="AT105" i="5"/>
  <c r="BA152" i="5"/>
  <c r="AT152" i="5"/>
  <c r="AU124" i="5"/>
  <c r="AT117" i="5"/>
  <c r="AQ807" i="5"/>
  <c r="AT200" i="5"/>
  <c r="AS548" i="5"/>
  <c r="AR157" i="5"/>
  <c r="AV283" i="5"/>
  <c r="AR242" i="5"/>
  <c r="AY147" i="5"/>
  <c r="AR147" i="5"/>
  <c r="AY813" i="5"/>
  <c r="AR813" i="5"/>
  <c r="AX510" i="5"/>
  <c r="AQ510" i="5"/>
  <c r="AX136" i="5"/>
  <c r="AQ136" i="5"/>
  <c r="AT109" i="5"/>
  <c r="AV684" i="5"/>
  <c r="AR330" i="5"/>
  <c r="AS36" i="5"/>
  <c r="AQ220" i="5"/>
  <c r="AV351" i="5"/>
  <c r="AU668" i="5"/>
  <c r="AT495" i="5"/>
  <c r="AU552" i="5"/>
  <c r="AV195" i="5"/>
  <c r="AQ774" i="5"/>
  <c r="BB319" i="5"/>
  <c r="AU319" i="5"/>
  <c r="BA252" i="5"/>
  <c r="AT252" i="5"/>
  <c r="BA524" i="5"/>
  <c r="AT524" i="5"/>
  <c r="BC126" i="5"/>
  <c r="AV126" i="5"/>
  <c r="AZ139" i="5"/>
  <c r="AS139" i="5"/>
  <c r="AU249" i="5"/>
  <c r="AT52" i="5"/>
  <c r="AU278" i="5"/>
  <c r="AS64" i="5"/>
  <c r="AQ819" i="5"/>
  <c r="AR527" i="5"/>
  <c r="AV365" i="5"/>
  <c r="AV193" i="5"/>
  <c r="AU79" i="5"/>
  <c r="AV608" i="5"/>
  <c r="AT688" i="5"/>
  <c r="AV364" i="5"/>
  <c r="AV328" i="5"/>
  <c r="AV398" i="5"/>
  <c r="AR656" i="5"/>
  <c r="AR186" i="5"/>
  <c r="AQ236" i="5"/>
  <c r="AQ328" i="5"/>
  <c r="AS781" i="5"/>
  <c r="AQ286" i="5"/>
  <c r="AS308" i="5"/>
  <c r="AV75" i="5"/>
  <c r="AS241" i="5"/>
  <c r="AS702" i="5"/>
  <c r="AR778" i="5"/>
  <c r="AT300" i="5"/>
  <c r="AQ760" i="5"/>
  <c r="AQ362" i="5"/>
  <c r="AV330" i="5"/>
  <c r="AQ786" i="5"/>
  <c r="AS82" i="5"/>
  <c r="AR442" i="5"/>
  <c r="AS37" i="5"/>
  <c r="AT713" i="5"/>
  <c r="AT665" i="5"/>
  <c r="AS494" i="5"/>
  <c r="AT690" i="5"/>
  <c r="AS508" i="5"/>
  <c r="AU747" i="5"/>
  <c r="AS50" i="5"/>
  <c r="AV70" i="5"/>
  <c r="AT494" i="5"/>
  <c r="AR707" i="5"/>
  <c r="AS21" i="5"/>
  <c r="AS195" i="5"/>
  <c r="AQ311" i="5"/>
  <c r="AS807" i="5"/>
  <c r="AS286" i="5"/>
  <c r="AQ351" i="5"/>
  <c r="AS292" i="5"/>
  <c r="AV152" i="5"/>
  <c r="AS682" i="5"/>
  <c r="AQ260" i="5"/>
  <c r="AQ365" i="5"/>
  <c r="AU467" i="5"/>
  <c r="AR292" i="5"/>
  <c r="AR545" i="5"/>
  <c r="AT21" i="5"/>
  <c r="AQ368" i="5"/>
  <c r="AS786" i="5"/>
  <c r="AS58" i="5"/>
  <c r="AR120" i="5"/>
  <c r="AT813" i="5"/>
  <c r="AQ246" i="5"/>
  <c r="AR246" i="5"/>
  <c r="AR290" i="5"/>
  <c r="AS684" i="5"/>
  <c r="AT704" i="5"/>
  <c r="AQ747" i="5"/>
  <c r="AR85" i="5"/>
  <c r="AV552" i="5"/>
  <c r="AV777" i="5"/>
  <c r="AU311" i="5"/>
  <c r="BB292" i="5"/>
  <c r="AU292" i="5"/>
  <c r="AX523" i="5"/>
  <c r="AQ523" i="5"/>
  <c r="AX57" i="5"/>
  <c r="AQ57" i="5"/>
  <c r="AX684" i="5"/>
  <c r="AQ684" i="5"/>
  <c r="AZ311" i="5"/>
  <c r="AS311" i="5"/>
  <c r="AX195" i="5"/>
  <c r="AQ195" i="5"/>
  <c r="AY252" i="5"/>
  <c r="AR252" i="5"/>
  <c r="AY220" i="5"/>
  <c r="AR220" i="5"/>
  <c r="AX308" i="5"/>
  <c r="AQ308" i="5"/>
  <c r="AY188" i="5"/>
  <c r="AR188" i="5"/>
  <c r="AY57" i="5"/>
  <c r="AR57" i="5"/>
  <c r="BB252" i="5"/>
  <c r="AU252" i="5"/>
  <c r="BA396" i="5"/>
  <c r="AT396" i="5"/>
  <c r="BC188" i="5"/>
  <c r="AV188" i="5"/>
  <c r="AZ57" i="5"/>
  <c r="AS57" i="5"/>
  <c r="BC760" i="5"/>
  <c r="AV760" i="5"/>
  <c r="BC125" i="5"/>
  <c r="AV125" i="5"/>
  <c r="BC21" i="5"/>
  <c r="AV21" i="5"/>
  <c r="BA58" i="5"/>
  <c r="AT58" i="5"/>
  <c r="AY365" i="5"/>
  <c r="AR365" i="5"/>
  <c r="BC362" i="5"/>
  <c r="AV362" i="5"/>
  <c r="BC815" i="5"/>
  <c r="AV815" i="5"/>
  <c r="AY625" i="5"/>
  <c r="AR625" i="5"/>
  <c r="AT545" i="5"/>
  <c r="AU126" i="5"/>
  <c r="AY776" i="5"/>
  <c r="AR776" i="5"/>
  <c r="BA684" i="5"/>
  <c r="AT684" i="5"/>
  <c r="BB293" i="5"/>
  <c r="AU293" i="5"/>
  <c r="AZ474" i="5"/>
  <c r="AS474" i="5"/>
  <c r="AY366" i="5"/>
  <c r="AR366" i="5"/>
  <c r="AZ330" i="5"/>
  <c r="AS330" i="5"/>
  <c r="AY142" i="5"/>
  <c r="AR142" i="5"/>
  <c r="BC702" i="5"/>
  <c r="AV702" i="5"/>
  <c r="BB155" i="5"/>
  <c r="AU155" i="5"/>
  <c r="AZ665" i="5"/>
  <c r="AS665" i="5"/>
  <c r="AY563" i="5"/>
  <c r="AR563" i="5"/>
  <c r="BA246" i="5"/>
  <c r="AT246" i="5"/>
  <c r="BA76" i="5"/>
  <c r="AT76" i="5"/>
  <c r="BA682" i="5"/>
  <c r="AT682" i="5"/>
  <c r="BB36" i="5"/>
  <c r="AU36" i="5"/>
  <c r="AV299" i="5"/>
  <c r="AR344" i="5"/>
  <c r="AQ134" i="5"/>
  <c r="AQ625" i="5"/>
  <c r="AS396" i="5"/>
  <c r="AR286" i="5"/>
  <c r="AV315" i="5"/>
  <c r="AT155" i="5"/>
  <c r="AQ287" i="5"/>
  <c r="AR815" i="5"/>
  <c r="AR98" i="5"/>
  <c r="AS776" i="5"/>
  <c r="AV545" i="5"/>
  <c r="AS777" i="5"/>
  <c r="AQ398" i="5"/>
  <c r="AU188" i="5"/>
  <c r="AQ435" i="5"/>
  <c r="AR236" i="5"/>
  <c r="AS760" i="5"/>
  <c r="AU366" i="5"/>
  <c r="AR206" i="5"/>
  <c r="AS299" i="5"/>
  <c r="AR76" i="5"/>
  <c r="AQ563" i="5"/>
  <c r="AS728" i="5"/>
  <c r="AQ120" i="5"/>
  <c r="AU813" i="5"/>
  <c r="AU435" i="5"/>
  <c r="AR668" i="5"/>
  <c r="AT231" i="5"/>
  <c r="AV82" i="5"/>
  <c r="AU257" i="5"/>
  <c r="AQ508" i="5"/>
  <c r="AT195" i="5"/>
  <c r="AV287" i="5"/>
  <c r="AR50" i="5"/>
  <c r="AT57" i="5"/>
  <c r="AS152" i="5"/>
  <c r="AQ292" i="5"/>
  <c r="AT136" i="5"/>
  <c r="AS251" i="5"/>
  <c r="AU671" i="5"/>
  <c r="AU195" i="5"/>
  <c r="AR51" i="5"/>
  <c r="AR702" i="5"/>
  <c r="AS126" i="5"/>
  <c r="AV625" i="5"/>
  <c r="AR251" i="5"/>
  <c r="AQ344" i="5"/>
  <c r="AR606" i="5"/>
  <c r="AV134" i="5"/>
  <c r="AT474" i="5"/>
  <c r="AS671" i="5"/>
  <c r="AS155" i="5"/>
  <c r="AT366" i="5"/>
  <c r="AQ56" i="5"/>
  <c r="AT134" i="5"/>
  <c r="AS51" i="5"/>
  <c r="AT311" i="5"/>
  <c r="AQ707" i="5"/>
  <c r="AT482" i="5"/>
  <c r="AV442" i="5"/>
  <c r="AT563" i="5"/>
  <c r="AU665" i="5"/>
  <c r="AQ330" i="5"/>
  <c r="AS218" i="5"/>
  <c r="AU136" i="5"/>
  <c r="AV98" i="5"/>
  <c r="AV467" i="5"/>
  <c r="AS713" i="5"/>
  <c r="AU51" i="5"/>
  <c r="AS70" i="5"/>
  <c r="AV171" i="5"/>
  <c r="AT410" i="5"/>
  <c r="AU777" i="5"/>
  <c r="AR82" i="5"/>
  <c r="AT75" i="5"/>
  <c r="AR451" i="5"/>
  <c r="AQ241" i="5"/>
  <c r="AQ690" i="5"/>
  <c r="AR152" i="5"/>
  <c r="AS431" i="5"/>
  <c r="AQ474" i="5"/>
  <c r="AT555" i="5"/>
  <c r="AQ251" i="5"/>
  <c r="AU50" i="5"/>
  <c r="AR435" i="5"/>
  <c r="AZ220" i="5"/>
  <c r="AS220" i="5"/>
  <c r="AU625" i="5"/>
  <c r="AQ545" i="5"/>
  <c r="AQ126" i="5"/>
  <c r="AT421" i="5"/>
  <c r="AV419" i="5"/>
  <c r="AR56" i="5"/>
  <c r="AU774" i="5"/>
  <c r="AS690" i="5"/>
  <c r="AV555" i="5"/>
  <c r="AT351" i="5"/>
  <c r="AV671" i="5"/>
  <c r="AU117" i="5"/>
  <c r="AU368" i="5"/>
  <c r="AU218" i="5"/>
  <c r="AV469" i="5"/>
  <c r="AU290" i="5"/>
  <c r="AV118" i="5"/>
  <c r="AU518" i="5"/>
  <c r="AQ290" i="5"/>
  <c r="AR352" i="5"/>
  <c r="AR807" i="5"/>
  <c r="AT760" i="5"/>
  <c r="AT330" i="5"/>
  <c r="AV437" i="5"/>
  <c r="AS704" i="5"/>
  <c r="AR698" i="5"/>
  <c r="AU474" i="5"/>
  <c r="AQ152" i="5"/>
  <c r="AQ713" i="5"/>
  <c r="AQ50" i="5"/>
  <c r="AV57" i="5"/>
  <c r="AU563" i="5"/>
  <c r="AQ467" i="5"/>
  <c r="AR494" i="5"/>
  <c r="AR770" i="5"/>
  <c r="AQ781" i="5"/>
  <c r="AT220" i="5"/>
  <c r="AQ606" i="5"/>
  <c r="AV300" i="5"/>
  <c r="AS252" i="5"/>
  <c r="AT365" i="5"/>
  <c r="AU702" i="5"/>
  <c r="AQ142" i="5"/>
  <c r="AS186" i="5"/>
  <c r="AT206" i="5"/>
  <c r="AR700" i="5"/>
  <c r="AQ728" i="5"/>
  <c r="AT523" i="5"/>
  <c r="AU545" i="5"/>
  <c r="AS236" i="5"/>
  <c r="AS300" i="5"/>
  <c r="AQ21" i="5"/>
  <c r="AT305" i="5"/>
  <c r="AS118" i="5"/>
  <c r="AV223" i="5"/>
  <c r="AT241" i="5"/>
  <c r="AT777" i="5"/>
  <c r="AT48" i="5"/>
  <c r="AR690" i="5"/>
  <c r="AS555" i="5"/>
  <c r="AV665" i="5"/>
  <c r="AU713" i="5"/>
  <c r="AT606" i="5"/>
  <c r="AV49" i="5"/>
  <c r="AU469" i="5"/>
  <c r="AU684" i="5"/>
  <c r="AU494" i="5"/>
  <c r="AU760" i="5"/>
  <c r="AV713" i="5"/>
  <c r="AU120" i="5"/>
  <c r="AT464" i="5"/>
  <c r="AS223" i="5"/>
  <c r="AR774" i="5"/>
  <c r="AT698" i="5"/>
  <c r="AT344" i="5"/>
  <c r="AU241" i="5"/>
  <c r="AU698" i="5"/>
  <c r="AV747" i="5"/>
  <c r="AR139" i="5"/>
  <c r="AS552" i="5"/>
  <c r="AR118" i="5"/>
  <c r="AU815" i="5"/>
  <c r="AS352" i="5"/>
  <c r="AS125" i="5"/>
  <c r="AQ206" i="5"/>
  <c r="AV606" i="5"/>
  <c r="AS362" i="5"/>
  <c r="AS279" i="5"/>
  <c r="AT56" i="5"/>
  <c r="AU778" i="5"/>
  <c r="AU722" i="5"/>
  <c r="AV523" i="5"/>
  <c r="AU21" i="5"/>
  <c r="AT380" i="5"/>
  <c r="AV494" i="5"/>
  <c r="AR362" i="5"/>
  <c r="AV220" i="5"/>
  <c r="AS469" i="5"/>
  <c r="AT194" i="5"/>
  <c r="AU781" i="5"/>
  <c r="AQ815" i="5"/>
  <c r="AQ252" i="5"/>
  <c r="AQ551" i="5"/>
  <c r="AR308" i="5"/>
  <c r="AT188" i="5"/>
  <c r="AT781" i="5"/>
  <c r="AV85" i="5"/>
  <c r="AR368" i="5"/>
  <c r="AU220" i="5"/>
  <c r="AT118" i="5"/>
  <c r="AV698" i="5"/>
  <c r="AS562" i="5"/>
  <c r="AQ155" i="5"/>
  <c r="AS545" i="5"/>
  <c r="AT552" i="5"/>
  <c r="AR351" i="5"/>
  <c r="AQ451" i="5"/>
  <c r="AV186" i="5"/>
  <c r="AS398" i="5"/>
  <c r="AS467" i="5"/>
  <c r="AV51" i="5"/>
  <c r="AU73" i="5"/>
  <c r="AS76" i="5"/>
  <c r="AU728" i="5"/>
  <c r="AQ704" i="5"/>
  <c r="AU251" i="5"/>
  <c r="AV551" i="5"/>
  <c r="AV89" i="5"/>
  <c r="AQ266" i="5"/>
  <c r="AS344" i="5"/>
  <c r="AQ194" i="5"/>
  <c r="AS368" i="5"/>
  <c r="AT307" i="5"/>
  <c r="AU365" i="5"/>
  <c r="AV292" i="5"/>
  <c r="AR241" i="5"/>
  <c r="AU299" i="5"/>
  <c r="AT807" i="5"/>
  <c r="AR300" i="5"/>
  <c r="AT815" i="5"/>
  <c r="AS707" i="5"/>
  <c r="AT139" i="5"/>
  <c r="AS551" i="5"/>
  <c r="AR125" i="5"/>
  <c r="AR126" i="5"/>
  <c r="AT656" i="5"/>
  <c r="AT368" i="5"/>
  <c r="AU75" i="5"/>
  <c r="AV813" i="5"/>
  <c r="AV50" i="5"/>
  <c r="AT728" i="5"/>
  <c r="AU134" i="5"/>
  <c r="AR508" i="5"/>
  <c r="AT82" i="5"/>
  <c r="AS442" i="5"/>
  <c r="AQ552" i="5"/>
  <c r="AU98" i="5"/>
  <c r="AS668" i="5"/>
  <c r="AT287" i="5"/>
  <c r="AQ75" i="5"/>
  <c r="AQ813" i="5"/>
  <c r="AR781" i="5"/>
  <c r="AV36" i="5"/>
  <c r="AU57" i="5"/>
  <c r="AU807" i="5"/>
  <c r="AQ777" i="5"/>
  <c r="AT508" i="5"/>
  <c r="AR281" i="5"/>
  <c r="AU656" i="5"/>
  <c r="AV368" i="5"/>
  <c r="AV396" i="5"/>
  <c r="AS206" i="5"/>
  <c r="AR287" i="5"/>
  <c r="AV139" i="5"/>
  <c r="AQ139" i="5"/>
  <c r="AV707" i="5"/>
  <c r="AR218" i="5"/>
  <c r="AU555" i="5"/>
  <c r="AS563" i="5"/>
  <c r="AT98" i="5"/>
  <c r="AQ396" i="5"/>
  <c r="AU330" i="5"/>
  <c r="AT467" i="5"/>
  <c r="AS188" i="5"/>
  <c r="AS813" i="5"/>
  <c r="AQ702" i="5"/>
  <c r="AS774" i="5"/>
  <c r="AR671" i="5"/>
  <c r="AV527" i="5"/>
  <c r="AT435" i="5"/>
  <c r="AT362" i="5"/>
  <c r="AU300" i="5"/>
  <c r="AV690" i="5"/>
  <c r="AS698" i="5"/>
  <c r="AU523" i="5"/>
  <c r="AT286" i="5"/>
  <c r="AS523" i="5"/>
  <c r="AQ366" i="5"/>
  <c r="AU398" i="5"/>
  <c r="AT352" i="5"/>
  <c r="AT299" i="5"/>
  <c r="AU56" i="5"/>
  <c r="AQ218" i="5"/>
  <c r="AQ300" i="5"/>
  <c r="AS625" i="5"/>
  <c r="AR469" i="5"/>
  <c r="AR551" i="5"/>
  <c r="AU344" i="5"/>
  <c r="AS98" i="5"/>
  <c r="AU362" i="5"/>
  <c r="AV781" i="5"/>
  <c r="AR299" i="5"/>
  <c r="AU707" i="5"/>
  <c r="AU286" i="5"/>
  <c r="AR552" i="5"/>
  <c r="AU58" i="5"/>
  <c r="AT126" i="5"/>
  <c r="AQ656" i="5"/>
  <c r="AS435" i="5"/>
  <c r="AT328" i="5"/>
  <c r="AR67" i="5"/>
  <c r="AR226" i="5"/>
  <c r="AR777" i="5"/>
  <c r="AQ682" i="5"/>
  <c r="AS136" i="5"/>
  <c r="AU142" i="5"/>
  <c r="AV252" i="5"/>
  <c r="AR195" i="5"/>
  <c r="AU308" i="5"/>
  <c r="AT186" i="5"/>
  <c r="AQ352" i="5"/>
  <c r="AS365" i="5"/>
  <c r="AV236" i="5"/>
  <c r="AV58" i="5"/>
  <c r="AR684" i="5"/>
  <c r="AU206" i="5"/>
  <c r="AS75" i="5"/>
  <c r="AV311" i="5"/>
  <c r="AV56" i="5"/>
  <c r="AV807" i="5"/>
  <c r="AU445" i="5"/>
  <c r="BC344" i="5"/>
  <c r="AV344" i="5"/>
  <c r="BC308" i="5"/>
  <c r="AV308" i="5"/>
  <c r="AV656" i="5"/>
  <c r="AQ118" i="5"/>
  <c r="AQ668" i="5"/>
  <c r="AU186" i="5"/>
  <c r="AU396" i="5"/>
  <c r="AS328" i="5"/>
  <c r="AT50" i="5"/>
  <c r="AR58" i="5"/>
  <c r="AU246" i="5"/>
  <c r="AV637" i="5"/>
  <c r="AT125" i="5"/>
  <c r="AU152" i="5"/>
  <c r="AU351" i="5"/>
  <c r="AT398" i="5"/>
  <c r="AU287" i="5"/>
  <c r="AQ51" i="5"/>
  <c r="AQ188" i="5"/>
  <c r="AS246" i="5"/>
  <c r="AU776" i="5"/>
  <c r="AU37" i="5"/>
  <c r="AV352" i="5"/>
  <c r="AV251" i="5"/>
  <c r="AQ555" i="5"/>
  <c r="AQ82" i="5"/>
  <c r="AS351" i="5"/>
  <c r="AT668" i="5"/>
  <c r="AV366" i="5"/>
  <c r="AS287" i="5"/>
  <c r="AV142" i="5"/>
  <c r="AQ299" i="5"/>
  <c r="AT120" i="5"/>
  <c r="AT551" i="5"/>
  <c r="AQ442" i="5"/>
  <c r="AV155" i="5"/>
  <c r="AU125" i="5"/>
  <c r="AQ665" i="5"/>
  <c r="AR396" i="5"/>
  <c r="AU328" i="5"/>
  <c r="AU76" i="5"/>
  <c r="AR786" i="5"/>
  <c r="BC668" i="5"/>
  <c r="AV668" i="5"/>
  <c r="BA625" i="5"/>
  <c r="AT625" i="5"/>
  <c r="AX58" i="5"/>
  <c r="AQ58" i="5"/>
  <c r="BA218" i="5"/>
  <c r="AT218" i="5"/>
  <c r="AY134" i="5"/>
  <c r="AR134" i="5"/>
  <c r="BC474" i="5"/>
  <c r="AV474" i="5"/>
  <c r="BB508" i="5"/>
  <c r="AU508" i="5"/>
  <c r="AT671" i="5"/>
  <c r="AR474" i="5"/>
  <c r="AS120" i="5"/>
  <c r="BA142" i="5"/>
  <c r="AT142" i="5"/>
  <c r="BA469" i="5"/>
  <c r="AT469" i="5"/>
  <c r="AR419" i="5"/>
  <c r="AR479" i="5"/>
  <c r="AV381" i="5"/>
  <c r="AT154" i="5"/>
  <c r="AV682" i="5"/>
  <c r="AV380" i="5"/>
  <c r="AV231" i="5"/>
  <c r="AT266" i="5"/>
  <c r="AR315" i="5"/>
  <c r="AT518" i="5"/>
  <c r="AU674" i="5"/>
  <c r="AQ482" i="5"/>
  <c r="AV431" i="5"/>
  <c r="AT445" i="5"/>
  <c r="AR464" i="5"/>
  <c r="AU356" i="5"/>
  <c r="AV67" i="5"/>
  <c r="AU770" i="5"/>
  <c r="AV226" i="5"/>
  <c r="AR421" i="5"/>
  <c r="AS358" i="5"/>
  <c r="AQ73" i="5"/>
  <c r="AQ89" i="5"/>
  <c r="AQ305" i="5"/>
  <c r="AV510" i="5"/>
  <c r="AS700" i="5"/>
  <c r="AT674" i="5"/>
  <c r="AT437" i="5"/>
  <c r="AR260" i="5"/>
  <c r="AU655" i="5"/>
  <c r="AS649" i="5"/>
  <c r="AT506" i="5"/>
  <c r="AS371" i="5"/>
  <c r="AT534" i="5"/>
  <c r="AR518" i="5"/>
  <c r="AS419" i="5"/>
  <c r="AS434" i="5"/>
  <c r="AV451" i="5"/>
  <c r="AU592" i="5"/>
  <c r="AU361" i="5"/>
  <c r="AU358" i="5"/>
  <c r="AQ410" i="5"/>
  <c r="AV349" i="5"/>
  <c r="AR704" i="5"/>
  <c r="AU347" i="5"/>
  <c r="AR321" i="5"/>
  <c r="AU506" i="5"/>
  <c r="AS307" i="5"/>
  <c r="AS117" i="5"/>
  <c r="AU682" i="5"/>
  <c r="AU171" i="5"/>
  <c r="AV655" i="5"/>
  <c r="AV260" i="5"/>
  <c r="AS305" i="5"/>
  <c r="AS281" i="5"/>
  <c r="AT73" i="5"/>
  <c r="AT257" i="5"/>
  <c r="AV48" i="5"/>
  <c r="AR487" i="5"/>
  <c r="AQ630" i="5"/>
  <c r="AV728" i="5"/>
  <c r="AT774" i="5"/>
  <c r="AQ279" i="5"/>
  <c r="AT46" i="5"/>
  <c r="AU464" i="5"/>
  <c r="AQ419" i="5"/>
  <c r="AS46" i="5"/>
  <c r="AY89" i="5"/>
  <c r="AR89" i="5"/>
  <c r="AZ637" i="5"/>
  <c r="AS637" i="5"/>
  <c r="BB541" i="5"/>
  <c r="AU541" i="5"/>
  <c r="AX381" i="5"/>
  <c r="AQ381" i="5"/>
  <c r="AX85" i="5"/>
  <c r="AQ85" i="5"/>
  <c r="AY670" i="5"/>
  <c r="AR670" i="5"/>
  <c r="BA496" i="5"/>
  <c r="AT496" i="5"/>
  <c r="BA527" i="5"/>
  <c r="AT527" i="5"/>
  <c r="AZ361" i="5"/>
  <c r="AS361" i="5"/>
  <c r="BC307" i="5"/>
  <c r="AV307" i="5"/>
  <c r="AZ293" i="5"/>
  <c r="AS293" i="5"/>
  <c r="BA371" i="5"/>
  <c r="AT371" i="5"/>
  <c r="BA431" i="5"/>
  <c r="AT431" i="5"/>
  <c r="AZ664" i="5"/>
  <c r="AS664" i="5"/>
  <c r="AZ347" i="5"/>
  <c r="AS347" i="5"/>
  <c r="AY105" i="5"/>
  <c r="AR105" i="5"/>
  <c r="AZ290" i="5"/>
  <c r="AS290" i="5"/>
  <c r="AZ445" i="5"/>
  <c r="AS445" i="5"/>
  <c r="BC37" i="5"/>
  <c r="AV37" i="5"/>
  <c r="AY356" i="5"/>
  <c r="AR356" i="5"/>
  <c r="BC293" i="5"/>
  <c r="AV293" i="5"/>
  <c r="BB700" i="5"/>
  <c r="AU700" i="5"/>
  <c r="BA776" i="5"/>
  <c r="AT776" i="5"/>
  <c r="BC786" i="5"/>
  <c r="AV786" i="5"/>
  <c r="BC136" i="5"/>
  <c r="AV136" i="5"/>
  <c r="AX421" i="5"/>
  <c r="AQ421" i="5"/>
  <c r="AX231" i="5"/>
  <c r="AQ231" i="5"/>
  <c r="AZ410" i="5"/>
  <c r="AS410" i="5"/>
  <c r="BB381" i="5"/>
  <c r="AU381" i="5"/>
  <c r="AX670" i="5"/>
  <c r="AQ670" i="5"/>
  <c r="AY48" i="5"/>
  <c r="AR48" i="5"/>
  <c r="AY305" i="5"/>
  <c r="AR305" i="5"/>
  <c r="BC361" i="5"/>
  <c r="AV361" i="5"/>
  <c r="BC358" i="5"/>
  <c r="AV358" i="5"/>
  <c r="BC88" i="5"/>
  <c r="AV88" i="5"/>
  <c r="BA592" i="5"/>
  <c r="AT592" i="5"/>
  <c r="BA425" i="5"/>
  <c r="AT425" i="5"/>
  <c r="AR637" i="5"/>
  <c r="AQ664" i="5"/>
  <c r="AU315" i="5"/>
  <c r="AS266" i="5"/>
  <c r="AQ649" i="5"/>
  <c r="AS349" i="5"/>
  <c r="AT49" i="5"/>
  <c r="AQ655" i="5"/>
  <c r="AR541" i="5"/>
  <c r="AT293" i="5"/>
  <c r="AT315" i="5"/>
  <c r="AT223" i="5"/>
  <c r="AV770" i="5"/>
  <c r="AV562" i="5"/>
  <c r="AU85" i="5"/>
  <c r="AR649" i="5"/>
  <c r="AR349" i="5"/>
  <c r="AQ117" i="5"/>
  <c r="AU49" i="5"/>
  <c r="AU70" i="5"/>
  <c r="AV445" i="5"/>
  <c r="AY136" i="5"/>
  <c r="AR136" i="5"/>
  <c r="AX380" i="5"/>
  <c r="AQ380" i="5"/>
  <c r="AZ121" i="5"/>
  <c r="AS121" i="5"/>
  <c r="AY434" i="5"/>
  <c r="AR434" i="5"/>
  <c r="AX541" i="5"/>
  <c r="AQ541" i="5"/>
  <c r="BA541" i="5"/>
  <c r="AT541" i="5"/>
  <c r="AZ284" i="5"/>
  <c r="AS284" i="5"/>
  <c r="AY630" i="5"/>
  <c r="AR630" i="5"/>
  <c r="BB670" i="5"/>
  <c r="AU670" i="5"/>
  <c r="BB91" i="5"/>
  <c r="AU91" i="5"/>
  <c r="AY510" i="5"/>
  <c r="AR510" i="5"/>
  <c r="AZ356" i="5"/>
  <c r="AS356" i="5"/>
  <c r="BB451" i="5"/>
  <c r="AU451" i="5"/>
  <c r="AZ527" i="5"/>
  <c r="AS527" i="5"/>
  <c r="BA349" i="5"/>
  <c r="AT349" i="5"/>
  <c r="BA358" i="5"/>
  <c r="AT358" i="5"/>
  <c r="BA562" i="5"/>
  <c r="AT562" i="5"/>
  <c r="BB419" i="5"/>
  <c r="AU419" i="5"/>
  <c r="BB437" i="5"/>
  <c r="AU437" i="5"/>
  <c r="AX425" i="5"/>
  <c r="AQ425" i="5"/>
  <c r="AX674" i="5"/>
  <c r="AQ674" i="5"/>
  <c r="BB279" i="5"/>
  <c r="AU279" i="5"/>
  <c r="BA770" i="5"/>
  <c r="AT770" i="5"/>
  <c r="BA226" i="5"/>
  <c r="AT226" i="5"/>
  <c r="AY88" i="5"/>
  <c r="AR88" i="5"/>
  <c r="AX59" i="5"/>
  <c r="AQ59" i="5"/>
  <c r="AX434" i="5"/>
  <c r="AQ434" i="5"/>
  <c r="BB46" i="5"/>
  <c r="AU46" i="5"/>
  <c r="AY307" i="5"/>
  <c r="AR307" i="5"/>
  <c r="BC290" i="5"/>
  <c r="AV290" i="5"/>
  <c r="AZ105" i="5"/>
  <c r="AS105" i="5"/>
  <c r="AX700" i="5"/>
  <c r="AQ700" i="5"/>
  <c r="AZ506" i="5"/>
  <c r="AS506" i="5"/>
  <c r="BC371" i="5"/>
  <c r="AV371" i="5"/>
  <c r="AZ73" i="5"/>
  <c r="AS73" i="5"/>
  <c r="BA786" i="5"/>
  <c r="AT786" i="5"/>
  <c r="BC347" i="5"/>
  <c r="AV347" i="5"/>
  <c r="AZ171" i="5"/>
  <c r="AS171" i="5"/>
  <c r="BB704" i="5"/>
  <c r="AU704" i="5"/>
  <c r="AY655" i="5"/>
  <c r="AR655" i="5"/>
  <c r="BB231" i="5"/>
  <c r="AU231" i="5"/>
  <c r="AZ154" i="5"/>
  <c r="AS154" i="5"/>
  <c r="BA649" i="5"/>
  <c r="AT649" i="5"/>
  <c r="AZ88" i="5"/>
  <c r="AS88" i="5"/>
  <c r="BB425" i="5"/>
  <c r="AU425" i="5"/>
  <c r="BA279" i="5"/>
  <c r="AT279" i="5"/>
  <c r="BA70" i="5"/>
  <c r="AT70" i="5"/>
  <c r="AU234" i="5"/>
  <c r="AQ464" i="5"/>
  <c r="AV649" i="5"/>
  <c r="AU421" i="5"/>
  <c r="AU223" i="5"/>
  <c r="AS59" i="5"/>
  <c r="AR674" i="5"/>
  <c r="AV105" i="5"/>
  <c r="AS534" i="5"/>
  <c r="AT361" i="5"/>
  <c r="AU67" i="5"/>
  <c r="AV154" i="5"/>
  <c r="AU226" i="5"/>
  <c r="AR36" i="5"/>
  <c r="AQ778" i="5"/>
  <c r="AV284" i="5"/>
  <c r="AQ437" i="5"/>
  <c r="AT260" i="5"/>
  <c r="AS321" i="5"/>
  <c r="AQ67" i="5"/>
  <c r="AQ770" i="5"/>
  <c r="AQ226" i="5"/>
  <c r="AQ431" i="5"/>
  <c r="AZ91" i="5"/>
  <c r="AS91" i="5"/>
  <c r="BC194" i="5"/>
  <c r="BB534" i="5"/>
  <c r="AU534" i="5"/>
  <c r="AQ776" i="5"/>
  <c r="AS722" i="5"/>
  <c r="AU371" i="5"/>
  <c r="AS231" i="5"/>
  <c r="AS770" i="5"/>
  <c r="BA419" i="5"/>
  <c r="AT419" i="5"/>
  <c r="AU59" i="5"/>
  <c r="AT670" i="5"/>
  <c r="AU349" i="5"/>
  <c r="AT700" i="5"/>
  <c r="AQ36" i="5"/>
  <c r="AQ234" i="5"/>
  <c r="AQ592" i="5"/>
  <c r="AT281" i="5"/>
  <c r="AR361" i="5"/>
  <c r="AR223" i="5"/>
  <c r="AS226" i="5"/>
  <c r="AR46" i="5"/>
  <c r="AT67" i="5"/>
  <c r="AV774" i="5"/>
  <c r="AU637" i="5"/>
  <c r="AT479" i="5"/>
  <c r="AS592" i="5"/>
  <c r="AR231" i="5"/>
  <c r="AQ321" i="5"/>
  <c r="AT36" i="5"/>
  <c r="AR562" i="5"/>
  <c r="AQ121" i="5"/>
  <c r="AS89" i="5"/>
  <c r="AU527" i="5"/>
  <c r="AS260" i="5"/>
  <c r="AR425" i="5"/>
  <c r="AQ105" i="5"/>
  <c r="AQ88" i="5"/>
  <c r="AR445" i="5"/>
  <c r="AR358" i="5"/>
  <c r="AR279" i="5"/>
  <c r="AS67" i="5"/>
  <c r="AU410" i="5"/>
  <c r="AU48" i="5"/>
  <c r="AT778" i="5"/>
  <c r="AT37" i="5"/>
  <c r="AV356" i="5"/>
  <c r="BC356" i="5"/>
  <c r="AS487" i="5"/>
  <c r="AS49" i="5"/>
  <c r="AV73" i="5"/>
  <c r="AQ48" i="5"/>
  <c r="AQ356" i="5"/>
  <c r="AQ315" i="5"/>
  <c r="AR194" i="5"/>
  <c r="AU105" i="5"/>
  <c r="AU88" i="5"/>
  <c r="AV59" i="5"/>
  <c r="AR171" i="5"/>
  <c r="AR431" i="5"/>
  <c r="AQ281" i="5"/>
  <c r="AS380" i="5"/>
  <c r="AQ257" i="5"/>
  <c r="AT290" i="5"/>
  <c r="AV700" i="5"/>
  <c r="AU154" i="5"/>
  <c r="AR49" i="5"/>
  <c r="AR70" i="5"/>
  <c r="AS778" i="5"/>
  <c r="AV487" i="5"/>
  <c r="AT121" i="5"/>
  <c r="AU305" i="5"/>
  <c r="AQ154" i="5"/>
  <c r="AT88" i="5"/>
  <c r="AV704" i="5"/>
  <c r="AQ284" i="5"/>
  <c r="AS85" i="5"/>
  <c r="AS541" i="5"/>
  <c r="AV421" i="5"/>
  <c r="AS425" i="5"/>
  <c r="AQ361" i="5"/>
  <c r="AU434" i="5"/>
  <c r="AV670" i="5"/>
  <c r="AU307" i="5"/>
  <c r="AV722" i="5"/>
  <c r="AT381" i="5"/>
  <c r="AU121" i="5"/>
  <c r="AV664" i="5"/>
  <c r="AS234" i="5"/>
  <c r="AV479" i="5"/>
  <c r="BB321" i="5"/>
  <c r="AU321" i="5"/>
  <c r="AY747" i="5"/>
  <c r="AR747" i="5"/>
  <c r="AZ518" i="5"/>
  <c r="AS518" i="5"/>
  <c r="BB562" i="5"/>
  <c r="AU562" i="5"/>
  <c r="BC281" i="5"/>
  <c r="AV281" i="5"/>
  <c r="BA434" i="5"/>
  <c r="AT434" i="5"/>
  <c r="BC434" i="5"/>
  <c r="AV434" i="5"/>
  <c r="AX637" i="5"/>
  <c r="AQ637" i="5"/>
  <c r="AZ381" i="5"/>
  <c r="AS381" i="5"/>
  <c r="BB284" i="5"/>
  <c r="AU284" i="5"/>
  <c r="AY664" i="5"/>
  <c r="AR664" i="5"/>
  <c r="BB487" i="5"/>
  <c r="AU487" i="5"/>
  <c r="AY91" i="5"/>
  <c r="AR91" i="5"/>
  <c r="AY117" i="5"/>
  <c r="AR117" i="5"/>
  <c r="AT510" i="5"/>
  <c r="AS510" i="5"/>
  <c r="AT664" i="5"/>
  <c r="AT234" i="5"/>
  <c r="AT91" i="5"/>
  <c r="AR496" i="5"/>
  <c r="AS630" i="5"/>
  <c r="AU649" i="5"/>
  <c r="AV592" i="5"/>
  <c r="AV518" i="5"/>
  <c r="AR257" i="5"/>
  <c r="AQ307" i="5"/>
  <c r="AR371" i="5"/>
  <c r="AQ168" i="5"/>
  <c r="AT451" i="5"/>
  <c r="AR234" i="5"/>
  <c r="AQ506" i="5"/>
  <c r="AR437" i="5"/>
  <c r="AQ293" i="5"/>
  <c r="AQ534" i="5"/>
  <c r="AQ527" i="5"/>
  <c r="BC305" i="5"/>
  <c r="AV674" i="5"/>
  <c r="BC117" i="5"/>
  <c r="AV117" i="5"/>
  <c r="AS479" i="5"/>
  <c r="AQ562" i="5"/>
  <c r="AV496" i="5"/>
  <c r="AQ349" i="5"/>
  <c r="AQ358" i="5"/>
  <c r="AU194" i="5"/>
  <c r="AQ276" i="5"/>
  <c r="AT89" i="5"/>
  <c r="AV541" i="5"/>
  <c r="AR592" i="5"/>
  <c r="AV234" i="5"/>
  <c r="AV630" i="5"/>
  <c r="AV46" i="5"/>
  <c r="AR347" i="5"/>
  <c r="AR59" i="5"/>
  <c r="AV482" i="5"/>
  <c r="AT284" i="5"/>
  <c r="AR266" i="5"/>
  <c r="AV506" i="5"/>
  <c r="AU630" i="5"/>
  <c r="AT637" i="5"/>
  <c r="AU786" i="5"/>
  <c r="AV121" i="5"/>
  <c r="AV534" i="5"/>
  <c r="AR37" i="5"/>
  <c r="AT487" i="5"/>
  <c r="AU479" i="5"/>
  <c r="AZ464" i="5"/>
  <c r="AS464" i="5"/>
  <c r="BA722" i="5"/>
  <c r="AT722" i="5"/>
  <c r="BB510" i="5"/>
  <c r="AU510" i="5"/>
  <c r="AR682" i="5"/>
  <c r="AR410" i="5"/>
  <c r="AU266" i="5"/>
  <c r="AR722" i="5"/>
  <c r="AS496" i="5"/>
  <c r="AT655" i="5"/>
  <c r="BA347" i="5"/>
  <c r="AT347" i="5"/>
  <c r="BA59" i="5"/>
  <c r="AT59" i="5"/>
  <c r="AS482" i="5"/>
  <c r="AU380" i="5"/>
  <c r="AS257" i="5"/>
  <c r="BB496" i="5"/>
  <c r="AU496" i="5"/>
  <c r="AU482" i="5"/>
  <c r="AT85" i="5"/>
  <c r="AU89" i="5"/>
  <c r="AV91" i="5"/>
  <c r="AQ518" i="5"/>
  <c r="AT321" i="5"/>
  <c r="AR506" i="5"/>
  <c r="BA747" i="5"/>
  <c r="AT747" i="5"/>
  <c r="BA171" i="5"/>
  <c r="AT171" i="5"/>
  <c r="AT543" i="5"/>
  <c r="AS816" i="5"/>
  <c r="AV803" i="5"/>
  <c r="AT816" i="5"/>
  <c r="AS499" i="5"/>
  <c r="AQ666" i="5"/>
  <c r="AT249" i="5"/>
  <c r="AT711" i="5"/>
  <c r="AR666" i="5"/>
  <c r="AU593" i="5"/>
  <c r="AR274" i="5"/>
  <c r="AU543" i="5"/>
  <c r="AU816" i="5"/>
  <c r="AS666" i="5"/>
  <c r="AU193" i="5"/>
  <c r="AR355" i="5"/>
  <c r="AS788" i="5"/>
  <c r="AV666" i="5"/>
  <c r="AV249" i="5"/>
  <c r="AR280" i="5"/>
  <c r="AR814" i="5"/>
  <c r="AU679" i="5"/>
  <c r="AR816" i="5"/>
  <c r="AV486" i="5"/>
  <c r="AS249" i="5"/>
  <c r="AR608" i="5"/>
  <c r="AV495" i="5"/>
  <c r="AU363" i="5"/>
  <c r="AT355" i="5"/>
  <c r="AR788" i="5"/>
  <c r="AV737" i="5"/>
  <c r="AV679" i="5"/>
  <c r="AQ304" i="5"/>
  <c r="AQ499" i="5"/>
  <c r="AR193" i="5"/>
  <c r="AU803" i="5"/>
  <c r="AR738" i="5"/>
  <c r="AV669" i="5"/>
  <c r="AQ193" i="5"/>
  <c r="AT765" i="5"/>
  <c r="AS263" i="5"/>
  <c r="AT263" i="5"/>
  <c r="AU314" i="5"/>
  <c r="AV314" i="5"/>
  <c r="AU303" i="5"/>
  <c r="AV303" i="5"/>
  <c r="AQ343" i="5"/>
  <c r="AV343" i="5"/>
  <c r="AU374" i="5"/>
  <c r="AV374" i="5"/>
  <c r="AU406" i="5"/>
  <c r="AV406" i="5"/>
  <c r="AU373" i="5"/>
  <c r="AT373" i="5"/>
  <c r="AV822" i="5"/>
  <c r="AS403" i="5"/>
  <c r="AU817" i="5"/>
  <c r="AS769" i="5"/>
  <c r="AT769" i="5"/>
  <c r="AQ495" i="5"/>
  <c r="AV701" i="5"/>
  <c r="AR138" i="5"/>
  <c r="AQ547" i="5"/>
  <c r="AS272" i="5"/>
  <c r="AS291" i="5"/>
  <c r="AQ268" i="5"/>
  <c r="AS298" i="5"/>
  <c r="AV692" i="5"/>
  <c r="AU104" i="5"/>
  <c r="AQ692" i="5"/>
  <c r="AQ291" i="5"/>
  <c r="AT71" i="5"/>
  <c r="AR764" i="5"/>
  <c r="AU53" i="5"/>
  <c r="AT104" i="5"/>
  <c r="AS243" i="5"/>
  <c r="AU283" i="5"/>
  <c r="AQ790" i="5"/>
  <c r="AT272" i="5"/>
  <c r="AR547" i="5"/>
  <c r="AV401" i="5"/>
  <c r="AU384" i="5"/>
  <c r="AV375" i="5"/>
  <c r="AV334" i="5"/>
  <c r="AR454" i="5"/>
  <c r="AR727" i="5"/>
  <c r="AV727" i="5"/>
  <c r="AR64" i="5"/>
  <c r="AQ156" i="5"/>
  <c r="AT820" i="5"/>
  <c r="AV567" i="5"/>
  <c r="AS547" i="5"/>
  <c r="AR183" i="5"/>
  <c r="AQ221" i="5"/>
  <c r="AQ364" i="5"/>
  <c r="AU268" i="5"/>
  <c r="AV298" i="5"/>
  <c r="AQ298" i="5"/>
  <c r="AS753" i="5"/>
  <c r="AU692" i="5"/>
  <c r="AU821" i="5"/>
  <c r="AT385" i="5"/>
  <c r="AU183" i="5"/>
  <c r="AT814" i="5"/>
  <c r="AV819" i="5"/>
  <c r="AR409" i="5"/>
  <c r="AU409" i="5"/>
  <c r="AT288" i="5"/>
  <c r="AQ433" i="5"/>
  <c r="AU382" i="5"/>
  <c r="AS768" i="5"/>
  <c r="AR697" i="5"/>
  <c r="AT95" i="5"/>
  <c r="AQ657" i="5"/>
  <c r="AT438" i="5"/>
  <c r="AQ438" i="5"/>
  <c r="AU65" i="5"/>
  <c r="AV761" i="5"/>
  <c r="AU138" i="5"/>
  <c r="AR685" i="5"/>
  <c r="AR237" i="5"/>
  <c r="AR112" i="5"/>
  <c r="AU432" i="5"/>
  <c r="AV62" i="5"/>
  <c r="AS438" i="5"/>
  <c r="AV132" i="5"/>
  <c r="AT719" i="5"/>
  <c r="AR128" i="5"/>
  <c r="AQ124" i="5"/>
  <c r="AT673" i="5"/>
  <c r="AS163" i="5"/>
  <c r="AQ584" i="5"/>
  <c r="AS699" i="5"/>
  <c r="AT157" i="5"/>
  <c r="AQ200" i="5"/>
  <c r="AQ683" i="5"/>
  <c r="AV719" i="5"/>
  <c r="AT242" i="5"/>
  <c r="AS97" i="5"/>
  <c r="AR673" i="5"/>
  <c r="AU641" i="5"/>
  <c r="AT386" i="5"/>
  <c r="AS641" i="5"/>
  <c r="AR212" i="5"/>
  <c r="AT282" i="5"/>
  <c r="AV499" i="5"/>
  <c r="AQ242" i="5"/>
  <c r="AQ159" i="5"/>
  <c r="AV564" i="5"/>
  <c r="AR605" i="5"/>
  <c r="AR645" i="5"/>
  <c r="AU370" i="5"/>
  <c r="AQ52" i="5"/>
  <c r="AS761" i="5"/>
  <c r="AV156" i="5"/>
  <c r="AT124" i="5"/>
  <c r="AR282" i="5"/>
  <c r="AT740" i="5"/>
  <c r="AV543" i="5"/>
  <c r="AR499" i="5"/>
  <c r="AS478" i="5"/>
  <c r="AU282" i="5"/>
  <c r="AU605" i="5"/>
  <c r="AQ363" i="5"/>
  <c r="AR564" i="5"/>
  <c r="AQ62" i="5"/>
  <c r="AS106" i="5"/>
  <c r="AS795" i="5"/>
  <c r="AQ795" i="5"/>
  <c r="AQ719" i="5"/>
  <c r="AT567" i="5"/>
  <c r="AU810" i="5"/>
  <c r="AS738" i="5"/>
  <c r="AU289" i="5"/>
  <c r="AS276" i="5"/>
  <c r="AV407" i="5"/>
  <c r="AU738" i="5"/>
  <c r="AV662" i="5"/>
  <c r="AQ662" i="5"/>
  <c r="AV276" i="5"/>
  <c r="AR382" i="5"/>
  <c r="AV83" i="5"/>
  <c r="AQ688" i="5"/>
  <c r="AR276" i="5"/>
  <c r="AS407" i="5"/>
  <c r="AR320" i="5"/>
  <c r="AU820" i="5"/>
  <c r="AU355" i="5"/>
  <c r="AU478" i="5"/>
  <c r="AR478" i="5"/>
  <c r="AU147" i="5"/>
  <c r="AV274" i="5"/>
  <c r="AS335" i="5"/>
  <c r="AS283" i="5"/>
  <c r="AR377" i="5"/>
  <c r="AT79" i="5"/>
  <c r="AV788" i="5"/>
  <c r="AT641" i="5"/>
  <c r="AU114" i="5"/>
  <c r="AU495" i="5"/>
  <c r="AQ319" i="5"/>
  <c r="AU274" i="5"/>
  <c r="AS254" i="5"/>
  <c r="AV306" i="5"/>
  <c r="AQ285" i="5"/>
  <c r="AQ679" i="5"/>
  <c r="AV753" i="5"/>
  <c r="AU756" i="5"/>
  <c r="AS128" i="5"/>
  <c r="AR221" i="5"/>
  <c r="AS193" i="5"/>
  <c r="AQ217" i="5"/>
  <c r="AU768" i="5"/>
  <c r="AR767" i="5"/>
  <c r="AR304" i="5"/>
  <c r="AS217" i="5"/>
  <c r="AR97" i="5"/>
  <c r="AQ289" i="5"/>
  <c r="AV235" i="5"/>
  <c r="AS473" i="5"/>
  <c r="AU269" i="5"/>
  <c r="AU387" i="5"/>
  <c r="AQ411" i="5"/>
  <c r="AQ32" i="5"/>
  <c r="AU752" i="5"/>
  <c r="AU818" i="5"/>
  <c r="AU780" i="5"/>
  <c r="AU275" i="5"/>
  <c r="AR301" i="5"/>
  <c r="AV237" i="5"/>
  <c r="AT261" i="5"/>
  <c r="AT712" i="5"/>
  <c r="AV263" i="5"/>
  <c r="AQ373" i="5"/>
  <c r="AS822" i="5"/>
  <c r="AT403" i="5"/>
  <c r="AS235" i="5"/>
  <c r="AR235" i="5"/>
  <c r="AR473" i="5"/>
  <c r="AQ483" i="5"/>
  <c r="AR483" i="5"/>
  <c r="AR269" i="5"/>
  <c r="AR387" i="5"/>
  <c r="AS411" i="5"/>
  <c r="AU32" i="5"/>
  <c r="AR752" i="5"/>
  <c r="AR818" i="5"/>
  <c r="AR780" i="5"/>
  <c r="AS275" i="5"/>
  <c r="AR275" i="5"/>
  <c r="AS301" i="5"/>
  <c r="AV110" i="5"/>
  <c r="AQ110" i="5"/>
  <c r="AT503" i="5"/>
  <c r="AV503" i="5"/>
  <c r="AU509" i="5"/>
  <c r="AT509" i="5"/>
  <c r="AU462" i="5"/>
  <c r="AT462" i="5"/>
  <c r="AQ261" i="5"/>
  <c r="AS261" i="5"/>
  <c r="AV162" i="5"/>
  <c r="AU162" i="5"/>
  <c r="AV408" i="5"/>
  <c r="AU408" i="5"/>
  <c r="AS754" i="5"/>
  <c r="AT754" i="5"/>
  <c r="AU712" i="5"/>
  <c r="AV712" i="5"/>
  <c r="AS400" i="5"/>
  <c r="AV765" i="5"/>
  <c r="AT221" i="5"/>
  <c r="AS288" i="5"/>
  <c r="AQ382" i="5"/>
  <c r="AR65" i="5"/>
  <c r="AU737" i="5"/>
  <c r="AT34" i="5"/>
  <c r="AR486" i="5"/>
  <c r="AS355" i="5"/>
  <c r="AU388" i="5"/>
  <c r="AS388" i="5"/>
  <c r="AS756" i="5"/>
  <c r="AU272" i="5"/>
  <c r="AQ386" i="5"/>
  <c r="AR217" i="5"/>
  <c r="AR512" i="5"/>
  <c r="AU740" i="5"/>
  <c r="AU69" i="5"/>
  <c r="AS803" i="5"/>
  <c r="AT679" i="5"/>
  <c r="AQ645" i="5"/>
  <c r="AV34" i="5"/>
  <c r="AS370" i="5"/>
  <c r="AU132" i="5"/>
  <c r="AQ212" i="5"/>
  <c r="AV593" i="5"/>
  <c r="AS168" i="5"/>
  <c r="AT666" i="5"/>
  <c r="AV584" i="5"/>
  <c r="AU473" i="5"/>
  <c r="AV483" i="5"/>
  <c r="AT269" i="5"/>
  <c r="AT387" i="5"/>
  <c r="AT411" i="5"/>
  <c r="AV411" i="5"/>
  <c r="AV32" i="5"/>
  <c r="AT32" i="5"/>
  <c r="AT752" i="5"/>
  <c r="AT818" i="5"/>
  <c r="AT780" i="5"/>
  <c r="AT301" i="5"/>
  <c r="AV301" i="5"/>
  <c r="AS110" i="5"/>
  <c r="AR110" i="5"/>
  <c r="AR503" i="5"/>
  <c r="AQ509" i="5"/>
  <c r="AR509" i="5"/>
  <c r="AQ462" i="5"/>
  <c r="AR462" i="5"/>
  <c r="AS162" i="5"/>
  <c r="AR162" i="5"/>
  <c r="AS408" i="5"/>
  <c r="AR408" i="5"/>
  <c r="AU754" i="5"/>
  <c r="AR754" i="5"/>
  <c r="AR712" i="5"/>
  <c r="AU400" i="5"/>
  <c r="AR400" i="5"/>
  <c r="AQ765" i="5"/>
  <c r="AR765" i="5"/>
  <c r="AU263" i="5"/>
  <c r="AR263" i="5"/>
  <c r="AR314" i="5"/>
  <c r="AR303" i="5"/>
  <c r="AR343" i="5"/>
  <c r="AR374" i="5"/>
  <c r="AR406" i="5"/>
  <c r="AV373" i="5"/>
  <c r="AR373" i="5"/>
  <c r="AQ822" i="5"/>
  <c r="AU403" i="5"/>
  <c r="AS817" i="5"/>
  <c r="AU769" i="5"/>
  <c r="AR769" i="5"/>
  <c r="AT548" i="5"/>
  <c r="AR779" i="5"/>
  <c r="AT801" i="5"/>
  <c r="AT112" i="5"/>
  <c r="AQ243" i="5"/>
  <c r="AV109" i="5"/>
  <c r="AR680" i="5"/>
  <c r="AS183" i="5"/>
  <c r="AV385" i="5"/>
  <c r="AS107" i="5"/>
  <c r="AV756" i="5"/>
  <c r="AS790" i="5"/>
  <c r="AQ753" i="5"/>
  <c r="AU819" i="5"/>
  <c r="AT291" i="5"/>
  <c r="AU83" i="5"/>
  <c r="AT764" i="5"/>
  <c r="AR53" i="5"/>
  <c r="AQ104" i="5"/>
  <c r="AR243" i="5"/>
  <c r="AQ272" i="5"/>
  <c r="AV54" i="5"/>
  <c r="AR737" i="5"/>
  <c r="AR756" i="5"/>
  <c r="AV272" i="5"/>
  <c r="AR384" i="5"/>
  <c r="AR819" i="5"/>
  <c r="AS375" i="5"/>
  <c r="AV285" i="5"/>
  <c r="AT727" i="5"/>
  <c r="AT163" i="5"/>
  <c r="AT147" i="5"/>
  <c r="AT64" i="5"/>
  <c r="AS156" i="5"/>
  <c r="AS711" i="5"/>
  <c r="AU567" i="5"/>
  <c r="AS135" i="5"/>
  <c r="AS221" i="5"/>
  <c r="AS385" i="5"/>
  <c r="AS409" i="5"/>
  <c r="AV107" i="5"/>
  <c r="AQ107" i="5"/>
  <c r="AU790" i="5"/>
  <c r="AU753" i="5"/>
  <c r="AT180" i="5"/>
  <c r="AV484" i="5"/>
  <c r="AS591" i="5"/>
  <c r="AT217" i="5"/>
  <c r="AU217" i="5"/>
  <c r="AT176" i="5"/>
  <c r="AT144" i="5"/>
  <c r="AQ320" i="5"/>
  <c r="AR438" i="5"/>
  <c r="AQ697" i="5"/>
  <c r="AV685" i="5"/>
  <c r="AU795" i="5"/>
  <c r="AR168" i="5"/>
  <c r="AR495" i="5"/>
  <c r="AQ254" i="5"/>
  <c r="AR657" i="5"/>
  <c r="AS657" i="5"/>
  <c r="AT320" i="5"/>
  <c r="AU438" i="5"/>
  <c r="AU62" i="5"/>
  <c r="AS65" i="5"/>
  <c r="AQ138" i="5"/>
  <c r="AU242" i="5"/>
  <c r="AU140" i="5"/>
  <c r="AU164" i="5"/>
  <c r="AS164" i="5"/>
  <c r="AR688" i="5"/>
  <c r="AR156" i="5"/>
  <c r="AT335" i="5"/>
  <c r="AR306" i="5"/>
  <c r="AR584" i="5"/>
  <c r="AR810" i="5"/>
  <c r="AQ97" i="5"/>
  <c r="AU334" i="5"/>
  <c r="AR163" i="5"/>
  <c r="AR386" i="5"/>
  <c r="AT584" i="5"/>
  <c r="AT280" i="5"/>
  <c r="AS62" i="5"/>
  <c r="AT407" i="5"/>
  <c r="AV64" i="5"/>
  <c r="AR820" i="5"/>
  <c r="AU168" i="5"/>
  <c r="AU97" i="5"/>
  <c r="AU591" i="5"/>
  <c r="AQ274" i="5"/>
  <c r="AU564" i="5"/>
  <c r="AQ54" i="5"/>
  <c r="AS52" i="5"/>
  <c r="AV816" i="5"/>
  <c r="AQ727" i="5"/>
  <c r="AQ820" i="5"/>
  <c r="AV124" i="5"/>
  <c r="AU683" i="5"/>
  <c r="AU52" i="5"/>
  <c r="AU109" i="5"/>
  <c r="AQ135" i="5"/>
  <c r="AU159" i="5"/>
  <c r="AT274" i="5"/>
  <c r="AT164" i="5"/>
  <c r="AQ816" i="5"/>
  <c r="AQ810" i="5"/>
  <c r="AU685" i="5"/>
  <c r="AV740" i="5"/>
  <c r="AQ543" i="5"/>
  <c r="AT685" i="5"/>
  <c r="AV500" i="5"/>
  <c r="AU500" i="5"/>
  <c r="AT285" i="5"/>
  <c r="AV200" i="5"/>
  <c r="AU688" i="5"/>
  <c r="AR278" i="5"/>
  <c r="AU144" i="5"/>
  <c r="AT230" i="5"/>
  <c r="AU157" i="5"/>
  <c r="AV454" i="5"/>
  <c r="AU662" i="5"/>
  <c r="AQ280" i="5"/>
  <c r="AT738" i="5"/>
  <c r="AQ454" i="5"/>
  <c r="AU360" i="5"/>
  <c r="AT304" i="5"/>
  <c r="AU673" i="5"/>
  <c r="AQ163" i="5"/>
  <c r="AU254" i="5"/>
  <c r="AS228" i="5"/>
  <c r="AR679" i="5"/>
  <c r="AV767" i="5"/>
  <c r="AR388" i="5"/>
  <c r="AU304" i="5"/>
  <c r="AV673" i="5"/>
  <c r="AT608" i="5"/>
  <c r="AU486" i="5"/>
  <c r="AS608" i="5"/>
  <c r="AT377" i="5"/>
  <c r="AQ306" i="5"/>
  <c r="AV53" i="5"/>
  <c r="AR132" i="5"/>
  <c r="AT767" i="5"/>
  <c r="AS79" i="5"/>
  <c r="AQ176" i="5"/>
  <c r="AS386" i="5"/>
  <c r="AU228" i="5"/>
  <c r="AU94" i="5"/>
  <c r="AU669" i="5"/>
  <c r="AU95" i="5"/>
  <c r="AR669" i="5"/>
  <c r="AQ288" i="5"/>
  <c r="AV768" i="5"/>
  <c r="AV138" i="5"/>
  <c r="AS114" i="5"/>
  <c r="AS486" i="5"/>
  <c r="AT65" i="5"/>
  <c r="AU547" i="5"/>
  <c r="AU512" i="5"/>
  <c r="AR801" i="5"/>
  <c r="AR69" i="5"/>
  <c r="AS673" i="5"/>
  <c r="AS512" i="5"/>
  <c r="AR268" i="5"/>
  <c r="AS801" i="5"/>
  <c r="AR174" i="5"/>
  <c r="AQ128" i="5"/>
  <c r="AQ512" i="5"/>
  <c r="AV288" i="5"/>
  <c r="AU377" i="5"/>
  <c r="AT696" i="5"/>
  <c r="AR103" i="5"/>
  <c r="AQ103" i="5"/>
  <c r="AT756" i="5"/>
  <c r="AU666" i="5"/>
  <c r="AS54" i="5"/>
  <c r="AQ249" i="5"/>
  <c r="AS692" i="5"/>
  <c r="AT138" i="5"/>
  <c r="AV147" i="5"/>
  <c r="AT235" i="5"/>
  <c r="AQ473" i="5"/>
  <c r="AS483" i="5"/>
  <c r="AS269" i="5"/>
  <c r="AS387" i="5"/>
  <c r="AR411" i="5"/>
  <c r="AR32" i="5"/>
  <c r="AS752" i="5"/>
  <c r="AS818" i="5"/>
  <c r="AS780" i="5"/>
  <c r="AU301" i="5"/>
  <c r="AU503" i="5"/>
  <c r="AV509" i="5"/>
  <c r="AV462" i="5"/>
  <c r="AR261" i="5"/>
  <c r="AT162" i="5"/>
  <c r="AT408" i="5"/>
  <c r="AV754" i="5"/>
  <c r="AQ400" i="5"/>
  <c r="AS765" i="5"/>
  <c r="AT314" i="5"/>
  <c r="AT303" i="5"/>
  <c r="AT343" i="5"/>
  <c r="AT374" i="5"/>
  <c r="AT406" i="5"/>
  <c r="AT822" i="5"/>
  <c r="AV403" i="5"/>
  <c r="AQ817" i="5"/>
  <c r="AV817" i="5"/>
  <c r="AV769" i="5"/>
  <c r="AS495" i="5"/>
  <c r="AV112" i="5"/>
  <c r="AR768" i="5"/>
  <c r="AS109" i="5"/>
  <c r="AR567" i="5"/>
  <c r="AQ180" i="5"/>
  <c r="AV278" i="5"/>
  <c r="AU385" i="5"/>
  <c r="AR364" i="5"/>
  <c r="AV103" i="5"/>
  <c r="AQ821" i="5"/>
  <c r="AS103" i="5"/>
  <c r="AV764" i="5"/>
  <c r="AU291" i="5"/>
  <c r="AR83" i="5"/>
  <c r="AR71" i="5"/>
  <c r="AU71" i="5"/>
  <c r="AT53" i="5"/>
  <c r="AT680" i="5"/>
  <c r="AR484" i="5"/>
  <c r="AU54" i="5"/>
  <c r="AT692" i="5"/>
  <c r="AT819" i="5"/>
  <c r="AT401" i="5"/>
  <c r="AT183" i="5"/>
  <c r="AT384" i="5"/>
  <c r="AT334" i="5"/>
  <c r="AS285" i="5"/>
  <c r="AT454" i="5"/>
  <c r="AT319" i="5"/>
  <c r="AV163" i="5"/>
  <c r="AT94" i="5"/>
  <c r="AU156" i="5"/>
  <c r="AU711" i="5"/>
  <c r="AU135" i="5"/>
  <c r="AU180" i="5"/>
  <c r="AQ278" i="5"/>
  <c r="AS180" i="5"/>
  <c r="AQ385" i="5"/>
  <c r="AR54" i="5"/>
  <c r="AQ814" i="5"/>
  <c r="AQ71" i="5"/>
  <c r="AT737" i="5"/>
  <c r="AT821" i="5"/>
  <c r="AR803" i="5"/>
  <c r="AR692" i="5"/>
  <c r="AS567" i="5"/>
  <c r="AT278" i="5"/>
  <c r="AS484" i="5"/>
  <c r="AT409" i="5"/>
  <c r="AR790" i="5"/>
  <c r="AS95" i="5"/>
  <c r="AU176" i="5"/>
  <c r="AQ144" i="5"/>
  <c r="AS132" i="5"/>
  <c r="AT591" i="5"/>
  <c r="AT657" i="5"/>
  <c r="AS112" i="5"/>
  <c r="AV199" i="5"/>
  <c r="AR230" i="5"/>
  <c r="AT768" i="5"/>
  <c r="AQ761" i="5"/>
  <c r="AT168" i="5"/>
  <c r="AR591" i="5"/>
  <c r="AR95" i="5"/>
  <c r="AU657" i="5"/>
  <c r="AQ548" i="5"/>
  <c r="AS144" i="5"/>
  <c r="AU320" i="5"/>
  <c r="AQ65" i="5"/>
  <c r="AQ701" i="5"/>
  <c r="AU761" i="5"/>
  <c r="AR52" i="5"/>
  <c r="AV242" i="5"/>
  <c r="AT135" i="5"/>
  <c r="AU645" i="5"/>
  <c r="AU174" i="5"/>
  <c r="AR407" i="5"/>
  <c r="AS212" i="5"/>
  <c r="AS683" i="5"/>
  <c r="AV711" i="5"/>
  <c r="AV641" i="5"/>
  <c r="AV696" i="5"/>
  <c r="AQ478" i="5"/>
  <c r="AR641" i="5"/>
  <c r="AS147" i="5"/>
  <c r="AS645" i="5"/>
  <c r="AQ370" i="5"/>
  <c r="AT699" i="5"/>
  <c r="AS157" i="5"/>
  <c r="AS200" i="5"/>
  <c r="AQ711" i="5"/>
  <c r="AT159" i="5"/>
  <c r="AQ109" i="5"/>
  <c r="AU524" i="5"/>
  <c r="AT593" i="5"/>
  <c r="AQ605" i="5"/>
  <c r="AQ140" i="5"/>
  <c r="AS159" i="5"/>
  <c r="AV168" i="5"/>
  <c r="AR164" i="5"/>
  <c r="AT298" i="5"/>
  <c r="AV697" i="5"/>
  <c r="AU696" i="5"/>
  <c r="AS810" i="5"/>
  <c r="AV810" i="5"/>
  <c r="AS543" i="5"/>
  <c r="AT156" i="5"/>
  <c r="AU719" i="5"/>
  <c r="AV591" i="5"/>
  <c r="AR593" i="5"/>
  <c r="AT140" i="5"/>
  <c r="AU199" i="5"/>
  <c r="AV52" i="5"/>
  <c r="AT106" i="5"/>
  <c r="AS104" i="5"/>
  <c r="AV820" i="5"/>
  <c r="AT564" i="5"/>
  <c r="AR298" i="5"/>
  <c r="AR104" i="5"/>
  <c r="AU276" i="5"/>
  <c r="AR500" i="5"/>
  <c r="AQ83" i="5"/>
  <c r="AV795" i="5"/>
  <c r="AT500" i="5"/>
  <c r="AR289" i="5"/>
  <c r="AS289" i="5"/>
  <c r="AR285" i="5"/>
  <c r="AS280" i="5"/>
  <c r="AS779" i="5"/>
  <c r="AS820" i="5"/>
  <c r="AR334" i="5"/>
  <c r="AU230" i="5"/>
  <c r="AQ157" i="5"/>
  <c r="AV688" i="5"/>
  <c r="AT788" i="5"/>
  <c r="AR34" i="5"/>
  <c r="AV97" i="5"/>
  <c r="AV95" i="5"/>
  <c r="AQ669" i="5"/>
  <c r="AV355" i="5"/>
  <c r="AS34" i="5"/>
  <c r="AR124" i="5"/>
  <c r="AV128" i="5"/>
  <c r="AU34" i="5"/>
  <c r="AV304" i="5"/>
  <c r="AS564" i="5"/>
  <c r="AR319" i="5"/>
  <c r="AS319" i="5"/>
  <c r="AR228" i="5"/>
  <c r="AS360" i="5"/>
  <c r="AQ355" i="5"/>
  <c r="AV106" i="5"/>
  <c r="AQ788" i="5"/>
  <c r="AS740" i="5"/>
  <c r="AQ79" i="5"/>
  <c r="AU375" i="5"/>
  <c r="AQ608" i="5"/>
  <c r="AR254" i="5"/>
  <c r="AS377" i="5"/>
  <c r="AS688" i="5"/>
  <c r="AT364" i="5"/>
  <c r="AQ114" i="5"/>
  <c r="AT193" i="5"/>
  <c r="AQ486" i="5"/>
  <c r="AQ106" i="5"/>
  <c r="AQ335" i="5"/>
  <c r="AR385" i="5"/>
  <c r="AV71" i="5"/>
  <c r="AS69" i="5"/>
  <c r="AS237" i="5"/>
  <c r="AT382" i="5"/>
  <c r="AV69" i="5"/>
  <c r="AR107" i="5"/>
  <c r="AR106" i="5"/>
  <c r="AV524" i="5"/>
  <c r="AQ803" i="5"/>
  <c r="AQ283" i="5"/>
  <c r="AQ132" i="5"/>
  <c r="AT790" i="5"/>
  <c r="AR401" i="5"/>
  <c r="AQ360" i="5"/>
  <c r="AR363" i="5"/>
  <c r="AR711" i="5"/>
  <c r="AS819" i="5"/>
  <c r="AU306" i="5"/>
  <c r="AU235" i="5"/>
  <c r="AQ235" i="5"/>
  <c r="AT473" i="5"/>
  <c r="AV473" i="5"/>
  <c r="AU483" i="5"/>
  <c r="AT483" i="5"/>
  <c r="AQ269" i="5"/>
  <c r="AV269" i="5"/>
  <c r="AQ387" i="5"/>
  <c r="AV387" i="5"/>
  <c r="AU411" i="5"/>
  <c r="AS32" i="5"/>
  <c r="AQ752" i="5"/>
  <c r="AV752" i="5"/>
  <c r="AQ818" i="5"/>
  <c r="AV818" i="5"/>
  <c r="AQ780" i="5"/>
  <c r="AV780" i="5"/>
  <c r="AV275" i="5"/>
  <c r="AQ275" i="5"/>
  <c r="AQ301" i="5"/>
  <c r="AU110" i="5"/>
  <c r="AT110" i="5"/>
  <c r="AS503" i="5"/>
  <c r="AQ503" i="5"/>
  <c r="AS509" i="5"/>
  <c r="AS462" i="5"/>
  <c r="AU261" i="5"/>
  <c r="AV261" i="5"/>
  <c r="AQ162" i="5"/>
  <c r="AQ408" i="5"/>
  <c r="AQ754" i="5"/>
  <c r="AQ712" i="5"/>
  <c r="AS712" i="5"/>
  <c r="AT400" i="5"/>
  <c r="AV400" i="5"/>
  <c r="AU765" i="5"/>
  <c r="AQ263" i="5"/>
  <c r="AQ314" i="5"/>
  <c r="AS314" i="5"/>
  <c r="AQ303" i="5"/>
  <c r="AS303" i="5"/>
  <c r="AU343" i="5"/>
  <c r="AS343" i="5"/>
  <c r="AQ374" i="5"/>
  <c r="AS374" i="5"/>
  <c r="AQ406" i="5"/>
  <c r="AS406" i="5"/>
  <c r="AS373" i="5"/>
  <c r="AU822" i="5"/>
  <c r="AR822" i="5"/>
  <c r="AQ403" i="5"/>
  <c r="AR403" i="5"/>
  <c r="AT817" i="5"/>
  <c r="AR817" i="5"/>
  <c r="AQ769" i="5"/>
  <c r="AR548" i="5"/>
  <c r="AU548" i="5"/>
  <c r="AV801" i="5"/>
  <c r="AS701" i="5"/>
  <c r="AU484" i="5"/>
  <c r="AR135" i="5"/>
  <c r="AQ680" i="5"/>
  <c r="AV221" i="5"/>
  <c r="AT283" i="5"/>
  <c r="AS384" i="5"/>
  <c r="AT268" i="5"/>
  <c r="AV814" i="5"/>
  <c r="AS737" i="5"/>
  <c r="AT753" i="5"/>
  <c r="AT803" i="5"/>
  <c r="AS821" i="5"/>
  <c r="AQ764" i="5"/>
  <c r="AT83" i="5"/>
  <c r="AU764" i="5"/>
  <c r="AV680" i="5"/>
  <c r="AQ567" i="5"/>
  <c r="AQ384" i="5"/>
  <c r="AV547" i="5"/>
  <c r="AV183" i="5"/>
  <c r="AU454" i="5"/>
  <c r="AV319" i="5"/>
  <c r="AR94" i="5"/>
  <c r="AV94" i="5"/>
  <c r="AU64" i="5"/>
  <c r="AQ484" i="5"/>
  <c r="AR180" i="5"/>
  <c r="AS278" i="5"/>
  <c r="AR283" i="5"/>
  <c r="AV268" i="5"/>
  <c r="AS814" i="5"/>
  <c r="AT107" i="5"/>
  <c r="AV821" i="5"/>
  <c r="AU103" i="5"/>
  <c r="AV180" i="5"/>
  <c r="AU401" i="5"/>
  <c r="AV409" i="5"/>
  <c r="AQ756" i="5"/>
  <c r="AT484" i="5"/>
  <c r="AR288" i="5"/>
  <c r="AT254" i="5"/>
  <c r="AS433" i="5"/>
  <c r="AS176" i="5"/>
  <c r="AQ199" i="5"/>
  <c r="AR432" i="5"/>
  <c r="AS230" i="5"/>
  <c r="AS697" i="5"/>
  <c r="AV548" i="5"/>
  <c r="AR176" i="5"/>
  <c r="AQ432" i="5"/>
  <c r="AR62" i="5"/>
  <c r="AS320" i="5"/>
  <c r="AU701" i="5"/>
  <c r="AT795" i="5"/>
  <c r="AR761" i="5"/>
  <c r="AQ237" i="5"/>
  <c r="AR433" i="5"/>
  <c r="AR144" i="5"/>
  <c r="AT432" i="5"/>
  <c r="AS199" i="5"/>
  <c r="AQ230" i="5"/>
  <c r="AT697" i="5"/>
  <c r="AR199" i="5"/>
  <c r="AR200" i="5"/>
  <c r="AR114" i="5"/>
  <c r="AQ641" i="5"/>
  <c r="AU386" i="5"/>
  <c r="AS140" i="5"/>
  <c r="AT212" i="5"/>
  <c r="AU280" i="5"/>
  <c r="AV157" i="5"/>
  <c r="AQ64" i="5"/>
  <c r="AS719" i="5"/>
  <c r="AQ696" i="5"/>
  <c r="AR683" i="5"/>
  <c r="AV335" i="5"/>
  <c r="AT605" i="5"/>
  <c r="AR360" i="5"/>
  <c r="AR719" i="5"/>
  <c r="AR524" i="5"/>
  <c r="AS584" i="5"/>
  <c r="AR140" i="5"/>
  <c r="AT370" i="5"/>
  <c r="AU285" i="5"/>
  <c r="AS174" i="5"/>
  <c r="AV683" i="5"/>
  <c r="AS94" i="5"/>
  <c r="AU200" i="5"/>
  <c r="AS242" i="5"/>
  <c r="AQ282" i="5"/>
  <c r="AT645" i="5"/>
  <c r="AR543" i="5"/>
  <c r="AS605" i="5"/>
  <c r="AV360" i="5"/>
  <c r="AS432" i="5"/>
  <c r="AQ779" i="5"/>
  <c r="AQ685" i="5"/>
  <c r="AR795" i="5"/>
  <c r="AV478" i="5"/>
  <c r="AQ524" i="5"/>
  <c r="AT363" i="5"/>
  <c r="AR159" i="5"/>
  <c r="AS680" i="5"/>
  <c r="AQ164" i="5"/>
  <c r="AV779" i="5"/>
  <c r="AT683" i="5"/>
  <c r="AR740" i="5"/>
  <c r="AR109" i="5"/>
  <c r="AU697" i="5"/>
  <c r="AT289" i="5"/>
  <c r="AS500" i="5"/>
  <c r="AU779" i="5"/>
  <c r="AS685" i="5"/>
  <c r="AT276" i="5"/>
  <c r="AS662" i="5"/>
  <c r="AV291" i="5"/>
  <c r="AV699" i="5"/>
  <c r="AQ407" i="5"/>
  <c r="AQ738" i="5"/>
  <c r="AT662" i="5"/>
  <c r="AR699" i="5"/>
  <c r="AS382" i="5"/>
  <c r="AT761" i="5"/>
  <c r="AV159" i="5"/>
  <c r="AV79" i="5"/>
  <c r="AS593" i="5"/>
  <c r="AQ564" i="5"/>
  <c r="AU699" i="5"/>
  <c r="AQ767" i="5"/>
  <c r="AS767" i="5"/>
  <c r="AR79" i="5"/>
  <c r="AU499" i="5"/>
  <c r="AQ593" i="5"/>
  <c r="AQ375" i="5"/>
  <c r="AU608" i="5"/>
  <c r="AS282" i="5"/>
  <c r="AQ377" i="5"/>
  <c r="AS679" i="5"/>
  <c r="AQ34" i="5"/>
  <c r="AS124" i="5"/>
  <c r="AU128" i="5"/>
  <c r="AU237" i="5"/>
  <c r="AR335" i="5"/>
  <c r="AR662" i="5"/>
  <c r="AS669" i="5"/>
  <c r="AQ174" i="5"/>
  <c r="AU364" i="5"/>
  <c r="AS304" i="5"/>
  <c r="AT375" i="5"/>
  <c r="AV433" i="5"/>
  <c r="AT228" i="5"/>
  <c r="AT174" i="5"/>
  <c r="AS364" i="5"/>
  <c r="AT701" i="5"/>
  <c r="AS727" i="5"/>
  <c r="AU433" i="5"/>
  <c r="AV228" i="5"/>
  <c r="AT128" i="5"/>
  <c r="AQ673" i="5"/>
  <c r="AS401" i="5"/>
  <c r="AQ69" i="5"/>
  <c r="AT388" i="5"/>
  <c r="AU243" i="5"/>
  <c r="AV243" i="5"/>
  <c r="AQ500" i="5"/>
  <c r="AQ388" i="5"/>
  <c r="AQ801" i="5"/>
  <c r="AT512" i="5"/>
  <c r="AU801" i="5"/>
  <c r="AQ112" i="5"/>
  <c r="AQ147" i="5"/>
  <c r="AU788" i="5"/>
  <c r="AR370" i="5"/>
  <c r="AS524" i="5"/>
  <c r="AU212" i="5"/>
  <c r="AS334" i="5"/>
  <c r="AR753" i="5"/>
  <c r="AV114" i="5"/>
  <c r="AS306" i="5"/>
  <c r="AQ53" i="5"/>
  <c r="AS363" i="5"/>
  <c r="AR696" i="5"/>
  <c r="AR249" i="5"/>
  <c r="AH825" i="5"/>
  <c r="AG830" i="5" s="1"/>
  <c r="AH830" i="5"/>
  <c r="AI825" i="5"/>
  <c r="AC825" i="5"/>
  <c r="AF825" i="5"/>
  <c r="AE830" i="5" s="1"/>
  <c r="AE825" i="5"/>
  <c r="AD830" i="5" s="1"/>
  <c r="AN275" i="5"/>
  <c r="BA275" i="5" s="1"/>
  <c r="AG825" i="5"/>
  <c r="AF830" i="5" s="1"/>
  <c r="AD825" i="5"/>
  <c r="AC830" i="5" s="1"/>
  <c r="AY825" i="5" l="1"/>
  <c r="AU825" i="5"/>
  <c r="BB825" i="5"/>
  <c r="AZ825" i="5"/>
  <c r="BC825" i="5"/>
  <c r="AX825" i="5"/>
  <c r="AV825" i="5"/>
  <c r="AQ825" i="5"/>
  <c r="AS825" i="5"/>
  <c r="AR825" i="5"/>
  <c r="AT275" i="5"/>
  <c r="BA825" i="5"/>
  <c r="AT825" i="5" l="1"/>
</calcChain>
</file>

<file path=xl/sharedStrings.xml><?xml version="1.0" encoding="utf-8"?>
<sst xmlns="http://schemas.openxmlformats.org/spreadsheetml/2006/main" count="4852" uniqueCount="1738">
  <si>
    <t>latitud</t>
  </si>
  <si>
    <t>longitud</t>
  </si>
  <si>
    <t>TIPO</t>
  </si>
  <si>
    <t>RAZÓN SOCIAL</t>
  </si>
  <si>
    <t>DIRECCIÓN</t>
  </si>
  <si>
    <t>ASADERO</t>
  </si>
  <si>
    <t>ASADERO 21</t>
  </si>
  <si>
    <t>KR 21 13 99</t>
  </si>
  <si>
    <t>ASADERO MULTIPOLLO SAN JOSE</t>
  </si>
  <si>
    <t>CL 27 14B 05</t>
  </si>
  <si>
    <t>BRASAS VIVAS</t>
  </si>
  <si>
    <t>BRASERO DEL POLLO</t>
  </si>
  <si>
    <t>AV CARACAS 21 47 SUR</t>
  </si>
  <si>
    <t>RESTAURANTE</t>
  </si>
  <si>
    <t>CARNIBOROS PARRILA</t>
  </si>
  <si>
    <t>KR 19 14 80</t>
  </si>
  <si>
    <t>DISTRACO LITDA</t>
  </si>
  <si>
    <t>EL FOGON LLANERO</t>
  </si>
  <si>
    <t>KR 17 18 12</t>
  </si>
  <si>
    <t>EL FOGON SANTANDERIANO</t>
  </si>
  <si>
    <t>EL GALLO Y LOS POLLOS</t>
  </si>
  <si>
    <t>KR 18 19 39</t>
  </si>
  <si>
    <t xml:space="preserve">KIKIRI POLLO </t>
  </si>
  <si>
    <t>KR 18 17 54 SUR</t>
  </si>
  <si>
    <t>LA BRASA CALIENTE</t>
  </si>
  <si>
    <t>CL 27 13 04</t>
  </si>
  <si>
    <t xml:space="preserve">PPC S.A </t>
  </si>
  <si>
    <t>KR 18 17 24</t>
  </si>
  <si>
    <t>RESTAURANTE CARBON</t>
  </si>
  <si>
    <t>AV1 DE MAY 14 15</t>
  </si>
  <si>
    <t>SURTI AVES 22</t>
  </si>
  <si>
    <t>KR 22 19 06</t>
  </si>
  <si>
    <t>SURTIAVES 22</t>
  </si>
  <si>
    <t>CL 18 20 04</t>
  </si>
  <si>
    <t>SURTIBRASAS 22</t>
  </si>
  <si>
    <t>CL 22 15 71</t>
  </si>
  <si>
    <t>ZOILA PIÑEROS</t>
  </si>
  <si>
    <t>ARDE LA BRASA</t>
  </si>
  <si>
    <t>AV CL 68 52 28</t>
  </si>
  <si>
    <t>AREPAS DE DOÑA MARTHA</t>
  </si>
  <si>
    <t>CL 67B 57C 66</t>
  </si>
  <si>
    <t>AREPAS DON GABRIEL</t>
  </si>
  <si>
    <t>AV CL 68 58 01</t>
  </si>
  <si>
    <t>AREPAS LA ESQUINA</t>
  </si>
  <si>
    <t>AV CL 68 51 11</t>
  </si>
  <si>
    <t>AREPAS RELLENAS MODELO NORTE</t>
  </si>
  <si>
    <t xml:space="preserve">AV CL 68 52 ESQUINA </t>
  </si>
  <si>
    <t>VENTA AMBULANTE</t>
  </si>
  <si>
    <t>AREPAS SAN JOSE</t>
  </si>
  <si>
    <t>AREPAS YOLI</t>
  </si>
  <si>
    <t>AV CL 68 57B 05</t>
  </si>
  <si>
    <t>ASOPOLLOS</t>
  </si>
  <si>
    <t>KR 58 68 17</t>
  </si>
  <si>
    <t>AVES EL PORTILLO</t>
  </si>
  <si>
    <t>KR 24 68 35</t>
  </si>
  <si>
    <t>BIG POLLO</t>
  </si>
  <si>
    <t>KR 59A 68 19</t>
  </si>
  <si>
    <t>BRASA Y BRASITA</t>
  </si>
  <si>
    <t>AV CL 68 57 32</t>
  </si>
  <si>
    <t>BRASERASO ROJO</t>
  </si>
  <si>
    <t>KR 24  68 34</t>
  </si>
  <si>
    <t>BROASTER FIRTH</t>
  </si>
  <si>
    <t>KR 24 67 14</t>
  </si>
  <si>
    <t>CHIRIZOS Y CHIRITOS</t>
  </si>
  <si>
    <t>KR 57B 67C 10</t>
  </si>
  <si>
    <t>CHORIBRAZA</t>
  </si>
  <si>
    <t>CHORISOS SAN JOSE</t>
  </si>
  <si>
    <t>CHORIZO EL LLANO</t>
  </si>
  <si>
    <t xml:space="preserve">AV CL 68 54 27 </t>
  </si>
  <si>
    <t>CHORIZOS MAGALI</t>
  </si>
  <si>
    <t>KR 57B 67B 14</t>
  </si>
  <si>
    <t>MI QUERIDO RABCHITO</t>
  </si>
  <si>
    <t>AV CL 68 47A 61</t>
  </si>
  <si>
    <t>POLLO ASADO AMERICANO</t>
  </si>
  <si>
    <t xml:space="preserve">AV CL 68 A 57B 63 </t>
  </si>
  <si>
    <t>POLLO ASADO EL BRASON</t>
  </si>
  <si>
    <t>KR 24 65 40</t>
  </si>
  <si>
    <t>POLLO ASADO TROPICAL Y BROASTER</t>
  </si>
  <si>
    <t xml:space="preserve">AV CL 68 57C 11 </t>
  </si>
  <si>
    <t>RESTAURANTE EL RINCON CHISCANO</t>
  </si>
  <si>
    <t>CL 63 26 08</t>
  </si>
  <si>
    <t>SURTIDORA BROASTER LA 22</t>
  </si>
  <si>
    <t>KR 24 63F 25</t>
  </si>
  <si>
    <t>SURTIDORA DE AVES LA 22</t>
  </si>
  <si>
    <t>AV CL 68 64 04</t>
  </si>
  <si>
    <t>AMBULANTE</t>
  </si>
  <si>
    <t>CL 79 KR 103</t>
  </si>
  <si>
    <t>CL 71 SUR 98B 50</t>
  </si>
  <si>
    <t>AMBULANTE GLORIA RAMIREZ</t>
  </si>
  <si>
    <t>AMBULANTE MARIA DE LOS ANGELES NOVOA</t>
  </si>
  <si>
    <t>AMBULANTE NANCY RICAURTE</t>
  </si>
  <si>
    <t>CL 74 SUR 95A 60</t>
  </si>
  <si>
    <t>AMBULANTE OMAR GORDILLO</t>
  </si>
  <si>
    <t>AMBULANTE PEDRO PACHON</t>
  </si>
  <si>
    <t>AMBULLANTE ROSA LOPEZ</t>
  </si>
  <si>
    <t>ASADERO LA 87</t>
  </si>
  <si>
    <t>KR 87 57 03</t>
  </si>
  <si>
    <t>ASADERO LA VILLA DEL POLLO</t>
  </si>
  <si>
    <t>CL 57 SUR 89A 35</t>
  </si>
  <si>
    <t xml:space="preserve">ASADERO LA YE </t>
  </si>
  <si>
    <t>ASADERO RESTAURANTE PICO DE ORO</t>
  </si>
  <si>
    <t>KR 74 SUR 75B 04</t>
  </si>
  <si>
    <t>ASADERO TIPICO LLANERO</t>
  </si>
  <si>
    <t>KR 87D 65 06</t>
  </si>
  <si>
    <t>ASADERO TIZON Y SABOR</t>
  </si>
  <si>
    <t>KR 59C 58C 24</t>
  </si>
  <si>
    <t>BRASAS EL RECREO</t>
  </si>
  <si>
    <t>KR 97C 72 51</t>
  </si>
  <si>
    <t>BRASAS FRISBI</t>
  </si>
  <si>
    <t>BRASERO ROJO</t>
  </si>
  <si>
    <t>KR 97 CL 72 51 SUR</t>
  </si>
  <si>
    <t>brason al rojo castilla</t>
  </si>
  <si>
    <t>KR 89 SUR CL 110</t>
  </si>
  <si>
    <t>BRAZAS FRISBY Y BROHASTER</t>
  </si>
  <si>
    <t>CL 82H 62A 10</t>
  </si>
  <si>
    <t>CHISPA ARDIENDO</t>
  </si>
  <si>
    <t>CL 59C 100A 05</t>
  </si>
  <si>
    <t>CHISPITAS FRITAS</t>
  </si>
  <si>
    <t>CL 73 98A 23</t>
  </si>
  <si>
    <t>CHISPITAS Y BRASAS</t>
  </si>
  <si>
    <t>KR 89 CL 105</t>
  </si>
  <si>
    <t>DELI SABOR</t>
  </si>
  <si>
    <t>CL 59C 87 06</t>
  </si>
  <si>
    <t>EL CHISPON DORAO</t>
  </si>
  <si>
    <t>CL 59C 87 02</t>
  </si>
  <si>
    <t>EL POLLO DEL BUEN SABOR</t>
  </si>
  <si>
    <t>KR 87B CL 86 ESQUINA</t>
  </si>
  <si>
    <t>LA FERIA DEL POLLO</t>
  </si>
  <si>
    <t>CL 62 84 04</t>
  </si>
  <si>
    <t>LOS 3 SANTANDERES</t>
  </si>
  <si>
    <t>KR 86A 54 26</t>
  </si>
  <si>
    <t>INTERMEDAIRIO</t>
  </si>
  <si>
    <t>PLAZA TRIANGULO</t>
  </si>
  <si>
    <t xml:space="preserve">KR 78 CL 68 </t>
  </si>
  <si>
    <t>POLLITO CON PAPA</t>
  </si>
  <si>
    <t>CL 97 SUR 50A 33</t>
  </si>
  <si>
    <t>POLLO ASADO EL SASON</t>
  </si>
  <si>
    <t>KR 87 85C 09</t>
  </si>
  <si>
    <t>POLLO LISTO</t>
  </si>
  <si>
    <t>KR 77 64 19 SUR</t>
  </si>
  <si>
    <t>POLLO RICO</t>
  </si>
  <si>
    <t>CL 62 85 20</t>
  </si>
  <si>
    <t>SAZON EL BOYACO</t>
  </si>
  <si>
    <t>CL 72 KR 98</t>
  </si>
  <si>
    <t>KR 56 2 A 00 SUR</t>
  </si>
  <si>
    <t>KR 86F CL 26 ESQUINA</t>
  </si>
  <si>
    <t>AL CARBON</t>
  </si>
  <si>
    <t>KR 7 11 96</t>
  </si>
  <si>
    <t>AL SABOR Y AL CARBON Y ALGO MAS</t>
  </si>
  <si>
    <t>AV JIMENEZ 4 69</t>
  </si>
  <si>
    <t>ASADERO SANTANDEREANO</t>
  </si>
  <si>
    <t>KR 8 9 32</t>
  </si>
  <si>
    <t>AVENIDA 7</t>
  </si>
  <si>
    <t>KR 7 6 64 SUR</t>
  </si>
  <si>
    <t>BRASA Y BRASA</t>
  </si>
  <si>
    <t>AVENIDA 6 9 09</t>
  </si>
  <si>
    <t>BRASAS Y SAZON</t>
  </si>
  <si>
    <t>KR 8 1A 50 SUR</t>
  </si>
  <si>
    <t>BRASITAS DE LA 11</t>
  </si>
  <si>
    <t>KR 7 10 90 SUR</t>
  </si>
  <si>
    <t>EL GRAN JOB</t>
  </si>
  <si>
    <t>KR 4 3 98</t>
  </si>
  <si>
    <t>EL NILO</t>
  </si>
  <si>
    <t>CL 11 9 35</t>
  </si>
  <si>
    <t>EL SABOR DEL POLLO</t>
  </si>
  <si>
    <t>KR 11A 2 27</t>
  </si>
  <si>
    <t>KALI RICO</t>
  </si>
  <si>
    <t>KR 8 10 19SUR</t>
  </si>
  <si>
    <t>LA FOGATA LLANERA</t>
  </si>
  <si>
    <t>KR 9 14 47</t>
  </si>
  <si>
    <t>AV JIMENEZ 9 69</t>
  </si>
  <si>
    <t>MONTE CARLOS</t>
  </si>
  <si>
    <t>AV JIMENEZ 9 75</t>
  </si>
  <si>
    <t>NUEVA SANTANDERIANA DE LA 22</t>
  </si>
  <si>
    <t xml:space="preserve">CL 2 7 66 </t>
  </si>
  <si>
    <t>RESTAURANTE LA ABUEALA  ZANAIDA</t>
  </si>
  <si>
    <t>KR 7 9 42 SUR</t>
  </si>
  <si>
    <t>SUIZA</t>
  </si>
  <si>
    <t>AV JIMENEZ  4 98</t>
  </si>
  <si>
    <t>AV JIMENEZ 10 80</t>
  </si>
  <si>
    <t>CL 62 KR 7</t>
  </si>
  <si>
    <t>EL BRASON ARDIENTE</t>
  </si>
  <si>
    <t>KR 24 63 83</t>
  </si>
  <si>
    <t xml:space="preserve">LO MEJOR DEL SABOR </t>
  </si>
  <si>
    <t>KR 24 45 34</t>
  </si>
  <si>
    <t>PECHUGONES</t>
  </si>
  <si>
    <t>KR 13 45 19</t>
  </si>
  <si>
    <t xml:space="preserve">BRASA GRANDE </t>
  </si>
  <si>
    <t>KR 19B 60A 18 SUR</t>
  </si>
  <si>
    <t>BRAZON ROJO</t>
  </si>
  <si>
    <t>CL 13 78F 30</t>
  </si>
  <si>
    <t>CHISPA Y POLLO</t>
  </si>
  <si>
    <t>KR 19D 63 93 SUR</t>
  </si>
  <si>
    <t>EL BRASON ARDIENDO</t>
  </si>
  <si>
    <t>DG 64 17B 03 SUR</t>
  </si>
  <si>
    <t>EL MESON SANDIEGO</t>
  </si>
  <si>
    <t>KR 19D 62 14 SUR</t>
  </si>
  <si>
    <t>EL PORTAL DE POLLO DE 19</t>
  </si>
  <si>
    <t>KR19D 65B 12 SUR</t>
  </si>
  <si>
    <t>EL REY DEL SABOR</t>
  </si>
  <si>
    <t>CL 62 17C19 SUR</t>
  </si>
  <si>
    <t>EL TENAMPA</t>
  </si>
  <si>
    <t>DG 62 19D 14</t>
  </si>
  <si>
    <t>GRAN CHISPA</t>
  </si>
  <si>
    <t>DG 62 19A 10</t>
  </si>
  <si>
    <t>LA SUPER BRASA ROJA</t>
  </si>
  <si>
    <t>CL 63 71 94</t>
  </si>
  <si>
    <t>POLLO ARDIENTE ESQUINA</t>
  </si>
  <si>
    <t xml:space="preserve">KR 72 CL 63 SUR ESQUINA </t>
  </si>
  <si>
    <t>SABOR BRASA</t>
  </si>
  <si>
    <t>KR 19F 62 97 SUR</t>
  </si>
  <si>
    <t>SUR BRORSTER EXPRESS</t>
  </si>
  <si>
    <t>KR 19D 65 94 SUR</t>
  </si>
  <si>
    <t>SURTIDORA DE AVES 22</t>
  </si>
  <si>
    <t>CL 63 70B 39</t>
  </si>
  <si>
    <t>ASADERO DE CARNES A LA LLANERA</t>
  </si>
  <si>
    <t>AV CL 63 KR 110B 00</t>
  </si>
  <si>
    <t>ASADERO EL CANDELAZO</t>
  </si>
  <si>
    <t>AV CL 72 70A 77</t>
  </si>
  <si>
    <t>ASADERO LA BARRA DEL POLLO DORADO</t>
  </si>
  <si>
    <t>CL 75 105 C ESQUINA</t>
  </si>
  <si>
    <t>ASADERO LA RIVERA</t>
  </si>
  <si>
    <t>TV 94 80D 39</t>
  </si>
  <si>
    <t>ASADERO PALO ROJO</t>
  </si>
  <si>
    <t>KR 70G 71B 26</t>
  </si>
  <si>
    <t>ASADERO PARRILLA CARBON</t>
  </si>
  <si>
    <t>AV RJAS 63D 73</t>
  </si>
  <si>
    <t>ASADERO RESTAURAANTE FRESCO POLLO</t>
  </si>
  <si>
    <t>KR 107 77A 28</t>
  </si>
  <si>
    <t>ASADERO TIPICO BOYACENE</t>
  </si>
  <si>
    <t>KR 105C 63</t>
  </si>
  <si>
    <t>ASARELLAMA</t>
  </si>
  <si>
    <t>TV 94 80 26</t>
  </si>
  <si>
    <t>BRASAS Y CHISPAS</t>
  </si>
  <si>
    <t>BRASERO CALEÑO</t>
  </si>
  <si>
    <t>KR 70 63 05</t>
  </si>
  <si>
    <t>BRASON ARDIENTE</t>
  </si>
  <si>
    <t>TV 94 L 83 03</t>
  </si>
  <si>
    <t xml:space="preserve">BROSTY BRASAS </t>
  </si>
  <si>
    <t>TV 94 L 89 66</t>
  </si>
  <si>
    <t>CROKY EXPRESS</t>
  </si>
  <si>
    <t>AV CL 72 73A 04</t>
  </si>
  <si>
    <t>DONATTO´S</t>
  </si>
  <si>
    <t>KR 80 74 37</t>
  </si>
  <si>
    <t>DORADOS POLLOS</t>
  </si>
  <si>
    <t>KR 69P 63A 98</t>
  </si>
  <si>
    <t>EL PAISANO MATEUS</t>
  </si>
  <si>
    <t>AV RJAS 63A 29</t>
  </si>
  <si>
    <t>EL POLLO ROJO</t>
  </si>
  <si>
    <t>KR 77A 71B 12</t>
  </si>
  <si>
    <t>GOOD CHICKEN</t>
  </si>
  <si>
    <t>KR 107 76B 69</t>
  </si>
  <si>
    <t>HERMANOS TORRES</t>
  </si>
  <si>
    <t>CL 79 78A 29</t>
  </si>
  <si>
    <t>LA BARRA ROJA</t>
  </si>
  <si>
    <t>CL 64 117 04</t>
  </si>
  <si>
    <t>LA CHISPA ARDIENTE DIVULGA MI SABOR</t>
  </si>
  <si>
    <t>KR 112 63 46</t>
  </si>
  <si>
    <t>LA CHISPA DEL SABOR</t>
  </si>
  <si>
    <t>LA COLONIA BOYACENSE</t>
  </si>
  <si>
    <t>LA PARRILLA BOYACENSE</t>
  </si>
  <si>
    <t>KR 110A AV CL 63 ESQUINA</t>
  </si>
  <si>
    <t>LAS DELICIAS DE SANTANDER</t>
  </si>
  <si>
    <t>KR 107 C CL 72</t>
  </si>
  <si>
    <t>LOS REYES</t>
  </si>
  <si>
    <t>AV RJAS 63 52</t>
  </si>
  <si>
    <t>MESON ROJO</t>
  </si>
  <si>
    <t>AC 80 78 68</t>
  </si>
  <si>
    <t>MI CALI</t>
  </si>
  <si>
    <t>KR 111B CL 63 BIS</t>
  </si>
  <si>
    <t>MI CALI PARRILA</t>
  </si>
  <si>
    <t>TV 94 84 03</t>
  </si>
  <si>
    <t>PARRILLA BOYACENSE LENGUPA</t>
  </si>
  <si>
    <t>KR 76 72A 37</t>
  </si>
  <si>
    <t>PIQUETEADERO EL RENEHITO</t>
  </si>
  <si>
    <t>AV RJAS 64D 30</t>
  </si>
  <si>
    <t>RESTAURANTE KIKORIN</t>
  </si>
  <si>
    <t>AV CL 72 70 22</t>
  </si>
  <si>
    <t>RESTAURANTE MI CALI BELLA</t>
  </si>
  <si>
    <t>KR 107 78B 10</t>
  </si>
  <si>
    <t>RESTAURANTE Y PIQUETEADERO</t>
  </si>
  <si>
    <t>CL 64 117 11</t>
  </si>
  <si>
    <t>SURTIAVES</t>
  </si>
  <si>
    <t>CL 64 118B 35</t>
  </si>
  <si>
    <t>SURTIDORA DE AVES LA 22 TABORA</t>
  </si>
  <si>
    <t>CL 72 80 14</t>
  </si>
  <si>
    <t>TIPICA PAISA</t>
  </si>
  <si>
    <t>KR 77A 72A 24</t>
  </si>
  <si>
    <t>TORO SALVAJE RESTAURANTE BAR BQ</t>
  </si>
  <si>
    <t>CL 64 113F 04</t>
  </si>
  <si>
    <t>AREPAS DE CAPELLANIA</t>
  </si>
  <si>
    <t>KR 22 89 03</t>
  </si>
  <si>
    <t>AREPAS DE HAYUELOS</t>
  </si>
  <si>
    <t>KR 19 88A 24</t>
  </si>
  <si>
    <t>AREPAS DE SARA</t>
  </si>
  <si>
    <t>CL 23F 98 56</t>
  </si>
  <si>
    <t>AREPAS EL PRADO</t>
  </si>
  <si>
    <t>KR 19 88A 57</t>
  </si>
  <si>
    <t>AREPAS EL VECINO</t>
  </si>
  <si>
    <t>KR 19 87A 50</t>
  </si>
  <si>
    <t>AREPAS LIGHT</t>
  </si>
  <si>
    <t>CL 23 96K 05</t>
  </si>
  <si>
    <t>AREPAS Y CHORIZOS</t>
  </si>
  <si>
    <t>KR 82 22C 03</t>
  </si>
  <si>
    <t>BRASI PRESAS</t>
  </si>
  <si>
    <t>KR 82 23F 05</t>
  </si>
  <si>
    <t>CHORIZOS A LA BRASA</t>
  </si>
  <si>
    <t>KR 100 18 80</t>
  </si>
  <si>
    <t>CHORIZOS EL MONO</t>
  </si>
  <si>
    <t>KR 100 21 24</t>
  </si>
  <si>
    <t>EL  BRAZON ARDIENTE</t>
  </si>
  <si>
    <t>KR 99 18A 09</t>
  </si>
  <si>
    <t>CL 24 75 10</t>
  </si>
  <si>
    <t>EL PUNTO DE LA  GALLINA</t>
  </si>
  <si>
    <t>CL 22 98A 36</t>
  </si>
  <si>
    <t>EL SANTANDEREANO</t>
  </si>
  <si>
    <t>KR 99 20 54</t>
  </si>
  <si>
    <t>EL SURTIDOR DEL  SABOR</t>
  </si>
  <si>
    <t>KR 98 1768</t>
  </si>
  <si>
    <t>FOGON DEL  LLANO</t>
  </si>
  <si>
    <t>CL 17 98 25</t>
  </si>
  <si>
    <t>FOGON ROJO</t>
  </si>
  <si>
    <t>KR 100 24 08</t>
  </si>
  <si>
    <t>FRISS BROASTED</t>
  </si>
  <si>
    <t>KR 99 18 14</t>
  </si>
  <si>
    <t>MI CAMPITO</t>
  </si>
  <si>
    <t>KR 99 2053</t>
  </si>
  <si>
    <t>PALACIO DE LA GALLINA</t>
  </si>
  <si>
    <t>CL 22 98 14</t>
  </si>
  <si>
    <t>KR 100 20C 45</t>
  </si>
  <si>
    <t>RAPIAREPAS LAS PAISAS</t>
  </si>
  <si>
    <t>RESTAURANTE  CALIMIO</t>
  </si>
  <si>
    <t>KR 100 20C 59</t>
  </si>
  <si>
    <t>RICO ASADOS</t>
  </si>
  <si>
    <t>KR 100 22 09</t>
  </si>
  <si>
    <t>SURTIDOR DE AVES</t>
  </si>
  <si>
    <t>KR 96 18 12</t>
  </si>
  <si>
    <t>ALVI POLLO</t>
  </si>
  <si>
    <t>DG 44  72 04</t>
  </si>
  <si>
    <t xml:space="preserve">ASADERO CARBON DORADO </t>
  </si>
  <si>
    <t>CL 42A SUR 86F 22</t>
  </si>
  <si>
    <t>ASADERO LA 1ª MAYO</t>
  </si>
  <si>
    <t>AV 1 DE MAY 69A 28</t>
  </si>
  <si>
    <t>ASADERO SURTIAVES 22</t>
  </si>
  <si>
    <t>KR 84A CL 56 SUR</t>
  </si>
  <si>
    <t>ASA-PEZ</t>
  </si>
  <si>
    <t>CL 42 A SUR 88F 22</t>
  </si>
  <si>
    <t>ASO AVES</t>
  </si>
  <si>
    <t>AV 1 MAY 70B 44</t>
  </si>
  <si>
    <t xml:space="preserve">BEMBOS BRASAS </t>
  </si>
  <si>
    <t>KR 74 40B 09</t>
  </si>
  <si>
    <t>BRASA DE ORO</t>
  </si>
  <si>
    <t>CL 83  81C11</t>
  </si>
  <si>
    <t>BRASA DORADA</t>
  </si>
  <si>
    <t>TV 74F 40B 50</t>
  </si>
  <si>
    <t>BRASAS ROJAS RB</t>
  </si>
  <si>
    <t>KR 79 40C 53</t>
  </si>
  <si>
    <t>BRASERO DE LA 38</t>
  </si>
  <si>
    <t>CL 38 87 21</t>
  </si>
  <si>
    <t>BRASERO FRISS</t>
  </si>
  <si>
    <t>AV CIUDAD CALI  42G 23 SUR</t>
  </si>
  <si>
    <t>BRASERO PARRILLA</t>
  </si>
  <si>
    <t>CL 7A BIS 78H 33</t>
  </si>
  <si>
    <t>BRASON AL ROJO</t>
  </si>
  <si>
    <t>KR 78  8A 19</t>
  </si>
  <si>
    <t>BRAZON ARDIENDO</t>
  </si>
  <si>
    <t>CL 38 SUR  88I 14</t>
  </si>
  <si>
    <t>BROSTEFRITO LA 81</t>
  </si>
  <si>
    <t>KR 81 11B 30</t>
  </si>
  <si>
    <t>CANDELA Y SABOR</t>
  </si>
  <si>
    <t>AV 1 DE MAY 33 33</t>
  </si>
  <si>
    <t>CARBON CALIENTE</t>
  </si>
  <si>
    <t>KR 84A 56A 42 SUR</t>
  </si>
  <si>
    <t>CHE POLLO</t>
  </si>
  <si>
    <t>KR 79 9 07</t>
  </si>
  <si>
    <t>CHISPA BROASTER</t>
  </si>
  <si>
    <t>KR 78  8A 05</t>
  </si>
  <si>
    <t>COMPANIA BROASTER</t>
  </si>
  <si>
    <t>CL 38B 87 21</t>
  </si>
  <si>
    <t>DE TINTAL BROASTER</t>
  </si>
  <si>
    <t>KR 90 6A 98</t>
  </si>
  <si>
    <t>DELI AVES</t>
  </si>
  <si>
    <t>CL 8B 81B 09</t>
  </si>
  <si>
    <t>DELI BROASTER</t>
  </si>
  <si>
    <t>KR 86F 37A 13 SUR</t>
  </si>
  <si>
    <t>DELIBRASAS</t>
  </si>
  <si>
    <t>CL 44 72 12 SUR</t>
  </si>
  <si>
    <t>DIANI POLLO</t>
  </si>
  <si>
    <t>AV BYACA  50 19 SUR</t>
  </si>
  <si>
    <t>EL CHISPARO</t>
  </si>
  <si>
    <t xml:space="preserve">EL CHISPAZO DEL POLLO </t>
  </si>
  <si>
    <t>AV CIUDAD DE CALI 38 BIS 80 SUR</t>
  </si>
  <si>
    <t>EL GRAN RANCHO LLANERO</t>
  </si>
  <si>
    <t>KR 69 31 06 SUR</t>
  </si>
  <si>
    <t>EL HORIZONTE</t>
  </si>
  <si>
    <t>CL 6 A 89 47</t>
  </si>
  <si>
    <t>EL KOKORIN J</t>
  </si>
  <si>
    <t>CL 42 BIS 86C 31</t>
  </si>
  <si>
    <t xml:space="preserve">EL MESON DORADO </t>
  </si>
  <si>
    <t>CL 40 A 79 24</t>
  </si>
  <si>
    <t>EL POLLO MIRADOR</t>
  </si>
  <si>
    <t>CL 57A SUR 81 00</t>
  </si>
  <si>
    <t>FRANKI POLLO</t>
  </si>
  <si>
    <t>CL 42 SUR  89F33</t>
  </si>
  <si>
    <t>KOKORI EXPRESS</t>
  </si>
  <si>
    <t>AV 1 MAY 38 80 SUR</t>
  </si>
  <si>
    <t>LA BRASA DE ORO</t>
  </si>
  <si>
    <t>CL 7A BIS SUR 78C 12</t>
  </si>
  <si>
    <t xml:space="preserve">MI ASADERO </t>
  </si>
  <si>
    <t>CL 42 A SUR 87D 22</t>
  </si>
  <si>
    <t>PCC</t>
  </si>
  <si>
    <t>KR 78  7D 30</t>
  </si>
  <si>
    <t>PIKO BROASTER</t>
  </si>
  <si>
    <t>CL 42A SUR 87 22</t>
  </si>
  <si>
    <t>PIO RIKOS</t>
  </si>
  <si>
    <t>CL 13 BIS  79F 08</t>
  </si>
  <si>
    <t>POLLO CHEPELIN</t>
  </si>
  <si>
    <t xml:space="preserve">KR 71 6 94 SUR </t>
  </si>
  <si>
    <t>POLLOS Y SOPAS</t>
  </si>
  <si>
    <t>CL13 80C 51</t>
  </si>
  <si>
    <t xml:space="preserve">RICO PIO </t>
  </si>
  <si>
    <t>CL 42A SUR  87D 22</t>
  </si>
  <si>
    <t>SABOR GUILENSE</t>
  </si>
  <si>
    <t>KR 69 26 29</t>
  </si>
  <si>
    <t>SUPER ASADO BROASTER J</t>
  </si>
  <si>
    <t>KR 79 40C 22</t>
  </si>
  <si>
    <t>SUPER POLLO IN</t>
  </si>
  <si>
    <t>AV CIUDAD DE CALI 38 BIS 04</t>
  </si>
  <si>
    <t>SUR BRASAS</t>
  </si>
  <si>
    <t>CL 42  90A 22</t>
  </si>
  <si>
    <t>SURI AVES</t>
  </si>
  <si>
    <t>CL 57 80A 31</t>
  </si>
  <si>
    <t>SURI BRASA</t>
  </si>
  <si>
    <t>CL 38B SUR 86 04</t>
  </si>
  <si>
    <t>SURIAVES</t>
  </si>
  <si>
    <t>AV BYACA 43C 83 SUR</t>
  </si>
  <si>
    <t>SURTI BRASAS 22</t>
  </si>
  <si>
    <t>SURTI BROASTER Y ASADO</t>
  </si>
  <si>
    <t>AV BYACA  43 08</t>
  </si>
  <si>
    <t xml:space="preserve">SURTIAVES </t>
  </si>
  <si>
    <t>CL 42A SUR 86F 10</t>
  </si>
  <si>
    <t>KR 78K 35A 39</t>
  </si>
  <si>
    <t>CL 40 SUR 77A 97</t>
  </si>
  <si>
    <t>SURTIDO DE AVES</t>
  </si>
  <si>
    <t>CL 8B 82 29</t>
  </si>
  <si>
    <t>SURTIDORA DE AVES LA 26 K</t>
  </si>
  <si>
    <t>CL 26 SUR 78M 43</t>
  </si>
  <si>
    <t>SURTIDORA DE LA 27</t>
  </si>
  <si>
    <t>AV 1 DE MAY 71D 11</t>
  </si>
  <si>
    <t>SURTIDORA LA 22</t>
  </si>
  <si>
    <t>AV 1 DE MAY 70B 80</t>
  </si>
  <si>
    <t>SURTIRIKO DE AVES</t>
  </si>
  <si>
    <t>CL 42F SUR  87I 15</t>
  </si>
  <si>
    <t>SURTO AVES 2,2</t>
  </si>
  <si>
    <t>KR 79 42 07 SUR</t>
  </si>
  <si>
    <t>BRASADO EXPRES</t>
  </si>
  <si>
    <t>KR 23 8 81</t>
  </si>
  <si>
    <t>CROKY PARRILLA</t>
  </si>
  <si>
    <t>CL 9 26 58</t>
  </si>
  <si>
    <t>LA FINCA RICAURTE</t>
  </si>
  <si>
    <t>CL 9 26 33</t>
  </si>
  <si>
    <t>PORTAL DEL LLANO</t>
  </si>
  <si>
    <t>KR 21 8 53</t>
  </si>
  <si>
    <t>CL 9 26 82</t>
  </si>
  <si>
    <t>KR 24 8 99</t>
  </si>
  <si>
    <t>ASADERO EL BAQUERO DEL LLANO</t>
  </si>
  <si>
    <t>KR 50 29A 64</t>
  </si>
  <si>
    <t>ASADERO LA 33</t>
  </si>
  <si>
    <t xml:space="preserve">CL 33 40 21 </t>
  </si>
  <si>
    <t>BRASA BRAVES</t>
  </si>
  <si>
    <t>CL 33 SUR 52B 09</t>
  </si>
  <si>
    <t>BRASAS DE LA 50</t>
  </si>
  <si>
    <t>KR 50 8 07 SUR</t>
  </si>
  <si>
    <t>BROSADOS EXPRESS</t>
  </si>
  <si>
    <t>KR 56 2 50</t>
  </si>
  <si>
    <t>AV KR 50 33 76</t>
  </si>
  <si>
    <t>CANDELAZO ARDIENTE</t>
  </si>
  <si>
    <t>KR 52A 33B 20</t>
  </si>
  <si>
    <t>CARNE AL CARBON</t>
  </si>
  <si>
    <t>CL 8 SUR KR 39</t>
  </si>
  <si>
    <t>CHISPA ROJA</t>
  </si>
  <si>
    <t>KR 49 27 04</t>
  </si>
  <si>
    <t>CHISPAS DEL BRASERO</t>
  </si>
  <si>
    <t>KR 56 2B 63</t>
  </si>
  <si>
    <t>COLINA Y PARRILLA</t>
  </si>
  <si>
    <t>KR 51D 29 18</t>
  </si>
  <si>
    <t>DKTELY  (AREPAS)</t>
  </si>
  <si>
    <t>KR 49 32 17</t>
  </si>
  <si>
    <t xml:space="preserve">EL FOGON ROJO </t>
  </si>
  <si>
    <t>CL 8 SUR 25B 55</t>
  </si>
  <si>
    <t>EL OASIS</t>
  </si>
  <si>
    <t>KR 38 8 37</t>
  </si>
  <si>
    <t>EL PALACIO DE LA GALLINA</t>
  </si>
  <si>
    <t>KR 52A 29 12 SUR</t>
  </si>
  <si>
    <t>HATO GANADERO</t>
  </si>
  <si>
    <t>KR 52A 34 25</t>
  </si>
  <si>
    <t>KOKORI AVES</t>
  </si>
  <si>
    <t>KR 52A 30 07</t>
  </si>
  <si>
    <t>LA BRASA AMARILLA</t>
  </si>
  <si>
    <t>KR 52A 34 16</t>
  </si>
  <si>
    <t>LA LLAMA OLIMPICA DEL SABOR</t>
  </si>
  <si>
    <t>KR 52A 25 04</t>
  </si>
  <si>
    <t>LA OTRA BRASA</t>
  </si>
  <si>
    <t>CL 33 SUR 40A 36</t>
  </si>
  <si>
    <t>LA SUPER BRASA</t>
  </si>
  <si>
    <t>KR 56 4A 31</t>
  </si>
  <si>
    <t>MI RICO CALI</t>
  </si>
  <si>
    <t>CL 8 32A 05</t>
  </si>
  <si>
    <t>POLLOS GALAN</t>
  </si>
  <si>
    <t>KR 56 2A 00</t>
  </si>
  <si>
    <t>PPC S.A</t>
  </si>
  <si>
    <t>CL8 SUR 37 08</t>
  </si>
  <si>
    <t>KR 52A 34 35</t>
  </si>
  <si>
    <t>SU MAJESTAD EL POLLO</t>
  </si>
  <si>
    <t>KR 27 2 06</t>
  </si>
  <si>
    <t>SUPER SAZON</t>
  </si>
  <si>
    <t>KR 56 4 87</t>
  </si>
  <si>
    <t>SURTIDORA DE AVES</t>
  </si>
  <si>
    <t>KR 60 3 04</t>
  </si>
  <si>
    <t>UNIBRAZAS LA 56</t>
  </si>
  <si>
    <t>KR 56 4 D 01</t>
  </si>
  <si>
    <t>ASADERO MULTIPOLLO CARBONERA POLLO</t>
  </si>
  <si>
    <t>KR 11 27 02 SUR</t>
  </si>
  <si>
    <t>BRASA MIEL Y BROASTER</t>
  </si>
  <si>
    <t xml:space="preserve">KR 13 20 80 </t>
  </si>
  <si>
    <t>CALI VEA</t>
  </si>
  <si>
    <t>KR 27 41B 56</t>
  </si>
  <si>
    <t>CORRALERO RESTAURANTE PARRILLA</t>
  </si>
  <si>
    <t>KR 11A 27 00 SUR</t>
  </si>
  <si>
    <t>FRENCH BROASTER</t>
  </si>
  <si>
    <t>KR 5 48T 07 SUR</t>
  </si>
  <si>
    <t>MARK PIKO</t>
  </si>
  <si>
    <t>KR 5 48K 39 SUR</t>
  </si>
  <si>
    <t>MESON ROJA BRASA VIVA</t>
  </si>
  <si>
    <t>KR 5 48T 39</t>
  </si>
  <si>
    <t>RAPI BROASTER Y ASADO</t>
  </si>
  <si>
    <t>CL 51 SUR 7A 24</t>
  </si>
  <si>
    <t>ROQUE POLLO ASADO</t>
  </si>
  <si>
    <t>KR 13 22 98 SUR</t>
  </si>
  <si>
    <t>KR 27 41 04 SUR</t>
  </si>
  <si>
    <t>TIZON ROJOS</t>
  </si>
  <si>
    <t>KR 27 41 22 SUR</t>
  </si>
  <si>
    <t>ASADERO EL SUIZO</t>
  </si>
  <si>
    <t>CL 27 SUR 7 58</t>
  </si>
  <si>
    <t>ASADERO LA PARRILLA ROJA</t>
  </si>
  <si>
    <t>KR 6 21 30 SUR</t>
  </si>
  <si>
    <t>ASADERO MULTIPOLLO</t>
  </si>
  <si>
    <t>KR 7 28 00 SUR</t>
  </si>
  <si>
    <t>ASADERO SAZONSITO PAISA</t>
  </si>
  <si>
    <t>KR 7 26 36 SUR</t>
  </si>
  <si>
    <t>KR 7 10 90</t>
  </si>
  <si>
    <t>BROSTERISIMA</t>
  </si>
  <si>
    <t>KR 6 24 65 SUR</t>
  </si>
  <si>
    <t>CANDELA BOYACENSE</t>
  </si>
  <si>
    <t>CL 27 SUR 5 00</t>
  </si>
  <si>
    <t>CL 20 SUR 2B 43 ESTE</t>
  </si>
  <si>
    <t>CHISPAS Y POLLOS</t>
  </si>
  <si>
    <t>KR 10 21 00 SUR</t>
  </si>
  <si>
    <t>KR 6 28 00 SUR</t>
  </si>
  <si>
    <t>DISTRA 20</t>
  </si>
  <si>
    <t>KR  6 20A 41 SUR</t>
  </si>
  <si>
    <t>DISTRAVO</t>
  </si>
  <si>
    <t>EL BRASON ROJITO ASADO Y BROASTHER</t>
  </si>
  <si>
    <t>CL 27 SUR TRAV 3 ESQUINA</t>
  </si>
  <si>
    <t>FRISS BROASTHER</t>
  </si>
  <si>
    <t>KR 6 20 00 SUR</t>
  </si>
  <si>
    <t>LLANO Y SABANA PARRILLA BAR</t>
  </si>
  <si>
    <t>KR 6 17 10 SUR</t>
  </si>
  <si>
    <t>POLLO Y BRASAS DE LA 11 SUR</t>
  </si>
  <si>
    <t>KR 7 10 51 SUR</t>
  </si>
  <si>
    <t>POLLOS Y CHISPAS</t>
  </si>
  <si>
    <t>KR 6  25 86 SUR</t>
  </si>
  <si>
    <t>NO REGISTRA</t>
  </si>
  <si>
    <t>KR 1 A ESTE 20 11 SUR</t>
  </si>
  <si>
    <t>SUPER POLLO DORADO</t>
  </si>
  <si>
    <t>CL 13 SUR 6 38 ESTE</t>
  </si>
  <si>
    <t>CL 13 SUR 6 03 ESTE</t>
  </si>
  <si>
    <t>KR 10 19 38</t>
  </si>
  <si>
    <t xml:space="preserve">KOMARRICO </t>
  </si>
  <si>
    <t>KR 9 17 91</t>
  </si>
  <si>
    <t>LA DELECIA DEL POLLO</t>
  </si>
  <si>
    <t>KR 10 22 13</t>
  </si>
  <si>
    <t>LA RIVIERA</t>
  </si>
  <si>
    <t>AVENIDA JIMENEZ 9 69</t>
  </si>
  <si>
    <t>RICO- RICO</t>
  </si>
  <si>
    <t>KR 10 21 70</t>
  </si>
  <si>
    <t>CL 10 17 35</t>
  </si>
  <si>
    <t>A. R. GALLITO RAMIREZ</t>
  </si>
  <si>
    <t>KR 91 145 14</t>
  </si>
  <si>
    <t>ARDIENTE ASADO</t>
  </si>
  <si>
    <t>CL 129 105A 15</t>
  </si>
  <si>
    <t>CL 129 50 10</t>
  </si>
  <si>
    <t>ASA BROASTER PLAZA IMPERIAL</t>
  </si>
  <si>
    <t>AV KR 104 150B 00</t>
  </si>
  <si>
    <t>ASADERO CHARLY</t>
  </si>
  <si>
    <t>KR 106 131B 16</t>
  </si>
  <si>
    <t>ASADERO CHISPITAS</t>
  </si>
  <si>
    <t>CL 129 51A 35</t>
  </si>
  <si>
    <t>ASADERO EL PARAISO</t>
  </si>
  <si>
    <t>CL 139 103 24</t>
  </si>
  <si>
    <t>ASADERO KRICK POLLO</t>
  </si>
  <si>
    <t>CLE 152 114 18</t>
  </si>
  <si>
    <t>ASADERO LOS ALMENDROS</t>
  </si>
  <si>
    <t>CLE 152 114F 70</t>
  </si>
  <si>
    <t>ASADERO VILLA BRASA</t>
  </si>
  <si>
    <t>AV KR 104 140 00</t>
  </si>
  <si>
    <t>ASADOS BROASTER</t>
  </si>
  <si>
    <t>CL 139 112 31</t>
  </si>
  <si>
    <t>BRASAS Y BRASAS</t>
  </si>
  <si>
    <t>CL 129 47 60</t>
  </si>
  <si>
    <t>KR 93 128 78</t>
  </si>
  <si>
    <t>BRASAS Y LLAMAS</t>
  </si>
  <si>
    <t>CL 151C 128 00</t>
  </si>
  <si>
    <t>BROSTY CHISPAS</t>
  </si>
  <si>
    <t>KR 111 144 12</t>
  </si>
  <si>
    <t>CALI MIO</t>
  </si>
  <si>
    <t>KR 45 129 41</t>
  </si>
  <si>
    <t>CHISPERO DORADO</t>
  </si>
  <si>
    <t>KR 52 128A 15</t>
  </si>
  <si>
    <t>CROKY BROASTER PARRILLA</t>
  </si>
  <si>
    <t>KR 91 135 00</t>
  </si>
  <si>
    <t>DELY FRITO</t>
  </si>
  <si>
    <t>CL 140 103F 62</t>
  </si>
  <si>
    <t xml:space="preserve">DISTRIBUIDOR DE CARBON </t>
  </si>
  <si>
    <t>CL 139 109 23</t>
  </si>
  <si>
    <t xml:space="preserve">EL BRASON </t>
  </si>
  <si>
    <t>CLE 132 93 06</t>
  </si>
  <si>
    <t>EL BRASON DORADO</t>
  </si>
  <si>
    <t>CLE 1329208</t>
  </si>
  <si>
    <t>EL CASTILLO DEL POLLO</t>
  </si>
  <si>
    <t>CL 139 101B 38</t>
  </si>
  <si>
    <t>EL GRAN POLLO</t>
  </si>
  <si>
    <t>KR 114 152D 55</t>
  </si>
  <si>
    <t>EL SAZON DEL GUAVIO</t>
  </si>
  <si>
    <t>TV 127 137 10</t>
  </si>
  <si>
    <t>GRAN BRASERO</t>
  </si>
  <si>
    <t>KR 102A 134A 24</t>
  </si>
  <si>
    <t>LA BRASA AL ROJO LA 92</t>
  </si>
  <si>
    <t>KR 92 146B 65</t>
  </si>
  <si>
    <t>LA BRASA DEL SABOR</t>
  </si>
  <si>
    <t>KR 114 151C 00</t>
  </si>
  <si>
    <t>LA BRASA ROJA</t>
  </si>
  <si>
    <t>TV 160 128A BIS 04</t>
  </si>
  <si>
    <t>CL 139 101A 04</t>
  </si>
  <si>
    <t>LA FOGATA ROJA</t>
  </si>
  <si>
    <t>LA PARRILA DE ALEJO</t>
  </si>
  <si>
    <t>CL 139 109 46</t>
  </si>
  <si>
    <t>LA PUERTA AL LLANO</t>
  </si>
  <si>
    <t>CL 139 112B 21</t>
  </si>
  <si>
    <t>CL 129 50A 60</t>
  </si>
  <si>
    <t>LAS 2 AVENIDAS</t>
  </si>
  <si>
    <t>CL 129 50A 11</t>
  </si>
  <si>
    <t>KR 106 130B 23</t>
  </si>
  <si>
    <t>LLANERA 127</t>
  </si>
  <si>
    <t>KR 58 128 53</t>
  </si>
  <si>
    <t>PARRILLA LOS ALMENDROS</t>
  </si>
  <si>
    <t>KR 152 B 114D 04</t>
  </si>
  <si>
    <t>PERNILONES</t>
  </si>
  <si>
    <t>AV CL143 105 33</t>
  </si>
  <si>
    <t>PPC GAITANA</t>
  </si>
  <si>
    <t>CL 139 111 B 00</t>
  </si>
  <si>
    <t>PRESAS A LA BRASA</t>
  </si>
  <si>
    <t>CL 129B 92 03</t>
  </si>
  <si>
    <t>RESTAURANTE ASADERO J.G</t>
  </si>
  <si>
    <t>CL 139 112 08</t>
  </si>
  <si>
    <t>RESTAURANTE JG</t>
  </si>
  <si>
    <t>KR 115 152 08</t>
  </si>
  <si>
    <t>RESTAURANTE LA PARRILLA DE LUCY</t>
  </si>
  <si>
    <t>CLE 139 102 15</t>
  </si>
  <si>
    <t>RESTAURANTE PIO POLLO</t>
  </si>
  <si>
    <t>CL 129B 91 04</t>
  </si>
  <si>
    <t>RIKO RIKO</t>
  </si>
  <si>
    <t>TV 160 127D 90</t>
  </si>
  <si>
    <t>SAN ROQUE</t>
  </si>
  <si>
    <t>KR 106 130D 53</t>
  </si>
  <si>
    <t>SUPER AVES</t>
  </si>
  <si>
    <t>CL 139 100A 23</t>
  </si>
  <si>
    <t xml:space="preserve">SUPER BRASAS  </t>
  </si>
  <si>
    <t>KR 91 135B 37</t>
  </si>
  <si>
    <t>SUPER BRASAS GRAN PARRILLA</t>
  </si>
  <si>
    <t>CL 132 91 12</t>
  </si>
  <si>
    <t>CL 129 49A 30</t>
  </si>
  <si>
    <t>CL 129 45 56</t>
  </si>
  <si>
    <t>KR 91 136 76</t>
  </si>
  <si>
    <t>SURTI BROASTER BRASAS</t>
  </si>
  <si>
    <t>KR 52 108B 24</t>
  </si>
  <si>
    <t>SURTI PARRILLA</t>
  </si>
  <si>
    <t>KR 106 130A 22</t>
  </si>
  <si>
    <t>SURTIDORA DE AURES DOS</t>
  </si>
  <si>
    <t>KR 106 130A 26</t>
  </si>
  <si>
    <t>CL 131 47 81</t>
  </si>
  <si>
    <t>TIPICO PAISA</t>
  </si>
  <si>
    <t>KR 93 129A 40</t>
  </si>
  <si>
    <t>VENTA DE COMIDAS RAPIDAS</t>
  </si>
  <si>
    <t>CL 128B 51 81</t>
  </si>
  <si>
    <t>AREPAS DE DOÑA ROSITA</t>
  </si>
  <si>
    <t>PARQUE NACINAL</t>
  </si>
  <si>
    <t>AREPAS DE LA ESQUINA</t>
  </si>
  <si>
    <t>AREPAS EL PARQUE</t>
  </si>
  <si>
    <t>AREPAS LUDY</t>
  </si>
  <si>
    <t>AREPAS RELLENAS</t>
  </si>
  <si>
    <t>CL 45 7 37</t>
  </si>
  <si>
    <t>AREPAS Y AREPITAS</t>
  </si>
  <si>
    <t>CARBONERITO</t>
  </si>
  <si>
    <t>AV CIUDAD QUIT 63 00</t>
  </si>
  <si>
    <t>EL MESON DORADO</t>
  </si>
  <si>
    <t xml:space="preserve">KR 13 33 55 </t>
  </si>
  <si>
    <t>MARI AREPAS</t>
  </si>
  <si>
    <t>MAZORCAS DE LA NACIONAL</t>
  </si>
  <si>
    <t>ARISPOLLO</t>
  </si>
  <si>
    <t>DG 50 A SUR 32 85</t>
  </si>
  <si>
    <t>CL 51 SUR 38 98</t>
  </si>
  <si>
    <t>EL BRASON</t>
  </si>
  <si>
    <t>KR 51 50 56 SUR</t>
  </si>
  <si>
    <t>EL NORTEÑO</t>
  </si>
  <si>
    <t>DG 49 A 50 77 SUR</t>
  </si>
  <si>
    <t>EL VENECIA PARRILLA</t>
  </si>
  <si>
    <t>DG 49 51 19</t>
  </si>
  <si>
    <t>FRISS BROASTER</t>
  </si>
  <si>
    <t>CL 44 26 41</t>
  </si>
  <si>
    <t>KRIS POLLO</t>
  </si>
  <si>
    <t>KR 28 51 06 SUR</t>
  </si>
  <si>
    <t>LA PAISA</t>
  </si>
  <si>
    <t>DG 50 SUR 51 97</t>
  </si>
  <si>
    <t>KR 55 42 03 SUR</t>
  </si>
  <si>
    <t>PARRILLA LAS TRES CARNES</t>
  </si>
  <si>
    <t>DG 49A 54 06</t>
  </si>
  <si>
    <t>PIQUETEADERO VICTORINO</t>
  </si>
  <si>
    <t>TV 30 44 18 SUR</t>
  </si>
  <si>
    <t>SERVIAVES JR</t>
  </si>
  <si>
    <t>DG 49 A SUR 50 80</t>
  </si>
  <si>
    <t>CL 170 13 78</t>
  </si>
  <si>
    <t>CL 140 62 19</t>
  </si>
  <si>
    <t>AREPAS DE UNICENTRO</t>
  </si>
  <si>
    <t>KR 15 CL 127</t>
  </si>
  <si>
    <t>ASADERO EL PICO RICO</t>
  </si>
  <si>
    <t>CL 140 15 50</t>
  </si>
  <si>
    <t>ASADERO LAS ACACIAS</t>
  </si>
  <si>
    <t>CL 140 18 14</t>
  </si>
  <si>
    <t>ASADERO RESTAURANTES PIO PIKOS</t>
  </si>
  <si>
    <t>KR 6A 166 42</t>
  </si>
  <si>
    <t>BRASA DEL NORTE</t>
  </si>
  <si>
    <t>KR 7 162 43</t>
  </si>
  <si>
    <t>AV KR 15 116 37</t>
  </si>
  <si>
    <t>PICOTICO</t>
  </si>
  <si>
    <t>KR 5U ESTE 89C 48 SUR</t>
  </si>
  <si>
    <t>KR 5G ESTE 48 40 SUR</t>
  </si>
  <si>
    <t>lechoneria tolimense</t>
  </si>
  <si>
    <t>AV CL 19 152 00</t>
  </si>
  <si>
    <t>asadero cali mio</t>
  </si>
  <si>
    <t>AV CL 19 151 00</t>
  </si>
  <si>
    <t>surtidora de aves</t>
  </si>
  <si>
    <t>KR 8 BIS 186 18</t>
  </si>
  <si>
    <t>piqueteadero los llaneritos</t>
  </si>
  <si>
    <t>CL 182 22B 50</t>
  </si>
  <si>
    <t>ambulante</t>
  </si>
  <si>
    <t>KR 7 161 00</t>
  </si>
  <si>
    <t>asadero picorico</t>
  </si>
  <si>
    <t>CL 187 8 14</t>
  </si>
  <si>
    <t>asadero el gran filete</t>
  </si>
  <si>
    <t>KR 7 164 00</t>
  </si>
  <si>
    <t>piqueteadero el paisa</t>
  </si>
  <si>
    <t>KR 7 162 00</t>
  </si>
  <si>
    <t>asadero la chispa roja</t>
  </si>
  <si>
    <t>CL 162 7 00</t>
  </si>
  <si>
    <t>CL 143 18B 20</t>
  </si>
  <si>
    <t>asadero pico pico</t>
  </si>
  <si>
    <t>CL 162 8 17</t>
  </si>
  <si>
    <t>KR 13 140 07</t>
  </si>
  <si>
    <t>CL 140 10A 76</t>
  </si>
  <si>
    <t>CL 140  18A 70</t>
  </si>
  <si>
    <t>asadero cali vea</t>
  </si>
  <si>
    <t>AV CL 19  140A 70</t>
  </si>
  <si>
    <t>asadero el tizon rojo</t>
  </si>
  <si>
    <t>CL 140  13 72</t>
  </si>
  <si>
    <t>el llanero</t>
  </si>
  <si>
    <t>KR 7 CL 164</t>
  </si>
  <si>
    <t>asadero el pico rico</t>
  </si>
  <si>
    <t>CL 140  153A 50</t>
  </si>
  <si>
    <t>CL 170  13 78</t>
  </si>
  <si>
    <t>PARRILLA Y SABOR</t>
  </si>
  <si>
    <t>KR 17 16 67 SUR</t>
  </si>
  <si>
    <t>LLANERA LA 63</t>
  </si>
  <si>
    <t>KR 35A 62 52</t>
  </si>
  <si>
    <t>ALCARABON LLANERO</t>
  </si>
  <si>
    <t>AV CL 72 78 44</t>
  </si>
  <si>
    <t>ARTA Y MAMONA</t>
  </si>
  <si>
    <t>AV ROJAS 71 59</t>
  </si>
  <si>
    <t>ASADERO CAPACHOS GARCES NAVAS</t>
  </si>
  <si>
    <t>AV CL 80 107 00</t>
  </si>
  <si>
    <t>ASADERO DE CARNES EL CORRAL 2</t>
  </si>
  <si>
    <t>KR 76 72B 11</t>
  </si>
  <si>
    <t>ASADERO EL CANDELAZO MI SAZON ORIGINAL</t>
  </si>
  <si>
    <t>AV ROJAS 64D 04</t>
  </si>
  <si>
    <t>ASADERO EL CORDERO</t>
  </si>
  <si>
    <t>AV CL 63 105 78</t>
  </si>
  <si>
    <t>ASADERO EL TORITO PERMILLABOR</t>
  </si>
  <si>
    <t>AV ROJAS 63 71</t>
  </si>
  <si>
    <t>ASADERO LLANO SOGASABANA</t>
  </si>
  <si>
    <t>AV CL 63 110A 00</t>
  </si>
  <si>
    <t>ASADERO MI GABAN</t>
  </si>
  <si>
    <t>AV ROJAS 70 55</t>
  </si>
  <si>
    <t>ASADERO PIQUETEADERO ACABARAL LLANERO</t>
  </si>
  <si>
    <t>KR 107 77A 33</t>
  </si>
  <si>
    <t>ASADERO ZAFARANCHO</t>
  </si>
  <si>
    <t>AV ROJAS 69 13</t>
  </si>
  <si>
    <t>ASADEROS ALCARAVAN</t>
  </si>
  <si>
    <t>KR 70 67B 07</t>
  </si>
  <si>
    <t>CHIGUIRO DORMILLADA</t>
  </si>
  <si>
    <t>KR 70 55 97</t>
  </si>
  <si>
    <t>PAPA SALADA</t>
  </si>
  <si>
    <t>KR 64 122A 35</t>
  </si>
  <si>
    <t>PARAISO NORTEÑO</t>
  </si>
  <si>
    <t>AV 63 KR 105C 00</t>
  </si>
  <si>
    <t>RESTAURANTE LOS LEÑITOS</t>
  </si>
  <si>
    <t xml:space="preserve">KR 70 63C 03 </t>
  </si>
  <si>
    <t>HATO LLANERO</t>
  </si>
  <si>
    <t>CL 9 22 29</t>
  </si>
  <si>
    <t>LA CUCHARITA</t>
  </si>
  <si>
    <t>KR 22 9 13</t>
  </si>
  <si>
    <t>LA RANCHA DE MILEN</t>
  </si>
  <si>
    <t>KR 21 8 41</t>
  </si>
  <si>
    <t>LOS CAPACHOS</t>
  </si>
  <si>
    <t xml:space="preserve">AV KR 50 3 35 SUR </t>
  </si>
  <si>
    <t>PARADOR LLANERO</t>
  </si>
  <si>
    <t xml:space="preserve">KR 50 3 00 </t>
  </si>
  <si>
    <t>SABOR A LEÑA</t>
  </si>
  <si>
    <t>CL 9 38 65</t>
  </si>
  <si>
    <t>PORTON LLANERO</t>
  </si>
  <si>
    <t>KR 27 39 96 SUR</t>
  </si>
  <si>
    <t>HATO SUBA</t>
  </si>
  <si>
    <t>KR 93 129A 27</t>
  </si>
  <si>
    <t>LA TORONJA RESTAURANTE</t>
  </si>
  <si>
    <t>KR 104 150B 00</t>
  </si>
  <si>
    <t>MI CABAÑA LLANERA</t>
  </si>
  <si>
    <t>AV CIUDAD DE CALI 104 00</t>
  </si>
  <si>
    <t>PARRILLA BAR BRASA 67</t>
  </si>
  <si>
    <t>CL 139 106 00</t>
  </si>
  <si>
    <t>RINCON BOYACENCE DE LA 132</t>
  </si>
  <si>
    <t>CL 132 93B 40</t>
  </si>
  <si>
    <t>EL CANEY LLANERO</t>
  </si>
  <si>
    <t>AUTOPISTA SUR 53 03</t>
  </si>
  <si>
    <t>EL PARIENTICO</t>
  </si>
  <si>
    <t>KR 27 45 38 SUR</t>
  </si>
  <si>
    <t>EL TORO DEL LLANO</t>
  </si>
  <si>
    <t>TV 44 51 24 SUR</t>
  </si>
  <si>
    <t>PIQUETEADERO DOÑA GALLINA</t>
  </si>
  <si>
    <t>KR 51 50 49</t>
  </si>
  <si>
    <t>ALCARABAN LLANERO</t>
  </si>
  <si>
    <t>KR 73 B 2 A 07 SUR</t>
  </si>
  <si>
    <t>ANGUS AND ROADSBEEF</t>
  </si>
  <si>
    <t>KR 16 52 46</t>
  </si>
  <si>
    <t>ARIPOLLO</t>
  </si>
  <si>
    <t>CL 72 20 A 23</t>
  </si>
  <si>
    <t xml:space="preserve">ASADERO ALCARABAN LLANERO </t>
  </si>
  <si>
    <t>CL 68 78 44</t>
  </si>
  <si>
    <t>ASADERO ARDE LA BRASA</t>
  </si>
  <si>
    <t>CL 26 34 A 57</t>
  </si>
  <si>
    <t>ASADERO BARASA Y CARBON</t>
  </si>
  <si>
    <t>KR 8 46 62</t>
  </si>
  <si>
    <t>ASADERO BBC BROSTY CHISPAS</t>
  </si>
  <si>
    <t>CL 86 95 B 16</t>
  </si>
  <si>
    <t>ASADERO BRASADORAVES</t>
  </si>
  <si>
    <t>KR 27 4 04</t>
  </si>
  <si>
    <t>ASADERO BRASAS &amp; BRISAS</t>
  </si>
  <si>
    <t>KR 59 129 B 14</t>
  </si>
  <si>
    <t>ASADERO BRASAS DEL GUAVIO</t>
  </si>
  <si>
    <t>KR 1 B 41 A 26 SUR</t>
  </si>
  <si>
    <t>ASADERO BRASAS PARRILLA</t>
  </si>
  <si>
    <t>ASADERO BRASAS Y SUPER BRASAS</t>
  </si>
  <si>
    <t>CL 64 G 98 35</t>
  </si>
  <si>
    <t>ASADERO BRASERO ARDIENTE</t>
  </si>
  <si>
    <t xml:space="preserve">CL 51 B 7 98 SUR </t>
  </si>
  <si>
    <t>ASADERO BRASITA AL ROJO</t>
  </si>
  <si>
    <t>KR 90 71 58</t>
  </si>
  <si>
    <t>ASADERO BRISAS DE SANTANDER</t>
  </si>
  <si>
    <t xml:space="preserve">CL 72 C 110 D 20 </t>
  </si>
  <si>
    <t xml:space="preserve">ASADERO CAPACHOS </t>
  </si>
  <si>
    <t>CL 18 45 68</t>
  </si>
  <si>
    <t>ASADERO CARMEN TEA</t>
  </si>
  <si>
    <t xml:space="preserve">CL 34 8 19 SUR </t>
  </si>
  <si>
    <t>ASADERO CHIGÜIRO CASANAREÑO</t>
  </si>
  <si>
    <t>KR 19 44 13</t>
  </si>
  <si>
    <t>ASADERO DE CARNES EL FOGON MONIQUIREÑO</t>
  </si>
  <si>
    <t>AV 1 51 A 51</t>
  </si>
  <si>
    <t>ASADERO DE POLLOS LA 42</t>
  </si>
  <si>
    <t>KR 50 29 A 36 SUR</t>
  </si>
  <si>
    <t>ASADERO DE POLLOS LA DELICIA GH</t>
  </si>
  <si>
    <t>KR 2 ESTE 102 A 10 SUR</t>
  </si>
  <si>
    <t>ASADERO DELIAVES 22</t>
  </si>
  <si>
    <t>DG 6 SUR 0 32 ESTE</t>
  </si>
  <si>
    <t>ASADERO DELIAVES DE LA 38</t>
  </si>
  <si>
    <t>CL 69 F SUR 2 A 84 ESTE</t>
  </si>
  <si>
    <t>ASADERO DOÑA OLIVA</t>
  </si>
  <si>
    <t>KR 75 71 30</t>
  </si>
  <si>
    <t>ASADERO EL BRASERO</t>
  </si>
  <si>
    <t>CL 138 53 23</t>
  </si>
  <si>
    <t>ASADERO EL BRASERO DORADO DEL NORTE</t>
  </si>
  <si>
    <t>KR 4 B 190 B 11</t>
  </si>
  <si>
    <t>ASADERO EL BUEN SABOR</t>
  </si>
  <si>
    <t>KR 27 5 06</t>
  </si>
  <si>
    <t>ASADERO CIMARRON DEL LLANO</t>
  </si>
  <si>
    <t>AV EL DORADO 73 06</t>
  </si>
  <si>
    <t>ASADERO EL IMPERIO DEL SABOR</t>
  </si>
  <si>
    <t>CL 39 52 B 26 SUR</t>
  </si>
  <si>
    <t>ASADERO EL PRINCIPE</t>
  </si>
  <si>
    <t xml:space="preserve">KR 8 26 03 SUR </t>
  </si>
  <si>
    <t>CL 27 8 A 27 SUR</t>
  </si>
  <si>
    <t xml:space="preserve">ASADERO GUAIMARAL </t>
  </si>
  <si>
    <t>ASADERO LA  BRASA  ARDIENTE</t>
  </si>
  <si>
    <t>KR 39 C 26 A 80 SUR</t>
  </si>
  <si>
    <t>ASADERO LA PRIMERA DE MAYO LTDA</t>
  </si>
  <si>
    <t>AV PRIMERA DE MAYO 69 A 28 SUR</t>
  </si>
  <si>
    <t>ASADERO LA TORONJA</t>
  </si>
  <si>
    <t>CL 150 B 103 C 99</t>
  </si>
  <si>
    <t xml:space="preserve">ASADERO LLANO GRANDE </t>
  </si>
  <si>
    <t xml:space="preserve">AV AMERICAS 71 B 37 </t>
  </si>
  <si>
    <t xml:space="preserve">ASADERO LOS TRONQUITOS </t>
  </si>
  <si>
    <t>CL 3 49 07</t>
  </si>
  <si>
    <t>ASADERO MARRUECOS</t>
  </si>
  <si>
    <t>DG 48 Y 5 P 14 SUR</t>
  </si>
  <si>
    <t>ASADERO MORICHAL</t>
  </si>
  <si>
    <t>KR 13 26 A 47 SUR</t>
  </si>
  <si>
    <t xml:space="preserve">ASADERO PARRILLA  LA FOGATA ROJA </t>
  </si>
  <si>
    <t>KR 19 A 163 21</t>
  </si>
  <si>
    <t>ASADERO RANCHO ALEGRE</t>
  </si>
  <si>
    <t>KR 1 94 17 SUR</t>
  </si>
  <si>
    <t>ASADERO RANCHO DE PAJA</t>
  </si>
  <si>
    <t>CL 63 110 B 36</t>
  </si>
  <si>
    <t>ASADERO RESTAURANTE ARDE LA BRASA</t>
  </si>
  <si>
    <t>KR 1 ESTE 80 10 SUR</t>
  </si>
  <si>
    <t>ASADERO RESTAURANTE CAZAM´S</t>
  </si>
  <si>
    <t xml:space="preserve">TV 83 A 72 06 </t>
  </si>
  <si>
    <t>ASADERO RESTAURANTE COMA RICO</t>
  </si>
  <si>
    <t>TERMINAL DE TRANSPORTES MODULO 4 LOCAL 102</t>
  </si>
  <si>
    <t>ASADERO RESTAURANTE EL RINCON DEL SPRING</t>
  </si>
  <si>
    <t>CL 138 52 A 86</t>
  </si>
  <si>
    <t>ASADERO RESTAURANTE GALLITO RAMIREZ</t>
  </si>
  <si>
    <t>ASADERO RESTAURANTE LA CHISPA OLIMPICA</t>
  </si>
  <si>
    <t>KR 72 B 11 21</t>
  </si>
  <si>
    <t>ASADERO RESTAURANTE LA CHISPA ROLA</t>
  </si>
  <si>
    <t>CL 81 ESTE 1 D 17 SUR</t>
  </si>
  <si>
    <t>ASADERO RESTAURANTE LA CHISPITA DORADA</t>
  </si>
  <si>
    <t>CL 20 A 5 49 SUR</t>
  </si>
  <si>
    <t xml:space="preserve">ASADERO RESTAURANTE LOS HORNITOS BOYACENSES </t>
  </si>
  <si>
    <t>TV 49 A 2 C 65</t>
  </si>
  <si>
    <t>ASADERO RESTAURANTE MC POLLO DE LA 24</t>
  </si>
  <si>
    <t>KR 24 3 B 20</t>
  </si>
  <si>
    <t>ASADERO RESTAURANTE TIO POLLO</t>
  </si>
  <si>
    <t>KR 11 43 B 66 SUR</t>
  </si>
  <si>
    <t>ASADERO RESTUARANTE VILLA GRANDE</t>
  </si>
  <si>
    <t>CL 60 BIS 55 C 15</t>
  </si>
  <si>
    <t>ASADERO SABOR Y BRASA</t>
  </si>
  <si>
    <t>KR 16 19 04 SUR</t>
  </si>
  <si>
    <t xml:space="preserve">ASADERO SABORIKO </t>
  </si>
  <si>
    <t xml:space="preserve">CL 6 2 42 ESTE </t>
  </si>
  <si>
    <t>ASADERO SEÑORA BUCARAMNAGA NO 1</t>
  </si>
  <si>
    <t>CL 5 C 71 A 04</t>
  </si>
  <si>
    <t>ASADERO SUTIDORA DE AURES - 2</t>
  </si>
  <si>
    <t>KR 106 130 A 16</t>
  </si>
  <si>
    <t>ASADERO Y PIQUETEADERO EL PORTAL DEL LLANO</t>
  </si>
  <si>
    <t>CL 72 99 C 10</t>
  </si>
  <si>
    <t>ASADERO Y PIQUETEADERO EL RINCON LLANERO</t>
  </si>
  <si>
    <t>KR 93 129 A 58</t>
  </si>
  <si>
    <t>ASADERO Y RESTAURANTE CASA  VERDE</t>
  </si>
  <si>
    <t>CL 4 10 A 23 SUR</t>
  </si>
  <si>
    <t>ASADERO Y RESTAURANTE LA TRAGATA</t>
  </si>
  <si>
    <t>KR 7 48 A 92</t>
  </si>
  <si>
    <t>ASADERO Y RESTAURANTE LAS 17 DELICIAS</t>
  </si>
  <si>
    <t>CL 17 14 31</t>
  </si>
  <si>
    <t>ASADERO Y RESTAURENTE CHISPAS Y BRASAS SANTANDEREANAS</t>
  </si>
  <si>
    <t>TV 3 C 70 A 20 SUR</t>
  </si>
  <si>
    <t>AVIRICO</t>
  </si>
  <si>
    <t xml:space="preserve">KR 52 C 40 A 20 SUR </t>
  </si>
  <si>
    <t>BLANCA LUCIA RAMIREZ</t>
  </si>
  <si>
    <t>KR 110 G 72 F 23</t>
  </si>
  <si>
    <t>BRASA AMERICANA</t>
  </si>
  <si>
    <t>KR 55 185 21</t>
  </si>
  <si>
    <t>BRASADORAVES</t>
  </si>
  <si>
    <t>CL 33 52 A 09 SUR</t>
  </si>
  <si>
    <t>BRASAS &amp; BROASTER JU</t>
  </si>
  <si>
    <t>CL 100 47 A 19</t>
  </si>
  <si>
    <t>BRASAS PARRILLA EXPRESS</t>
  </si>
  <si>
    <t>CL 65 24 26</t>
  </si>
  <si>
    <t xml:space="preserve">BRASAS Y BRASAS </t>
  </si>
  <si>
    <t>KR 24 41 13</t>
  </si>
  <si>
    <t>BRASAS Y POLLOS</t>
  </si>
  <si>
    <t>BRASAS.COM</t>
  </si>
  <si>
    <t>CL 64 30 06</t>
  </si>
  <si>
    <t>BRASITAS Y PALOS</t>
  </si>
  <si>
    <t>CL 17 10 30</t>
  </si>
  <si>
    <t>BRASON AL ROJO CASTILLA</t>
  </si>
  <si>
    <t>KR 78 8 A 19</t>
  </si>
  <si>
    <t>BRASON DORADO DEL SALITRE</t>
  </si>
  <si>
    <t>KR 92 157 A 93</t>
  </si>
  <si>
    <t>BROASTER LA CABAÑA</t>
  </si>
  <si>
    <t>TV 40 A 4 A 93</t>
  </si>
  <si>
    <t>BROASTER RIKO PIO</t>
  </si>
  <si>
    <t>CL 138 46 12</t>
  </si>
  <si>
    <t>BROSTER Y BRASAS DE ALFONSO LOPEZ</t>
  </si>
  <si>
    <t>KR 5 H ESTE 93 88 SUR</t>
  </si>
  <si>
    <t xml:space="preserve">BROSTIASADO DE AVES </t>
  </si>
  <si>
    <t xml:space="preserve">KR 49 68 A 23 SUR </t>
  </si>
  <si>
    <t>CAFETERIA SCALEA</t>
  </si>
  <si>
    <t>KR 53 103 B 07</t>
  </si>
  <si>
    <t>CAFFE PARRILLA INTERNACIONAL</t>
  </si>
  <si>
    <t xml:space="preserve">KR 10 27 27 LOCAL 157 </t>
  </si>
  <si>
    <t>CALI SABROSO</t>
  </si>
  <si>
    <t>CL 72 99 04</t>
  </si>
  <si>
    <t>CAMPO DE TEJO Y ASADERO A L</t>
  </si>
  <si>
    <t>CL 28 31 27 SUR</t>
  </si>
  <si>
    <t>CL 27 10 16 SUR</t>
  </si>
  <si>
    <t>CL 59 A 77 A 43</t>
  </si>
  <si>
    <t xml:space="preserve">CANDELA Y SABOR ASADERO </t>
  </si>
  <si>
    <t>CAPACHOS ASADERO</t>
  </si>
  <si>
    <t>CL 18 4 68</t>
  </si>
  <si>
    <t>CASTRO SILVA ROSA AURA</t>
  </si>
  <si>
    <t>TV 14 B ESTE 51 04 SUR</t>
  </si>
  <si>
    <t xml:space="preserve">CENDALES MONROY ANDREA - BROASTER ASADO VILLA MARIA  </t>
  </si>
  <si>
    <t xml:space="preserve">CHIGUIRO PARRILLA BAR </t>
  </si>
  <si>
    <t>CHISPA Y SABOR</t>
  </si>
  <si>
    <t>KR 87 50 93 SUR</t>
  </si>
  <si>
    <t>CHISPAS &amp; BROASTER</t>
  </si>
  <si>
    <t>TV 78 D 10 B 94</t>
  </si>
  <si>
    <t xml:space="preserve">CHISPITAS AL ROJO </t>
  </si>
  <si>
    <t>CL 150 45 78</t>
  </si>
  <si>
    <t>CHISPITAS DE LA PRIMAVERA</t>
  </si>
  <si>
    <t>CL 24 91 10 SUR</t>
  </si>
  <si>
    <t>CHORICARBON</t>
  </si>
  <si>
    <t xml:space="preserve">CL 80 74 B 07 LOCAL 19 </t>
  </si>
  <si>
    <t>CHORIPAISA</t>
  </si>
  <si>
    <t>KR 31 C 5 C 22</t>
  </si>
  <si>
    <t>CIGARRERIA EL PAISA</t>
  </si>
  <si>
    <t>CL 63 94 B 02 SUR</t>
  </si>
  <si>
    <t>COMESTIBLES BBQ S.A</t>
  </si>
  <si>
    <t>CL 116 17 A 60</t>
  </si>
  <si>
    <t>DELIAVES RR</t>
  </si>
  <si>
    <t>CL 8 B 81 BIS 09</t>
  </si>
  <si>
    <t>DELICIAS LA PAISA</t>
  </si>
  <si>
    <t>KR 15 A 3 83 SUR</t>
  </si>
  <si>
    <t>DORAVES BRASA</t>
  </si>
  <si>
    <t>CL 8 SUR 31 D 44</t>
  </si>
  <si>
    <t>EL ARRIERO SANTANDEREANO</t>
  </si>
  <si>
    <t>KR 16 A 163 A 52</t>
  </si>
  <si>
    <t>EL BRASERO</t>
  </si>
  <si>
    <t>DG 22 B 44 A 67</t>
  </si>
  <si>
    <t>PROCESADORA DE ALIMENTOS LARA S.A - ASADERO EL BRASERO DEL POLLO</t>
  </si>
  <si>
    <t>AV JIMENEZ 4 86</t>
  </si>
  <si>
    <t>EL BRAZON ROJITO RPP</t>
  </si>
  <si>
    <t>CL 56 4 C 07 SUR</t>
  </si>
  <si>
    <t>EL CAPORAL ASADERO BAR</t>
  </si>
  <si>
    <t xml:space="preserve">KR 27 27 07 </t>
  </si>
  <si>
    <t xml:space="preserve">EL CARBON, CARNES Y PESCADOS </t>
  </si>
  <si>
    <t xml:space="preserve">KR 7 14 24 </t>
  </si>
  <si>
    <t>EL CHE DEL POLLO</t>
  </si>
  <si>
    <t>KR 78 9 07</t>
  </si>
  <si>
    <t>EL MESON CRIOLLO</t>
  </si>
  <si>
    <t>KR 27 A 1 D 15</t>
  </si>
  <si>
    <t>EL PARADOR LLANERO 56</t>
  </si>
  <si>
    <t>KR 56 4 60</t>
  </si>
  <si>
    <t>EL SITIO GROUP SA</t>
  </si>
  <si>
    <t>KR 11 A 93 B 12</t>
  </si>
  <si>
    <t xml:space="preserve">ESTADERO LA FINQUITA </t>
  </si>
  <si>
    <t>DG 43 A SUR 6 84 ESTE</t>
  </si>
  <si>
    <t>FOGON DEL LLANO</t>
  </si>
  <si>
    <t>CL 17 98 21</t>
  </si>
  <si>
    <t>GALLINA ASADA RESTAURANTE BAR</t>
  </si>
  <si>
    <t>KR 73 A CL 74 ESQUINA</t>
  </si>
  <si>
    <t xml:space="preserve">GRUPO CBC S.A – ASADERO LA BRASA ROJA </t>
  </si>
  <si>
    <t>TV 94 80 10 ESQUINA</t>
  </si>
  <si>
    <t>GRUPO CBC S.A - CALI MIO LOS SAUCES</t>
  </si>
  <si>
    <t>DG 26 SUR 34 D 67</t>
  </si>
  <si>
    <t>GRUPO CBC S.A (CALI MIO)</t>
  </si>
  <si>
    <t>CL 85 16 38</t>
  </si>
  <si>
    <t>CL 100 20 C 59</t>
  </si>
  <si>
    <t>GRUPO CBC S.A (LA BRASA ROJA SEDE GALAN)</t>
  </si>
  <si>
    <t>KR 56 4 C 06</t>
  </si>
  <si>
    <t xml:space="preserve">GRUPO CBC S.A. BRASA ROJA NO. 1 </t>
  </si>
  <si>
    <t xml:space="preserve">KR 78 B 38 C 08 SUR </t>
  </si>
  <si>
    <t xml:space="preserve">HOUSTON’S (SIA LIMITADA) </t>
  </si>
  <si>
    <t>KR 17 93 17</t>
  </si>
  <si>
    <t>INVERSIONES ALONZO PORRAS</t>
  </si>
  <si>
    <t>CL 100 17 13</t>
  </si>
  <si>
    <t xml:space="preserve">INVERSIONES MACK ORTEGA - RESTAURANTE BONANZA BRASA </t>
  </si>
  <si>
    <t xml:space="preserve">CL 36 SUR 78 A 24 </t>
  </si>
  <si>
    <t xml:space="preserve">INVESTMENT TEAM SA - ISOLA BAR RESTAURANTE </t>
  </si>
  <si>
    <t>KR 12 A 83 30</t>
  </si>
  <si>
    <t>JANETH ARIZA MATEUS – AREPAS Y CHORIZOS</t>
  </si>
  <si>
    <t>CL 75 95 28</t>
  </si>
  <si>
    <t>JORGE ALBERTO ORDOÑEZ Y CIA S EN C - RESTAURANTE  LA PARRILLA DORADA</t>
  </si>
  <si>
    <t>KR 12 18 52</t>
  </si>
  <si>
    <t>KALI - RICO</t>
  </si>
  <si>
    <t>KR 95 86 91</t>
  </si>
  <si>
    <t>KALI RIKO</t>
  </si>
  <si>
    <t xml:space="preserve">KR 8 10 19 SUR </t>
  </si>
  <si>
    <t>KATA LIMITADA</t>
  </si>
  <si>
    <t>CL 72 5 09</t>
  </si>
  <si>
    <t>LA AREPA CUADRADA</t>
  </si>
  <si>
    <t>CL 14 3 21</t>
  </si>
  <si>
    <t>LA BIFERIA</t>
  </si>
  <si>
    <t>CL 69 A 05 69</t>
  </si>
  <si>
    <t>LA BRASA DEL TIZON ROJO</t>
  </si>
  <si>
    <t>KR 9 13 12 INTERIOR 4</t>
  </si>
  <si>
    <t>LA CHISPA DEL FOGON BOSQUES DE MARIANA</t>
  </si>
  <si>
    <t>CL 70 107 A 26</t>
  </si>
  <si>
    <t xml:space="preserve">LA CHISPA OLIMPICA </t>
  </si>
  <si>
    <t xml:space="preserve">KR 69 C 7 A 78 </t>
  </si>
  <si>
    <t>LA CHISPA ROJA</t>
  </si>
  <si>
    <t>KR 96 65 A 49</t>
  </si>
  <si>
    <t>LA ESPERANZA</t>
  </si>
  <si>
    <t>KR 77 Y BIS 45 48 SUR</t>
  </si>
  <si>
    <t>LA FOGATA AL ROJO</t>
  </si>
  <si>
    <t>KR 91 135 B ­ 90</t>
  </si>
  <si>
    <t>LA GALLINERA DONDE JUAN</t>
  </si>
  <si>
    <t>KR 53 137 A 18</t>
  </si>
  <si>
    <t>LA PARRILLA DORADA</t>
  </si>
  <si>
    <t>CL 57 13 76</t>
  </si>
  <si>
    <t>LA PARRILLA TOLIMENSE</t>
  </si>
  <si>
    <t>KR 27 B 74 02</t>
  </si>
  <si>
    <t>LECHONERIA TITO ESPITIA</t>
  </si>
  <si>
    <t xml:space="preserve">DG 74 B 88 37 </t>
  </si>
  <si>
    <t>LOS PAISANITOS</t>
  </si>
  <si>
    <t>KR 70 69 03</t>
  </si>
  <si>
    <t>LUCENI JIMENEZ</t>
  </si>
  <si>
    <t xml:space="preserve">CL 8 54 10 </t>
  </si>
  <si>
    <t xml:space="preserve">MANTRAM CAFE </t>
  </si>
  <si>
    <t>CL 29 A 34 29/40</t>
  </si>
  <si>
    <t>MARGOTH HERRERA</t>
  </si>
  <si>
    <t xml:space="preserve">CL 130 A 7 B 26 </t>
  </si>
  <si>
    <t>CL 150 C 103 F 36</t>
  </si>
  <si>
    <t>MI RANCHITO QUERIDO</t>
  </si>
  <si>
    <t>KR 58 128 84</t>
  </si>
  <si>
    <t>MI RANCHITO SANTANDEREANO</t>
  </si>
  <si>
    <t>CL 72 107 03</t>
  </si>
  <si>
    <t>MIS CARNECITAS 2</t>
  </si>
  <si>
    <t>CL 68 A 79 20</t>
  </si>
  <si>
    <t>MISTER RIBS</t>
  </si>
  <si>
    <t>AV 82 9 ­ 52</t>
  </si>
  <si>
    <t>MISTER RIBS (INVERSIONES SYM LIMITADA)</t>
  </si>
  <si>
    <t>KR 6 69 A 20</t>
  </si>
  <si>
    <t>MOJICA BARRETO LUIS - ASADERO BRASADORAVES</t>
  </si>
  <si>
    <t>KR 27 3 04</t>
  </si>
  <si>
    <t>MORICHAL 63 ASADERO</t>
  </si>
  <si>
    <t>KR 69 C 63 02</t>
  </si>
  <si>
    <t>MORRILLO PARRILLA</t>
  </si>
  <si>
    <t>KR 5 69 27</t>
  </si>
  <si>
    <t>MR POLLO JC</t>
  </si>
  <si>
    <t>KR 102 A 133 36</t>
  </si>
  <si>
    <t xml:space="preserve">O´SOLE MIO </t>
  </si>
  <si>
    <t>CL 70 A 10 A 02</t>
  </si>
  <si>
    <t>OCHO Y MEDIO LIMITADA</t>
  </si>
  <si>
    <t>CL 74 5 30/40</t>
  </si>
  <si>
    <t>PAISANO MATEUS</t>
  </si>
  <si>
    <t>KR 70 63 A BIS 25/29</t>
  </si>
  <si>
    <t>PANADERIA HORNIPAN</t>
  </si>
  <si>
    <t>TV 40 A 4 43</t>
  </si>
  <si>
    <t>PARRILLISIMO BRASA</t>
  </si>
  <si>
    <t>KR 77 A 68 B 03</t>
  </si>
  <si>
    <t>PEREZ JOSE JAVIER - ASADERO BROASTER Y BRASAS DE LA 65</t>
  </si>
  <si>
    <t>CL 75 SUR 79 C 11</t>
  </si>
  <si>
    <t>KR 5 U 49 C 48 SUR</t>
  </si>
  <si>
    <t>PIQUETEADERO CHELITA</t>
  </si>
  <si>
    <t>KR 3 138 ­ 62 SUR</t>
  </si>
  <si>
    <t xml:space="preserve">PIQUETEADERO EL PUNTO OLIMPICO </t>
  </si>
  <si>
    <t>KR 106 130 A 29</t>
  </si>
  <si>
    <t>PIQUIPOLLO</t>
  </si>
  <si>
    <t>KR 27 2 10</t>
  </si>
  <si>
    <t>PIZZERIA DA QUEI MATTI FORNO A LEGNA</t>
  </si>
  <si>
    <t>KR 58 128 45</t>
  </si>
  <si>
    <t>POLLO MANIA FM</t>
  </si>
  <si>
    <t>KR 91 133 15</t>
  </si>
  <si>
    <t>POLLOS PILLOS DE PINARES</t>
  </si>
  <si>
    <t>CL 153 100 ­ 72</t>
  </si>
  <si>
    <t>POLLOS Y BRASAS DE LA 11 SUR</t>
  </si>
  <si>
    <t xml:space="preserve">KR 7 10 51 SUR </t>
  </si>
  <si>
    <t>PORRAS TELLEZ RUBIELA – ASADERO CANDELA &amp; SABOR</t>
  </si>
  <si>
    <t>CL 100 17 A 13</t>
  </si>
  <si>
    <t>PPC S.A.  POLLO, PIZZA, CARNE</t>
  </si>
  <si>
    <t xml:space="preserve">KR 100 25 62 </t>
  </si>
  <si>
    <t>PUBLICITY PARRILLA DORADA</t>
  </si>
  <si>
    <t xml:space="preserve">CL 71 5 65 </t>
  </si>
  <si>
    <t>PUERTO MADERO PARRILLA</t>
  </si>
  <si>
    <t>DG 151 32 19 LOCAL 265</t>
  </si>
  <si>
    <t xml:space="preserve">PUNTO G PRODUCTORA DE EVENTOS LTDA – EL PORTEÑO PARRILLA   ARGENTINA </t>
  </si>
  <si>
    <t xml:space="preserve">CL 70 4 47 </t>
  </si>
  <si>
    <t xml:space="preserve">RAMIREZ SANCHEZ BELEN - RESTAURANTE EL GRAN CHAPARRAL </t>
  </si>
  <si>
    <t>KR 27 22 C 37</t>
  </si>
  <si>
    <t>RANCHO PARRILLA</t>
  </si>
  <si>
    <t>CL 17 102 63</t>
  </si>
  <si>
    <t xml:space="preserve">RESTAURANTE  BRASA &amp; SAZON  </t>
  </si>
  <si>
    <t>CL 8 B 81 F 26</t>
  </si>
  <si>
    <t>RESTAURANTE ARDE LA BRASA</t>
  </si>
  <si>
    <t>CL 68 52 28</t>
  </si>
  <si>
    <t xml:space="preserve">RESTAURANTE ASADERO CHICKYS </t>
  </si>
  <si>
    <t>KR 15 80 61</t>
  </si>
  <si>
    <t>RESTAURANTE BAR LAS BRASAS DEL CHEFF</t>
  </si>
  <si>
    <t>CL 25 G 99 71</t>
  </si>
  <si>
    <t>RESTAURANTE BRASERO CALEÑO</t>
  </si>
  <si>
    <t>DG 46 SUR 11 05 ESTE</t>
  </si>
  <si>
    <t>RESTAURANTE CANDELA Y SABOR</t>
  </si>
  <si>
    <t>KR 45 167 05</t>
  </si>
  <si>
    <t>RESTAURANTE CAQUESEÑO SUR</t>
  </si>
  <si>
    <t>KR 7 ESTE 94 31 SUR</t>
  </si>
  <si>
    <t>RESTAURANTE CHIVO ALEGRE</t>
  </si>
  <si>
    <t>KR 75 B 57 Ñ 57 SUR</t>
  </si>
  <si>
    <t>RESTAURANTE DONDE MARY</t>
  </si>
  <si>
    <t>CL 18 113 A 33</t>
  </si>
  <si>
    <t>RESTAURANTE EL FOGON TOLIMENSE</t>
  </si>
  <si>
    <t>TV 40 A 3 A 29</t>
  </si>
  <si>
    <t>RESTAURANTE EL GRAN CORDOBA</t>
  </si>
  <si>
    <t>KR 58 128 60</t>
  </si>
  <si>
    <t>RESTAURANTE EL MOCHUELO</t>
  </si>
  <si>
    <t>KR 91 145 36</t>
  </si>
  <si>
    <t>RESTAURANTE FRISSBROASTED</t>
  </si>
  <si>
    <t>RESTAURANTE JC</t>
  </si>
  <si>
    <t xml:space="preserve">CL 129 89 55 </t>
  </si>
  <si>
    <t>RESTAURANTE LA ABEJITA</t>
  </si>
  <si>
    <t>CL 17 SUR 9 A 39</t>
  </si>
  <si>
    <t>RESTAURANTE LA LLAMA AMERICANA</t>
  </si>
  <si>
    <t>KR 96 A 129 14</t>
  </si>
  <si>
    <t>RESTAURANTE LA PARRILLADA DE JUAN GALINDO</t>
  </si>
  <si>
    <t>CL 17 SUR 6 32</t>
  </si>
  <si>
    <t>RESTAURANTE LA PATAGONIA</t>
  </si>
  <si>
    <t>CL 117 6 A 54</t>
  </si>
  <si>
    <t>RESTAURANTE LEÑA Y SABOR</t>
  </si>
  <si>
    <t>TV 2 C ESTE 64 14 SUR</t>
  </si>
  <si>
    <t>RESTAURANTE LLANO Y MAMONA</t>
  </si>
  <si>
    <t>CL 116 19 A 81</t>
  </si>
  <si>
    <t>RESTAURANTE PARRILLA CARBON DE PINO DE SUBA</t>
  </si>
  <si>
    <t xml:space="preserve">KR 91 145 80 </t>
  </si>
  <si>
    <t xml:space="preserve">RESTAURANTE PARRILLA LA VEGA SANTANDEREANA </t>
  </si>
  <si>
    <t>CL 41 13 A 35</t>
  </si>
  <si>
    <t>RESTAURANTE PARRILLON SOLO CARBON</t>
  </si>
  <si>
    <t>CL 12 A 6 62</t>
  </si>
  <si>
    <t>RESTAURANTE PIQUETEADERO Y PESCADERIA EL BOSQUE</t>
  </si>
  <si>
    <t>KR 70 63 A 82</t>
  </si>
  <si>
    <t>RESTAURANTE PORTAL DE LA 138</t>
  </si>
  <si>
    <t>CL 138 52 A 47</t>
  </si>
  <si>
    <t>RESTAURANTE SABROSON 68</t>
  </si>
  <si>
    <t>AV 68 20 50</t>
  </si>
  <si>
    <t>RESTAURANTE TODOLISTO</t>
  </si>
  <si>
    <t xml:space="preserve">TERMINAL DE TRANSPORTES DE BOGOTA LOCAL 4 144 </t>
  </si>
  <si>
    <t xml:space="preserve">RESTAURANTE Y ASADERO MI GABAN </t>
  </si>
  <si>
    <t>CL 72 68 C 05</t>
  </si>
  <si>
    <t>RESTAURANTE Y FRUTERIA CHISPITAS DE LA PRIMAVERA</t>
  </si>
  <si>
    <t>CL 2 A 91 10 LOCAL 32</t>
  </si>
  <si>
    <t>RESTAURANTES EL MONO PALENQUE</t>
  </si>
  <si>
    <t>CL 63 C 69 P 21</t>
  </si>
  <si>
    <t xml:space="preserve">RESTAURANTES LA RIVIERA POLLO ASADO S.A.  </t>
  </si>
  <si>
    <t xml:space="preserve">CL 13 9 69 </t>
  </si>
  <si>
    <t xml:space="preserve">RESTUARANTE – JOSE DEL CARMEN MATEUS </t>
  </si>
  <si>
    <t>KR 28 A 71 51</t>
  </si>
  <si>
    <t>RESTURANTE FRUTERIA TROPICANA</t>
  </si>
  <si>
    <t>CL 150 48 27</t>
  </si>
  <si>
    <t>RESTURANTE PARRILLA &amp; AREPA</t>
  </si>
  <si>
    <t>CL 150 48 75</t>
  </si>
  <si>
    <t>RESTURANTE SAN ISIDRO</t>
  </si>
  <si>
    <t>CL 150 48 83</t>
  </si>
  <si>
    <t>RODIZIO 2 X1</t>
  </si>
  <si>
    <t>CL 116 17 60</t>
  </si>
  <si>
    <t>ROSA MARIA JOSEFA CATAÑO - ASADERO RESTAURANTE LA CASONA DEL CAMARITA</t>
  </si>
  <si>
    <t>CL 63 8 13</t>
  </si>
  <si>
    <t>SABOR A LEÑA HUERFANOS</t>
  </si>
  <si>
    <t>CL 16 21 47 SUR</t>
  </si>
  <si>
    <t>SABOREA TU PRESA</t>
  </si>
  <si>
    <t>KR 92 161 18</t>
  </si>
  <si>
    <t xml:space="preserve">SANDRA MILENA CARRILLO - RESTAURANTE </t>
  </si>
  <si>
    <t>TV 13 C ESTE 49 13 SUR</t>
  </si>
  <si>
    <t>SAZON MONIQUIREÑO</t>
  </si>
  <si>
    <t xml:space="preserve">CL 17 56 54/58 </t>
  </si>
  <si>
    <t>SAZON SANTANDEREANO</t>
  </si>
  <si>
    <t>CL 27 SUR 14 A 89</t>
  </si>
  <si>
    <t xml:space="preserve">SAZONE SALVATORE LA GRAN 22 </t>
  </si>
  <si>
    <t xml:space="preserve">CL 22 14 15 </t>
  </si>
  <si>
    <t xml:space="preserve">SEÑORIAL BUCARAMANGA </t>
  </si>
  <si>
    <t xml:space="preserve">KR 70 B 5 06 </t>
  </si>
  <si>
    <t xml:space="preserve">SOPITAS DEL CARAJO </t>
  </si>
  <si>
    <t xml:space="preserve">KR 78 34 38 SUR </t>
  </si>
  <si>
    <t>SOY SABOR EXQUISITO</t>
  </si>
  <si>
    <t>DG 36 SUR 10 50 ESTE</t>
  </si>
  <si>
    <t>SUPER BRASAS DE SUBA</t>
  </si>
  <si>
    <t>KR 91 135 B 37</t>
  </si>
  <si>
    <t>SURTI BROSTER EXPRESS</t>
  </si>
  <si>
    <t>DG 4 18 C 08</t>
  </si>
  <si>
    <t>KR 13 40 93</t>
  </si>
  <si>
    <t>KR 7 117 38</t>
  </si>
  <si>
    <t>SURTIAVES 22 - RESTAURANTE ILMA ISABEL TELLEZ</t>
  </si>
  <si>
    <t>CL 25 27 B 83</t>
  </si>
  <si>
    <t>SURTIAVES DE LA 22 CRA 27</t>
  </si>
  <si>
    <t>CL 22 SUR 26 61 ESQUINA LOCAL 101</t>
  </si>
  <si>
    <t>SURTIAVES LA AURORA</t>
  </si>
  <si>
    <t>CL 69 F 1 72 SUR</t>
  </si>
  <si>
    <t>SURTIDORES DE AVES AVENIDA 68</t>
  </si>
  <si>
    <t>AV 68 13 22</t>
  </si>
  <si>
    <t>TAUROS (INVERSIONES SYM LIMITADA)</t>
  </si>
  <si>
    <t>CL 83 12 29</t>
  </si>
  <si>
    <t>TAVONET.COM</t>
  </si>
  <si>
    <t>CL 136 18 19</t>
  </si>
  <si>
    <t>TELEZ SANABRIA BENJAMIN - ASADERO LA CHISPA OLIMPICA</t>
  </si>
  <si>
    <t>CL 3 31 A 20</t>
  </si>
  <si>
    <t xml:space="preserve">TIENDA - RESTAURANTE FRANCISCA HOLGUIN </t>
  </si>
  <si>
    <t>KR 31 A 8 40</t>
  </si>
  <si>
    <t xml:space="preserve">VALBUENA ARIAS MARISOL - ASADERO EL BRASON DORADO DEL NORTE  </t>
  </si>
  <si>
    <t>KR 4 B 140 11</t>
  </si>
  <si>
    <t>VENTA DE AREPAS - IDELIA MARTINEZ DE CHICA</t>
  </si>
  <si>
    <t>KR 68 A 33 A 05 SUR</t>
  </si>
  <si>
    <t xml:space="preserve">ZEA MARTINEZ MIGUEL ANTONIO – RESTAURANTE ASADERO </t>
  </si>
  <si>
    <t>DG 46 A SUR 6 67 ESTE</t>
  </si>
  <si>
    <t>KR 53 102 A 80</t>
  </si>
  <si>
    <t>ASADERO MI VIEJO CUATRO</t>
  </si>
  <si>
    <t>AV CIUDAD DE CALI 139 73</t>
  </si>
  <si>
    <t>GILMA DE RODRIGUEZ - VENTA CHORIZOS</t>
  </si>
  <si>
    <t>CL 44 SUR 53 05</t>
  </si>
  <si>
    <t xml:space="preserve">PRODUCTOS DADORIANO </t>
  </si>
  <si>
    <t>CL 41 A 66 A 42</t>
  </si>
  <si>
    <t>MI RANCHITO PARRILLA Y SAZÓN</t>
  </si>
  <si>
    <t>KR 60 67 B 04</t>
  </si>
  <si>
    <t>ASADERO PARRILLA BAR MI LLANURA</t>
  </si>
  <si>
    <t xml:space="preserve">CL 18 107 04 </t>
  </si>
  <si>
    <t xml:space="preserve">KR 22 68 10 </t>
  </si>
  <si>
    <t>PESCADERIA CEVICHERIA EL SABOR DEL PACIFICO</t>
  </si>
  <si>
    <t>TV 25 57 21</t>
  </si>
  <si>
    <t>MI TERRUÑO RESTAURANTE BAR</t>
  </si>
  <si>
    <t>KR 8 18 43</t>
  </si>
  <si>
    <t>CL 63 14 28</t>
  </si>
  <si>
    <t>RESTAURANTE EL FHORNO DE LAS CARNES</t>
  </si>
  <si>
    <t>KR 23 51 32</t>
  </si>
  <si>
    <t>DESAYUNADERO EL CAÑON DEL CHICAMOCHA LTDA</t>
  </si>
  <si>
    <t>CL 57 19 09</t>
  </si>
  <si>
    <t>ASADERO LLANO EXPRESS</t>
  </si>
  <si>
    <t>KR 70 63 A 45</t>
  </si>
  <si>
    <t>ASADERO LOS LEÑITOS PARRILLA</t>
  </si>
  <si>
    <t>KR 70 63 C 03</t>
  </si>
  <si>
    <t>ASADERO PARRILLA, CARBÓN Y SABOR</t>
  </si>
  <si>
    <t>KR 70 64 D 73</t>
  </si>
  <si>
    <t>ASADERO GUAIQUERI</t>
  </si>
  <si>
    <t>KR 70 64 D 03</t>
  </si>
  <si>
    <t>RESTAURANTE LA CHISPA ROJA</t>
  </si>
  <si>
    <t>KR 70 68 B 45</t>
  </si>
  <si>
    <t>ASADERO ARPA Y MAMONA</t>
  </si>
  <si>
    <t>KR 70 71 59</t>
  </si>
  <si>
    <t>ASADERO ALCARAVÁN LLANERO RMB</t>
  </si>
  <si>
    <t>KR 70 67 A 31</t>
  </si>
  <si>
    <t xml:space="preserve">SANCOCHO Y PARRILLA </t>
  </si>
  <si>
    <t>CL 65 85 J 53</t>
  </si>
  <si>
    <t xml:space="preserve">EL RINCONCITO LLANERO </t>
  </si>
  <si>
    <t>CL 69 A 70 C 57</t>
  </si>
  <si>
    <t>ASADERO DE CARNES MI RANCHITO LLANERO</t>
  </si>
  <si>
    <t>KR 26 51 64</t>
  </si>
  <si>
    <t xml:space="preserve">ASADERO MI PARRILLA BOYACENSE </t>
  </si>
  <si>
    <t>CL 31 SUR 69 39</t>
  </si>
  <si>
    <t>ASADERO DE CORDERO SANTANDEREANO</t>
  </si>
  <si>
    <t>KR 129 19 16</t>
  </si>
  <si>
    <t>AV EL DORADO 73 36</t>
  </si>
  <si>
    <t xml:space="preserve">CL 127 C 3 24 </t>
  </si>
  <si>
    <t>KR 70 63 A BIS 25</t>
  </si>
  <si>
    <t>CL 70 63 B 05</t>
  </si>
  <si>
    <t>ASADERO - RESTAURANTE EL CACIQUE LLANERO</t>
  </si>
  <si>
    <t>CL 22 100 38</t>
  </si>
  <si>
    <t>GRUPO CBC S.A.  - LA BRASA ROJA (SANTA ISABEL)</t>
  </si>
  <si>
    <t xml:space="preserve">KR 30 1 C 41 </t>
  </si>
  <si>
    <t>SURTIDOR DEL SABOR</t>
  </si>
  <si>
    <t>CL 17 99 89</t>
  </si>
  <si>
    <t>CL 8 19 A 79</t>
  </si>
  <si>
    <t>EL DORADO</t>
  </si>
  <si>
    <t>CL 8 20 11</t>
  </si>
  <si>
    <t>RESTAURANTES EL BRASÓN</t>
  </si>
  <si>
    <t>KR 88 C 50 A 03 SUR</t>
  </si>
  <si>
    <t xml:space="preserve">EL TABLON </t>
  </si>
  <si>
    <t>CL 57 87 K 54</t>
  </si>
  <si>
    <t>RESTAURANTE LA POLA</t>
  </si>
  <si>
    <t>CL 19 1 85</t>
  </si>
  <si>
    <t>RESTAURANTE LAS ATARRAYAS</t>
  </si>
  <si>
    <t>CL 1 21 04</t>
  </si>
  <si>
    <t>ASADERO ALCARABAN - ASADERO EL GARZÓN LLANERO</t>
  </si>
  <si>
    <t>KR 73 BIS 46 74 SUR</t>
  </si>
  <si>
    <t>AV SUBA 127 D 90</t>
  </si>
  <si>
    <t>GRUPO CBC S.A - LA BRASA ROJA</t>
  </si>
  <si>
    <t>TV 60 128 A 78</t>
  </si>
  <si>
    <t>ASADERO Y RESTAURANTE PUNTO Y COMA</t>
  </si>
  <si>
    <t>DG 36 SUR 5 43 ESTE</t>
  </si>
  <si>
    <t>ASADERO Y RESTAURANTE PUNTO, PARE Y COMA</t>
  </si>
  <si>
    <t>DG 36 SUR 5 47 ESTE</t>
  </si>
  <si>
    <t>ASADERO Y RESTAURANTE BRAZON ARDIENDO</t>
  </si>
  <si>
    <t>DG 36 SUR 5 02 ESTE</t>
  </si>
  <si>
    <t>ASADERO PUERTO CHIVO DEL SUR</t>
  </si>
  <si>
    <t>DG 36 SUR 5 59 ESTE</t>
  </si>
  <si>
    <t>RESTAURANTE O´SOLE MIO</t>
  </si>
  <si>
    <t>KR 14 93 88</t>
  </si>
  <si>
    <t>PIQUETEADERO CHICHOS</t>
  </si>
  <si>
    <t>DG 8 BIS 78 06 LOCAL 2.</t>
  </si>
  <si>
    <t>INVERSIONES MATECAÑA</t>
  </si>
  <si>
    <t>CL 17 99 22</t>
  </si>
  <si>
    <t>BROASTER FRITD</t>
  </si>
  <si>
    <t>KR 24 68 12</t>
  </si>
  <si>
    <t>RINCON DE LOS ABUELOS</t>
  </si>
  <si>
    <t>KR 24A 4 05 SUR</t>
  </si>
  <si>
    <t>POLLO BRUJO</t>
  </si>
  <si>
    <t>CL 57 25 09</t>
  </si>
  <si>
    <t>CARNEONE</t>
  </si>
  <si>
    <t>CL 57 24 73</t>
  </si>
  <si>
    <t>CL 42A 13 07</t>
  </si>
  <si>
    <t>AV PRIMERA DE MAYO 7 62</t>
  </si>
  <si>
    <t>INVERSIONES LEHAL S.A. -RESTAURANTE CLUB COLOMBIA</t>
  </si>
  <si>
    <t>CL 82 9 11</t>
  </si>
  <si>
    <t>ASADERO MI SABROSO RANCHITO - DIANA CAROLINA MARTINEZ</t>
  </si>
  <si>
    <t>CL 21 SUR 8 A 99</t>
  </si>
  <si>
    <t>INVERSIONES LA LLANERITA</t>
  </si>
  <si>
    <t xml:space="preserve">KR 8 17 14  </t>
  </si>
  <si>
    <t>ASADERO EL CUSIANA</t>
  </si>
  <si>
    <t>CL 68 20 04</t>
  </si>
  <si>
    <t>EL FOGON DEL POLLO</t>
  </si>
  <si>
    <t>MI GRAN PARRILA BOYACENSE</t>
  </si>
  <si>
    <t>CL 71 A 30 52</t>
  </si>
  <si>
    <t xml:space="preserve">MIS LLAMITAS DE ORO </t>
  </si>
  <si>
    <t xml:space="preserve">KR 78 P 56 B 12 SUR </t>
  </si>
  <si>
    <t xml:space="preserve">KR 27 2 06 </t>
  </si>
  <si>
    <t>ASADERO LA BRASA REAL</t>
  </si>
  <si>
    <t>KR 39 C 28 A 80 SUR</t>
  </si>
  <si>
    <t>RESTAURANTES LA RIVIERA POLLO ASADO S.A.</t>
  </si>
  <si>
    <t>AV JIMÉNEZ 9 69</t>
  </si>
  <si>
    <t>ASADERO RESTAURANTE LA PARRILLA DE LUCY</t>
  </si>
  <si>
    <t>KR 102 A 142 34</t>
  </si>
  <si>
    <t>ASADERO DE POLLOS Y CARNES GAITAN</t>
  </si>
  <si>
    <t>KR 55 79 A 03</t>
  </si>
  <si>
    <t>ASADERO DON POLLO</t>
  </si>
  <si>
    <t>KR 112 A 75 C 04</t>
  </si>
  <si>
    <t>MI QUERIDO RANCHITO</t>
  </si>
  <si>
    <t>CL 68 59 61</t>
  </si>
  <si>
    <t>ESTABLECIMIENTO DE AREPAS Y CHORIZOS</t>
  </si>
  <si>
    <t>KR 78 BIS 53 05 SUR</t>
  </si>
  <si>
    <t>KR 4 ESTE 38 38 SUR</t>
  </si>
  <si>
    <t>PIQUETEADERO EL PALACIO DE LA GALLINA DE LA 99</t>
  </si>
  <si>
    <t>CL 22 98 A 14</t>
  </si>
  <si>
    <t>RESTAURANTE BAR LA HORMIGA</t>
  </si>
  <si>
    <t>KR 13 52 36</t>
  </si>
  <si>
    <t>ESTABLECIMIENTO NORBERTO GARCIA</t>
  </si>
  <si>
    <t>KR 110 G 71 C 22</t>
  </si>
  <si>
    <t>PIQUETEADERO AVENIDA ROJAS</t>
  </si>
  <si>
    <t xml:space="preserve">CL 69 A 70 04 </t>
  </si>
  <si>
    <t>EL SURTIDOR DEL SABOR</t>
  </si>
  <si>
    <t>CL 17 97 88</t>
  </si>
  <si>
    <t xml:space="preserve">EL CHISPERO DEL SABOR 22 </t>
  </si>
  <si>
    <t>KR 86 72 B 27</t>
  </si>
  <si>
    <t>EL BRAZON ARDIENTE</t>
  </si>
  <si>
    <t>KR 90 69 A 10</t>
  </si>
  <si>
    <t>AV ROJAS 63 A 45</t>
  </si>
  <si>
    <t>ASADERO MI GABAN LLANERO</t>
  </si>
  <si>
    <t>CL 68 70 55</t>
  </si>
  <si>
    <t xml:space="preserve">ASADERO SANTANDEREANO PAISANO 33 </t>
  </si>
  <si>
    <t xml:space="preserve">KR 129 17 F 80 </t>
  </si>
  <si>
    <t>POLLOS Y PLATOS A LA CARTA - MIKE POLLOS</t>
  </si>
  <si>
    <t>KR 13 54 50</t>
  </si>
  <si>
    <t>FREDY SALOMON MOYANO OCHOA (BRASA 67)</t>
  </si>
  <si>
    <t>CL 139 104 75</t>
  </si>
  <si>
    <t>LLANERADA 128 PARRILLA BAR</t>
  </si>
  <si>
    <t>BRASAS LLANERAS</t>
  </si>
  <si>
    <t>CL 137 45 A 34</t>
  </si>
  <si>
    <t>RESTURANTE JALISCO</t>
  </si>
  <si>
    <t>AV CARACAS 54 90</t>
  </si>
  <si>
    <t>ASADERO MI RANCHO LLANERO</t>
  </si>
  <si>
    <t>AV ROJAS 63 D 13</t>
  </si>
  <si>
    <t>ASADERO EL TORITO PARRILLA</t>
  </si>
  <si>
    <t>KR 70 63 71</t>
  </si>
  <si>
    <t>ASADERO BONANZA BRASA</t>
  </si>
  <si>
    <t>CL 16 24 47 SUR</t>
  </si>
  <si>
    <t>LA CHISPA DEL SABOR HW</t>
  </si>
  <si>
    <t>KR 112 A 75 A 20</t>
  </si>
  <si>
    <t>ASADERO EL GRAN RODEO</t>
  </si>
  <si>
    <t>KR 27 18 88 SUR</t>
  </si>
  <si>
    <t>ASADERO BRASA PARRILLA LV</t>
  </si>
  <si>
    <t>CL 86 A 112 G 20</t>
  </si>
  <si>
    <t>ASADERO CIUDADELA BROASTER</t>
  </si>
  <si>
    <t>KR 112 G 86 A 05</t>
  </si>
  <si>
    <t>ASADERO SURTIRIKO DE AVES</t>
  </si>
  <si>
    <t>KR 89 C 38 D 13 SUR</t>
  </si>
  <si>
    <t>RESTAURANTE CAPELLANIA</t>
  </si>
  <si>
    <t>CL 26 SUR 51 A 35</t>
  </si>
  <si>
    <t>ASADERO Y PIQUETEADERO RINCON VELEÑO</t>
  </si>
  <si>
    <t>CL 5 SUR 10 59</t>
  </si>
  <si>
    <t>COMIDAS RÁPIDAS LA CORRALEJA</t>
  </si>
  <si>
    <t>CL 20 A SUR 4 02</t>
  </si>
  <si>
    <t>RESTAURANTE ASADERO PASO DEL REJO</t>
  </si>
  <si>
    <t>KR 20 22 74 SUR</t>
  </si>
  <si>
    <t>RESTAURANTE CARNES Y ASADOS PEDRO EL LLANERO</t>
  </si>
  <si>
    <t>CL 33 SUR 23 A 21</t>
  </si>
  <si>
    <t>COMIDAS RAPIDAS BARZAPARRILLA</t>
  </si>
  <si>
    <t>DG 69 B SUR 78 L 67</t>
  </si>
  <si>
    <t>RESTAURANTE EL SABOR CALDENSE</t>
  </si>
  <si>
    <t>CL 2 55 27</t>
  </si>
  <si>
    <t>RESTAURANTE EL GIRASOL DORADO</t>
  </si>
  <si>
    <t>KR 19 2 14 SUR</t>
  </si>
  <si>
    <t>RESTAURANTE CHIGUIRE 53</t>
  </si>
  <si>
    <t>CL 53 16 74</t>
  </si>
  <si>
    <t xml:space="preserve">LLANO EN GOSEN </t>
  </si>
  <si>
    <t>AV CARACAS 4 23</t>
  </si>
  <si>
    <t>RESTAURANTE LA SUCURSAL</t>
  </si>
  <si>
    <t>KR 34 F 27 A 05 SUR</t>
  </si>
  <si>
    <t>ASADERO LOS LEÑOS CARNESS</t>
  </si>
  <si>
    <t>KR 7 19 74</t>
  </si>
  <si>
    <t>ASADERO CAPELLANIA</t>
  </si>
  <si>
    <t xml:space="preserve">AV PRIMERO DE MAYO 51 A 35SUR </t>
  </si>
  <si>
    <t>ASADERO DE POLLOS EL IMPERIO DEL SABOR BROASTER</t>
  </si>
  <si>
    <t>CL 39 25 B 26</t>
  </si>
  <si>
    <t xml:space="preserve">HARRYSA SAS SOCIEDAD POR ACCIONES SIMPLIFICADAS </t>
  </si>
  <si>
    <t>KR 9 75 70</t>
  </si>
  <si>
    <t>PATAGONIA ASADOS DEL SUR Y TABLON S.A.S</t>
  </si>
  <si>
    <t>CL 120 A 6 30</t>
  </si>
  <si>
    <t>AL SABOR DEL CARBON Y ALGO MÁS</t>
  </si>
  <si>
    <t>AV JIMENEZ 4 65</t>
  </si>
  <si>
    <t>LEVY SOLANO ALFREDO JOSÉ</t>
  </si>
  <si>
    <t>CL 53 A 27 B 28</t>
  </si>
  <si>
    <t>BEATRIZ CALDERON MEJIA</t>
  </si>
  <si>
    <t xml:space="preserve">KR 50 26 55 INT. 3 </t>
  </si>
  <si>
    <t>ASADERO PARRILLA MAMONA Y SON</t>
  </si>
  <si>
    <t>AV ESPERANZA 99 15</t>
  </si>
  <si>
    <t>EL RINCÓN DE LORENCITA</t>
  </si>
  <si>
    <t>CL 68 54 35</t>
  </si>
  <si>
    <t>DEVACHAN GOURMET CAFÉ MAGICO</t>
  </si>
  <si>
    <t xml:space="preserve"> KR 9 69 16</t>
  </si>
  <si>
    <t>ASADERO FREDY PATACÓN</t>
  </si>
  <si>
    <t>KR 98 B 65 09 SUR (CASA 8)</t>
  </si>
  <si>
    <t>RESTAURANTE RANCHO COLOMBIA</t>
  </si>
  <si>
    <t>CL 73 B 45 08 SUR</t>
  </si>
  <si>
    <t>CL 3 26 A 48</t>
  </si>
  <si>
    <t xml:space="preserve">ASADERO Y PIQUETEADERO LA UNION </t>
  </si>
  <si>
    <t xml:space="preserve">CL 68 A 80 N 84 SUR </t>
  </si>
  <si>
    <t>RESTAURANTRE BRASA BRASIL LTDA</t>
  </si>
  <si>
    <t>CL 118 19 12</t>
  </si>
  <si>
    <t>ASADERO DE CARNE M Y L  (ASADERO EL PAISA)</t>
  </si>
  <si>
    <t>CL 44 B BIS B 73 C 04</t>
  </si>
  <si>
    <t>Factor de emision (gr/kg carne + kg carbon)</t>
  </si>
  <si>
    <t>Emisiones (Ton/año)</t>
  </si>
  <si>
    <t>Emisiones (ton/dia)</t>
  </si>
  <si>
    <t>LOCALIDAD</t>
  </si>
  <si>
    <t>USO DEL CARBÓN</t>
  </si>
  <si>
    <t>FECHA</t>
  </si>
  <si>
    <t>horas</t>
  </si>
  <si>
    <t>dias</t>
  </si>
  <si>
    <t>horas totales por mes</t>
  </si>
  <si>
    <t>DIAS QUE LABORA AL MES</t>
  </si>
  <si>
    <t>TIPO DE COMBUSTIBLE</t>
  </si>
  <si>
    <t>CONSUMO EN KG/MES</t>
  </si>
  <si>
    <t>TASA DE CRECIMIENTO</t>
  </si>
  <si>
    <t>PM10</t>
  </si>
  <si>
    <t>MP</t>
  </si>
  <si>
    <t>NOx</t>
  </si>
  <si>
    <t>SO2</t>
  </si>
  <si>
    <t>CO</t>
  </si>
  <si>
    <r>
      <t>CO</t>
    </r>
    <r>
      <rPr>
        <b/>
        <vertAlign val="subscript"/>
        <sz val="8"/>
        <color indexed="8"/>
        <rFont val="Times New Roman"/>
        <family val="1"/>
      </rPr>
      <t>2</t>
    </r>
  </si>
  <si>
    <t>VOC</t>
  </si>
  <si>
    <t>NS/NR</t>
  </si>
  <si>
    <t>ANTONIO NARIÑO</t>
  </si>
  <si>
    <t>POLLO</t>
  </si>
  <si>
    <t>CARBÓN VEGETAL</t>
  </si>
  <si>
    <r>
      <t xml:space="preserve">CL 27 </t>
    </r>
    <r>
      <rPr>
        <sz val="10"/>
        <color indexed="10"/>
        <rFont val="Arial"/>
        <family val="2"/>
      </rPr>
      <t>SUR</t>
    </r>
    <r>
      <rPr>
        <sz val="10"/>
        <rFont val="Arial"/>
        <family val="2"/>
      </rPr>
      <t xml:space="preserve"> 14 26</t>
    </r>
  </si>
  <si>
    <t>CERDO, RES</t>
  </si>
  <si>
    <t>RES</t>
  </si>
  <si>
    <t>OTRO</t>
  </si>
  <si>
    <t>RES- POLLO - CERDO</t>
  </si>
  <si>
    <r>
      <t xml:space="preserve">KR 19 19A </t>
    </r>
    <r>
      <rPr>
        <sz val="10"/>
        <color indexed="10"/>
        <rFont val="Arial"/>
        <family val="2"/>
      </rPr>
      <t>SUR</t>
    </r>
    <r>
      <rPr>
        <sz val="10"/>
        <rFont val="Arial"/>
        <family val="2"/>
      </rPr>
      <t xml:space="preserve"> 00</t>
    </r>
  </si>
  <si>
    <r>
      <t xml:space="preserve">CL 19 </t>
    </r>
    <r>
      <rPr>
        <sz val="10"/>
        <color indexed="10"/>
        <rFont val="Arial"/>
        <family val="2"/>
      </rPr>
      <t>SUR</t>
    </r>
    <r>
      <rPr>
        <sz val="10"/>
        <rFont val="Arial"/>
        <family val="2"/>
      </rPr>
      <t xml:space="preserve"> 16 29</t>
    </r>
  </si>
  <si>
    <t>COCCION DE ALIMENTOS</t>
  </si>
  <si>
    <t>BARRIOS UNIDOS</t>
  </si>
  <si>
    <t>RES - POLLO</t>
  </si>
  <si>
    <t>CERDO</t>
  </si>
  <si>
    <r>
      <t>AV CL 68 60</t>
    </r>
    <r>
      <rPr>
        <sz val="10"/>
        <color indexed="62"/>
        <rFont val="Arial"/>
        <family val="2"/>
      </rPr>
      <t>A</t>
    </r>
    <r>
      <rPr>
        <sz val="10"/>
        <rFont val="Arial"/>
        <family val="2"/>
      </rPr>
      <t xml:space="preserve"> 13</t>
    </r>
  </si>
  <si>
    <t xml:space="preserve">CERDO </t>
  </si>
  <si>
    <r>
      <t>AV CL 68</t>
    </r>
    <r>
      <rPr>
        <sz val="10"/>
        <color indexed="62"/>
        <rFont val="Arial"/>
        <family val="2"/>
      </rPr>
      <t>A</t>
    </r>
    <r>
      <rPr>
        <sz val="10"/>
        <rFont val="Arial"/>
        <family val="2"/>
      </rPr>
      <t xml:space="preserve"> 52 ESQUINA</t>
    </r>
  </si>
  <si>
    <r>
      <t xml:space="preserve">TV 18K 50 28 - </t>
    </r>
    <r>
      <rPr>
        <sz val="10"/>
        <color indexed="10"/>
        <rFont val="Arial"/>
        <family val="2"/>
      </rPr>
      <t>TV 18C 47ASU 28</t>
    </r>
  </si>
  <si>
    <t>BOSA</t>
  </si>
  <si>
    <t xml:space="preserve">ASADO </t>
  </si>
  <si>
    <r>
      <t xml:space="preserve">CL 89B SUR KR 55 </t>
    </r>
    <r>
      <rPr>
        <sz val="10"/>
        <color indexed="10"/>
        <rFont val="Arial"/>
        <family val="2"/>
      </rPr>
      <t>- CL 88BS 80I 25</t>
    </r>
  </si>
  <si>
    <t>ASADO</t>
  </si>
  <si>
    <r>
      <t>CL 93 SUR 89 50</t>
    </r>
    <r>
      <rPr>
        <sz val="10"/>
        <color indexed="10"/>
        <rFont val="Arial"/>
        <family val="2"/>
      </rPr>
      <t xml:space="preserve"> - CL93S 80I 50</t>
    </r>
  </si>
  <si>
    <r>
      <t xml:space="preserve">KR 96 SUR 72 61 </t>
    </r>
    <r>
      <rPr>
        <sz val="10"/>
        <color indexed="10"/>
        <rFont val="Arial"/>
        <family val="2"/>
      </rPr>
      <t>- KR 97 72SUR 61</t>
    </r>
  </si>
  <si>
    <r>
      <t xml:space="preserve">TV 98 CL 79 SUR </t>
    </r>
    <r>
      <rPr>
        <sz val="10"/>
        <color indexed="10"/>
        <rFont val="Arial"/>
        <family val="2"/>
      </rPr>
      <t>- crr 91 cl 79s</t>
    </r>
  </si>
  <si>
    <r>
      <t xml:space="preserve">KR 98 CL 89 SUR </t>
    </r>
    <r>
      <rPr>
        <sz val="10"/>
        <color indexed="10"/>
        <rFont val="Arial"/>
        <family val="2"/>
      </rPr>
      <t>- TV 87A 89BS</t>
    </r>
  </si>
  <si>
    <r>
      <t>KR 89 SUR 98 33</t>
    </r>
    <r>
      <rPr>
        <sz val="10"/>
        <color indexed="10"/>
        <rFont val="Arial"/>
        <family val="2"/>
      </rPr>
      <t xml:space="preserve"> - KR 89 82S</t>
    </r>
  </si>
  <si>
    <r>
      <t>CL 62 53 22</t>
    </r>
    <r>
      <rPr>
        <sz val="10"/>
        <color indexed="10"/>
        <rFont val="Arial"/>
        <family val="2"/>
      </rPr>
      <t xml:space="preserve"> - CL62 63 22</t>
    </r>
  </si>
  <si>
    <r>
      <t>KR 86 CL 58</t>
    </r>
    <r>
      <rPr>
        <sz val="10"/>
        <color indexed="10"/>
        <rFont val="Arial"/>
        <family val="2"/>
      </rPr>
      <t>C</t>
    </r>
    <r>
      <rPr>
        <sz val="10"/>
        <rFont val="Arial"/>
        <family val="2"/>
      </rPr>
      <t xml:space="preserve"> ESQUINA</t>
    </r>
  </si>
  <si>
    <t>bosa</t>
  </si>
  <si>
    <t>VENTA</t>
  </si>
  <si>
    <t xml:space="preserve">LA CANDELARIA </t>
  </si>
  <si>
    <t>LA RIVERA</t>
  </si>
  <si>
    <t>CHAPINERO</t>
  </si>
  <si>
    <t>CIUDAD BOLIVAR</t>
  </si>
  <si>
    <t>ENGATIVA</t>
  </si>
  <si>
    <t>X</t>
  </si>
  <si>
    <t xml:space="preserve">ENGATIVA </t>
  </si>
  <si>
    <r>
      <t xml:space="preserve">CL 52 116C 04 - </t>
    </r>
    <r>
      <rPr>
        <sz val="10"/>
        <color indexed="10"/>
        <rFont val="Arial"/>
        <family val="2"/>
      </rPr>
      <t>CL 64 116C 04</t>
    </r>
  </si>
  <si>
    <r>
      <t>CL 64 118</t>
    </r>
    <r>
      <rPr>
        <sz val="10"/>
        <color indexed="10"/>
        <rFont val="Arial"/>
        <family val="2"/>
      </rPr>
      <t>A</t>
    </r>
    <r>
      <rPr>
        <sz val="10"/>
        <rFont val="Arial"/>
        <family val="2"/>
      </rPr>
      <t xml:space="preserve"> 10</t>
    </r>
  </si>
  <si>
    <r>
      <t>KR 105</t>
    </r>
    <r>
      <rPr>
        <sz val="10"/>
        <color indexed="10"/>
        <rFont val="Arial"/>
        <family val="2"/>
      </rPr>
      <t>A</t>
    </r>
    <r>
      <rPr>
        <sz val="10"/>
        <rFont val="Arial"/>
        <family val="2"/>
      </rPr>
      <t xml:space="preserve"> </t>
    </r>
    <r>
      <rPr>
        <sz val="10"/>
        <color indexed="62"/>
        <rFont val="Arial"/>
        <family val="2"/>
      </rPr>
      <t>C</t>
    </r>
    <r>
      <rPr>
        <sz val="10"/>
        <rFont val="Arial"/>
        <family val="2"/>
      </rPr>
      <t xml:space="preserve"> CL 73</t>
    </r>
  </si>
  <si>
    <t>LEÑA</t>
  </si>
  <si>
    <t>FONTIBON</t>
  </si>
  <si>
    <r>
      <t xml:space="preserve">KR 24A 89 40 - </t>
    </r>
    <r>
      <rPr>
        <sz val="10"/>
        <color indexed="10"/>
        <rFont val="Arial"/>
        <family val="2"/>
      </rPr>
      <t>CL24A 89 40</t>
    </r>
  </si>
  <si>
    <t>21/03+AT121/2011</t>
  </si>
  <si>
    <r>
      <t>KR 101B 42F 10 -</t>
    </r>
    <r>
      <rPr>
        <sz val="10"/>
        <color indexed="10"/>
        <rFont val="Arial"/>
        <family val="2"/>
      </rPr>
      <t xml:space="preserve"> KR 100BIS 51</t>
    </r>
  </si>
  <si>
    <t>KENNEDY</t>
  </si>
  <si>
    <r>
      <t>KR 79</t>
    </r>
    <r>
      <rPr>
        <sz val="10"/>
        <color indexed="10"/>
        <rFont val="Arial"/>
        <family val="2"/>
      </rPr>
      <t>G</t>
    </r>
    <r>
      <rPr>
        <sz val="10"/>
        <rFont val="Arial"/>
        <family val="2"/>
      </rPr>
      <t xml:space="preserve"> 38</t>
    </r>
    <r>
      <rPr>
        <sz val="10"/>
        <color indexed="10"/>
        <rFont val="Arial"/>
        <family val="2"/>
      </rPr>
      <t>C</t>
    </r>
    <r>
      <rPr>
        <sz val="10"/>
        <rFont val="Arial"/>
        <family val="2"/>
      </rPr>
      <t xml:space="preserve"> 34</t>
    </r>
  </si>
  <si>
    <t>LOS MARTIRES</t>
  </si>
  <si>
    <t>PUENTE ARANDA</t>
  </si>
  <si>
    <t>RAFAEL URIBE</t>
  </si>
  <si>
    <t>SAN CRISTOBAL</t>
  </si>
  <si>
    <r>
      <t>KR 6 21</t>
    </r>
    <r>
      <rPr>
        <sz val="10"/>
        <color indexed="10"/>
        <rFont val="Arial"/>
        <family val="2"/>
      </rPr>
      <t>A</t>
    </r>
    <r>
      <rPr>
        <sz val="10"/>
        <rFont val="Arial"/>
        <family val="2"/>
      </rPr>
      <t xml:space="preserve"> 26 SUR</t>
    </r>
  </si>
  <si>
    <t>SANTA FE</t>
  </si>
  <si>
    <t>SUBA</t>
  </si>
  <si>
    <r>
      <t>KR 45</t>
    </r>
    <r>
      <rPr>
        <sz val="10"/>
        <color indexed="10"/>
        <rFont val="Arial"/>
        <family val="2"/>
      </rPr>
      <t>A</t>
    </r>
    <r>
      <rPr>
        <sz val="10"/>
        <rFont val="Arial"/>
        <family val="2"/>
      </rPr>
      <t xml:space="preserve"> 128 A 35</t>
    </r>
  </si>
  <si>
    <r>
      <t xml:space="preserve">KR 91 </t>
    </r>
    <r>
      <rPr>
        <sz val="10"/>
        <color indexed="10"/>
        <rFont val="Arial"/>
        <family val="2"/>
      </rPr>
      <t>1</t>
    </r>
    <r>
      <rPr>
        <sz val="10"/>
        <rFont val="Arial"/>
        <family val="2"/>
      </rPr>
      <t>36 60</t>
    </r>
  </si>
  <si>
    <t>TEUSAQUILLO</t>
  </si>
  <si>
    <t>TUNJUELITO</t>
  </si>
  <si>
    <t>USAQUEN</t>
  </si>
  <si>
    <t>USME</t>
  </si>
  <si>
    <t>cerdo</t>
  </si>
  <si>
    <t>pollo gallina</t>
  </si>
  <si>
    <t>pollo</t>
  </si>
  <si>
    <t>res</t>
  </si>
  <si>
    <t>25 de abril</t>
  </si>
  <si>
    <t>28 de abril</t>
  </si>
  <si>
    <t>res, pollo, cerdo</t>
  </si>
  <si>
    <t>02 de mayo</t>
  </si>
  <si>
    <t>AV CL 19 140A 72</t>
  </si>
  <si>
    <t>04 de mayo</t>
  </si>
  <si>
    <t>res y pollo</t>
  </si>
  <si>
    <t>05 de mayo</t>
  </si>
  <si>
    <r>
      <t>CL 182 1</t>
    </r>
    <r>
      <rPr>
        <sz val="10"/>
        <color indexed="10"/>
        <rFont val="Arial"/>
        <family val="2"/>
      </rPr>
      <t>5</t>
    </r>
    <r>
      <rPr>
        <sz val="10"/>
        <color indexed="62"/>
        <rFont val="Arial"/>
        <family val="2"/>
      </rPr>
      <t>32A</t>
    </r>
    <r>
      <rPr>
        <sz val="10"/>
        <rFont val="Arial"/>
        <family val="2"/>
      </rPr>
      <t xml:space="preserve"> 28</t>
    </r>
  </si>
  <si>
    <r>
      <t>CL 140  62 19 -</t>
    </r>
    <r>
      <rPr>
        <sz val="10"/>
        <color indexed="10"/>
        <rFont val="Arial"/>
        <family val="2"/>
      </rPr>
      <t xml:space="preserve"> cl 145 58D 19</t>
    </r>
  </si>
  <si>
    <t>09 de mayo</t>
  </si>
  <si>
    <t xml:space="preserve">RES - CERDO </t>
  </si>
  <si>
    <t>RES/POLLO/CERDO</t>
  </si>
  <si>
    <t>-</t>
  </si>
  <si>
    <t xml:space="preserve">CARBÓN VEGETAL </t>
  </si>
  <si>
    <t>CARBÓN VEGETAL - LEÑA</t>
  </si>
  <si>
    <r>
      <t xml:space="preserve">CL 15 F </t>
    </r>
    <r>
      <rPr>
        <sz val="10"/>
        <color indexed="10"/>
        <rFont val="Arial"/>
        <family val="2"/>
      </rPr>
      <t>1</t>
    </r>
    <r>
      <rPr>
        <sz val="10"/>
        <rFont val="Arial"/>
        <family val="2"/>
      </rPr>
      <t>11 A 27</t>
    </r>
  </si>
  <si>
    <r>
      <t>CL 8</t>
    </r>
    <r>
      <rPr>
        <sz val="10"/>
        <rFont val="Arial"/>
        <family val="2"/>
      </rPr>
      <t xml:space="preserve"> 37 05 SUR</t>
    </r>
  </si>
  <si>
    <t>Puente Aranda</t>
  </si>
  <si>
    <t>2007/enero</t>
  </si>
  <si>
    <r>
      <t xml:space="preserve">KR </t>
    </r>
    <r>
      <rPr>
        <sz val="10"/>
        <color indexed="10"/>
        <rFont val="Arial"/>
        <family val="2"/>
      </rPr>
      <t>cll 1</t>
    </r>
    <r>
      <rPr>
        <sz val="10"/>
        <rFont val="Arial"/>
        <family val="2"/>
      </rPr>
      <t>27 2 08</t>
    </r>
  </si>
  <si>
    <t>08/07(2009</t>
  </si>
  <si>
    <t>Leña</t>
  </si>
  <si>
    <t>06/06//2008</t>
  </si>
  <si>
    <t>Suba</t>
  </si>
  <si>
    <t xml:space="preserve"> 06/05/2008</t>
  </si>
  <si>
    <t>21/10/2011</t>
  </si>
  <si>
    <t xml:space="preserve">USAQUEN </t>
  </si>
  <si>
    <t>26/01/2012</t>
  </si>
  <si>
    <t xml:space="preserve">BOSA </t>
  </si>
  <si>
    <r>
      <t xml:space="preserve">TV 76 </t>
    </r>
    <r>
      <rPr>
        <sz val="10"/>
        <color indexed="56"/>
        <rFont val="Arial"/>
        <family val="2"/>
      </rPr>
      <t xml:space="preserve">83 </t>
    </r>
    <r>
      <rPr>
        <sz val="10"/>
        <color indexed="10"/>
        <rFont val="Arial"/>
        <family val="2"/>
      </rPr>
      <t>47</t>
    </r>
    <r>
      <rPr>
        <sz val="10"/>
        <rFont val="Arial"/>
        <family val="2"/>
      </rPr>
      <t xml:space="preserve"> C 15 </t>
    </r>
  </si>
  <si>
    <t>1500 platos/mes</t>
  </si>
  <si>
    <t>24/05/2012</t>
  </si>
  <si>
    <t>30/04/2012</t>
  </si>
  <si>
    <t>22/05/2012</t>
  </si>
  <si>
    <t>26/06/2012</t>
  </si>
  <si>
    <t>10 de Julio de 2012</t>
  </si>
  <si>
    <t>Unidad</t>
  </si>
  <si>
    <t>PMT</t>
  </si>
  <si>
    <t>Ton/año</t>
  </si>
  <si>
    <t>Ton/dia</t>
  </si>
  <si>
    <t>Ton/hr</t>
  </si>
  <si>
    <t>Emisiones Entre Semana (g/dia)</t>
  </si>
  <si>
    <t>Emisiones Fin de Semana (g/dia)</t>
  </si>
  <si>
    <t>Tabaja entre semana                 1=si                           0=no</t>
  </si>
  <si>
    <t>Incertidumbre</t>
  </si>
  <si>
    <t>IFE_MP</t>
  </si>
  <si>
    <t>IFE_NOx</t>
  </si>
  <si>
    <t>IFE_SO2</t>
  </si>
  <si>
    <t>IFE_CO</t>
  </si>
  <si>
    <t>IFE_CO2</t>
  </si>
  <si>
    <t>IFE_VOC</t>
  </si>
  <si>
    <t>IE_MP</t>
  </si>
  <si>
    <t>IE_NOx</t>
  </si>
  <si>
    <t>IE_SO2</t>
  </si>
  <si>
    <t>IE_CO</t>
  </si>
  <si>
    <t>IE_CO2</t>
  </si>
  <si>
    <t>IE_VOC</t>
  </si>
  <si>
    <t xml:space="preserve">FUENTE: </t>
  </si>
  <si>
    <t>Emisiones de los aparatos de cocina de los vendedores ambilantes (asadores al carbón) - MEXICO</t>
  </si>
  <si>
    <t>%</t>
  </si>
  <si>
    <t>TEST No</t>
  </si>
  <si>
    <t>MC1</t>
  </si>
  <si>
    <t>MC2</t>
  </si>
  <si>
    <t>MC3</t>
  </si>
  <si>
    <t>MC4</t>
  </si>
  <si>
    <t>MC5</t>
  </si>
  <si>
    <t>MC6</t>
  </si>
  <si>
    <t>MC7</t>
  </si>
  <si>
    <t>MC8</t>
  </si>
  <si>
    <t>MC9</t>
  </si>
  <si>
    <t>WS-</t>
  </si>
  <si>
    <t>Humedad</t>
  </si>
  <si>
    <t>carbón vegetal inicial</t>
  </si>
  <si>
    <t>Material Volatil</t>
  </si>
  <si>
    <t>Ceniza</t>
  </si>
  <si>
    <t>cambio</t>
  </si>
  <si>
    <t>Carbón Fijo (by diff)</t>
  </si>
  <si>
    <t>carne inicial</t>
  </si>
  <si>
    <t>MX-</t>
  </si>
  <si>
    <t>carne final</t>
  </si>
  <si>
    <t>Tipo carbón usado</t>
  </si>
  <si>
    <t>mx</t>
  </si>
  <si>
    <t>local</t>
  </si>
  <si>
    <t>Tipo carne usada</t>
  </si>
  <si>
    <t>res marinada</t>
  </si>
  <si>
    <t>pollo marinado</t>
  </si>
  <si>
    <t>Factor conversión</t>
  </si>
  <si>
    <t>kg carne/Kg carbón</t>
  </si>
  <si>
    <t>Promedio</t>
  </si>
  <si>
    <t>Pollo marinado</t>
  </si>
  <si>
    <t>Res marinada</t>
  </si>
  <si>
    <t>Res</t>
  </si>
  <si>
    <t>Pollo y res marinada</t>
  </si>
  <si>
    <t xml:space="preserve">Desviación estandar </t>
  </si>
  <si>
    <t>Desviación estandar Factor de conversión Pollo marinado</t>
  </si>
  <si>
    <t>Desviación estandar Factor de conversión Carne (Res/cerdo) marinada</t>
  </si>
  <si>
    <t>Desviación estandar Factor de conversión Carne (Res/cerdo/pollo) marinada</t>
  </si>
  <si>
    <t>% error Consumo de combustible</t>
  </si>
  <si>
    <t>Error consumo de combustible</t>
  </si>
  <si>
    <t>Error cantidad de carne/pollo/cerdo asada</t>
  </si>
  <si>
    <t>CANTIDAD ASADA DE CERDO+RES+POLLO</t>
  </si>
  <si>
    <t>CANTIDAD ASADA DE RES/CERDO</t>
  </si>
  <si>
    <t>CANTIDAD ASADA DE POLLO</t>
  </si>
  <si>
    <t>Erro Factor de Actividad</t>
  </si>
  <si>
    <t>Combustible</t>
  </si>
  <si>
    <t>Carne</t>
  </si>
  <si>
    <t>PM</t>
  </si>
  <si>
    <r>
      <t>SO</t>
    </r>
    <r>
      <rPr>
        <b/>
        <vertAlign val="subscript"/>
        <sz val="11"/>
        <color theme="1"/>
        <rFont val="Arial"/>
        <family val="2"/>
      </rPr>
      <t>2</t>
    </r>
  </si>
  <si>
    <t>Carbón Vegetal*</t>
  </si>
  <si>
    <t xml:space="preserve">Pollo </t>
  </si>
  <si>
    <t>Mixta</t>
  </si>
  <si>
    <t>Otros</t>
  </si>
  <si>
    <t>Leña**</t>
  </si>
  <si>
    <t>Carbón - Leña</t>
  </si>
  <si>
    <t>Gas</t>
  </si>
  <si>
    <t>CO2</t>
  </si>
  <si>
    <t>Celda</t>
  </si>
  <si>
    <t>Y</t>
  </si>
  <si>
    <t>CONSUMO EN m3/MES</t>
  </si>
  <si>
    <t xml:space="preserve">Nota: Cuando se cambie a Gas además de cambiar los Factores de emisión hay que cambiar el consumo de kg de carbón por m3 de gas. Cambiar la columna Q de la base (CONSUMO EN KG/MES) porla columna M (CONSUMO EN m3/MES) de esta hoja.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</si>
</sst>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-* #,##0.00_-;\-* #,##0.00_-;_-* &quot;-&quot;??_-;_-@_-"/>
    <numFmt numFmtId="165" formatCode="_-* #,##0.00000000_-;\-* #,##0.00000000_-;_-* &quot;-&quot;??_-;_-@_-"/>
    <numFmt numFmtId="166" formatCode="d/mm/yyyy;@"/>
    <numFmt numFmtId="167" formatCode="dd/mm/yyyy;@"/>
    <numFmt numFmtId="168" formatCode="0.000000"/>
    <numFmt numFmtId="169" formatCode="_-* #,##0_-;\-* #,##0_-;_-* &quot;-&quot;??_-;_-@_-"/>
    <numFmt numFmtId="170" formatCode="_-* #,##0.0_-;\-* #,##0.0_-;_-* &quot;-&quot;??_-;_-@_-"/>
    <numFmt numFmtId="171" formatCode="_(* #,##0.0000_);_(* \(#,##0.0000\);_(* &quot;-&quot;??_);_(@_)"/>
    <numFmt numFmtId="172" formatCode="0.00000000000000"/>
    <numFmt numFmtId="173" formatCode="0.000000000000000"/>
    <numFmt numFmtId="174" formatCode="0.0000000000000000"/>
    <numFmt numFmtId="175" formatCode="0.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rgb="FF000000"/>
      <name val="Times New Roman"/>
      <family val="1"/>
    </font>
    <font>
      <b/>
      <vertAlign val="subscript"/>
      <sz val="8"/>
      <color indexed="8"/>
      <name val="Times New Roman"/>
      <family val="1"/>
    </font>
    <font>
      <sz val="10"/>
      <color rgb="FFFF0000"/>
      <name val="Arial"/>
      <family val="2"/>
    </font>
    <font>
      <sz val="8"/>
      <color rgb="FF000000"/>
      <name val="Times New Roman"/>
      <family val="1"/>
    </font>
    <font>
      <sz val="7"/>
      <color rgb="FF000000"/>
      <name val="Times New Roman"/>
      <family val="1"/>
    </font>
    <font>
      <sz val="10"/>
      <color indexed="1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indexed="62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b/>
      <vertAlign val="subscript"/>
      <sz val="11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23"/>
      </patternFill>
    </fill>
    <fill>
      <patternFill patternType="solid">
        <fgColor theme="9"/>
        <bgColor indexed="23"/>
      </patternFill>
    </fill>
    <fill>
      <patternFill patternType="solid">
        <fgColor rgb="FFBDD6EE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7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</cellStyleXfs>
  <cellXfs count="297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0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justify" vertical="center" wrapText="1"/>
    </xf>
    <xf numFmtId="0" fontId="3" fillId="0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7" borderId="1" xfId="2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justify" vertical="center" wrapText="1"/>
    </xf>
    <xf numFmtId="0" fontId="8" fillId="0" borderId="4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0" fontId="0" fillId="0" borderId="1" xfId="0" applyBorder="1"/>
    <xf numFmtId="0" fontId="3" fillId="2" borderId="1" xfId="0" applyFont="1" applyFill="1" applyBorder="1" applyAlignment="1">
      <alignment vertical="center"/>
    </xf>
    <xf numFmtId="165" fontId="3" fillId="2" borderId="1" xfId="1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7" fillId="0" borderId="0" xfId="0" applyFont="1" applyFill="1"/>
    <xf numFmtId="0" fontId="7" fillId="0" borderId="0" xfId="0" applyFont="1"/>
    <xf numFmtId="0" fontId="5" fillId="0" borderId="5" xfId="0" applyFont="1" applyBorder="1" applyAlignment="1">
      <alignment horizontal="justify" vertical="center" wrapText="1"/>
    </xf>
    <xf numFmtId="0" fontId="8" fillId="0" borderId="5" xfId="0" applyFont="1" applyBorder="1" applyAlignment="1">
      <alignment horizontal="justify" vertical="center" wrapText="1"/>
    </xf>
    <xf numFmtId="11" fontId="0" fillId="0" borderId="1" xfId="0" applyNumberFormat="1" applyBorder="1"/>
    <xf numFmtId="0" fontId="5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justify" vertical="center" wrapText="1"/>
    </xf>
    <xf numFmtId="0" fontId="7" fillId="2" borderId="0" xfId="0" applyFont="1" applyFill="1"/>
    <xf numFmtId="0" fontId="11" fillId="2" borderId="5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vertical="center"/>
    </xf>
    <xf numFmtId="0" fontId="3" fillId="0" borderId="0" xfId="0" applyFont="1" applyFill="1"/>
    <xf numFmtId="0" fontId="3" fillId="0" borderId="0" xfId="0" applyFont="1"/>
    <xf numFmtId="0" fontId="3" fillId="0" borderId="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10" fillId="0" borderId="0" xfId="0" applyFont="1" applyFill="1"/>
    <xf numFmtId="0" fontId="10" fillId="0" borderId="0" xfId="0" applyFont="1"/>
    <xf numFmtId="0" fontId="7" fillId="9" borderId="0" xfId="0" applyFont="1" applyFill="1"/>
    <xf numFmtId="0" fontId="8" fillId="0" borderId="6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7" fillId="9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3" fillId="9" borderId="0" xfId="0" applyFont="1" applyFill="1"/>
    <xf numFmtId="0" fontId="3" fillId="9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3" fillId="0" borderId="1" xfId="2" applyFont="1" applyFill="1" applyBorder="1" applyAlignment="1" applyProtection="1">
      <alignment horizontal="center" vertical="center" wrapText="1"/>
      <protection locked="0"/>
    </xf>
    <xf numFmtId="0" fontId="3" fillId="0" borderId="1" xfId="2" applyNumberFormat="1" applyFont="1" applyFill="1" applyBorder="1" applyAlignment="1">
      <alignment vertical="center" wrapText="1"/>
    </xf>
    <xf numFmtId="0" fontId="3" fillId="0" borderId="1" xfId="2" applyFont="1" applyFill="1" applyBorder="1" applyAlignment="1" applyProtection="1">
      <alignment horizontal="left" vertical="center" wrapText="1"/>
      <protection locked="0"/>
    </xf>
    <xf numFmtId="14" fontId="3" fillId="7" borderId="1" xfId="2" applyNumberFormat="1" applyFont="1" applyFill="1" applyBorder="1" applyAlignment="1" applyProtection="1">
      <alignment horizontal="center" vertical="center" wrapText="1" shrinkToFit="1"/>
      <protection locked="0"/>
    </xf>
    <xf numFmtId="0" fontId="7" fillId="7" borderId="1" xfId="2" applyFont="1" applyFill="1" applyBorder="1" applyAlignment="1" applyProtection="1">
      <alignment horizontal="center" vertical="center" wrapText="1"/>
      <protection locked="0"/>
    </xf>
    <xf numFmtId="14" fontId="3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2" applyFont="1" applyFill="1" applyBorder="1" applyAlignment="1" applyProtection="1">
      <alignment horizontal="center" vertical="center" wrapText="1"/>
      <protection locked="0"/>
    </xf>
    <xf numFmtId="0" fontId="2" fillId="0" borderId="0" xfId="0" applyFont="1"/>
    <xf numFmtId="14" fontId="3" fillId="7" borderId="1" xfId="2" applyNumberFormat="1" applyFont="1" applyFill="1" applyBorder="1" applyAlignment="1" applyProtection="1">
      <alignment horizontal="center" vertical="center" wrapText="1"/>
      <protection locked="0"/>
    </xf>
    <xf numFmtId="166" fontId="3" fillId="7" borderId="1" xfId="2" applyNumberFormat="1" applyFont="1" applyFill="1" applyBorder="1" applyAlignment="1" applyProtection="1">
      <alignment horizontal="center" vertical="center" wrapText="1" shrinkToFit="1"/>
      <protection locked="0"/>
    </xf>
    <xf numFmtId="0" fontId="14" fillId="7" borderId="1" xfId="2" applyFont="1" applyFill="1" applyBorder="1" applyAlignment="1" applyProtection="1">
      <alignment horizontal="center" vertical="center" wrapText="1"/>
      <protection locked="0"/>
    </xf>
    <xf numFmtId="0" fontId="2" fillId="7" borderId="1" xfId="2" applyFont="1" applyFill="1" applyBorder="1" applyAlignment="1" applyProtection="1">
      <alignment horizontal="center" vertical="center" wrapText="1"/>
      <protection locked="0"/>
    </xf>
    <xf numFmtId="1" fontId="3" fillId="7" borderId="1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2" applyFont="1" applyBorder="1" applyAlignment="1" applyProtection="1">
      <alignment horizontal="center" vertical="center" wrapText="1"/>
      <protection locked="0"/>
    </xf>
    <xf numFmtId="14" fontId="14" fillId="7" borderId="1" xfId="2" applyNumberFormat="1" applyFont="1" applyFill="1" applyBorder="1" applyAlignment="1" applyProtection="1">
      <alignment horizontal="center" vertical="center" wrapText="1"/>
      <protection locked="0"/>
    </xf>
    <xf numFmtId="167" fontId="3" fillId="7" borderId="1" xfId="2" applyNumberFormat="1" applyFont="1" applyFill="1" applyBorder="1" applyAlignment="1" applyProtection="1">
      <alignment horizontal="center" vertical="center" wrapText="1"/>
      <protection locked="0"/>
    </xf>
    <xf numFmtId="15" fontId="3" fillId="7" borderId="1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/>
    <xf numFmtId="166" fontId="3" fillId="7" borderId="1" xfId="2" applyNumberFormat="1" applyFont="1" applyFill="1" applyBorder="1" applyAlignment="1" applyProtection="1">
      <alignment horizontal="center" vertical="center" wrapText="1"/>
      <protection locked="0"/>
    </xf>
    <xf numFmtId="167" fontId="3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" fillId="9" borderId="1" xfId="2" applyFont="1" applyFill="1" applyBorder="1" applyAlignment="1" applyProtection="1">
      <alignment horizontal="center" vertical="center" wrapText="1"/>
      <protection locked="0"/>
    </xf>
    <xf numFmtId="0" fontId="3" fillId="0" borderId="1" xfId="3" applyFont="1" applyFill="1" applyBorder="1" applyAlignment="1" applyProtection="1">
      <alignment horizontal="center" vertical="center" wrapText="1"/>
      <protection locked="0"/>
    </xf>
    <xf numFmtId="0" fontId="3" fillId="7" borderId="1" xfId="3" applyFont="1" applyFill="1" applyBorder="1" applyAlignment="1" applyProtection="1">
      <alignment horizontal="center" vertical="center" wrapText="1"/>
      <protection locked="0"/>
    </xf>
    <xf numFmtId="14" fontId="15" fillId="7" borderId="1" xfId="2" applyNumberFormat="1" applyFont="1" applyFill="1" applyBorder="1" applyAlignment="1" applyProtection="1">
      <alignment horizontal="center" vertical="center" wrapText="1"/>
      <protection locked="0"/>
    </xf>
    <xf numFmtId="14" fontId="3" fillId="0" borderId="1" xfId="2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1" xfId="2" applyFont="1" applyFill="1" applyBorder="1" applyAlignment="1" applyProtection="1">
      <alignment horizontal="center" vertical="center"/>
      <protection locked="0"/>
    </xf>
    <xf numFmtId="14" fontId="3" fillId="0" borderId="1" xfId="2" applyNumberFormat="1" applyFont="1" applyFill="1" applyBorder="1" applyAlignment="1" applyProtection="1">
      <alignment horizontal="center" vertical="center"/>
      <protection locked="0"/>
    </xf>
    <xf numFmtId="166" fontId="3" fillId="0" borderId="1" xfId="2" applyNumberFormat="1" applyFont="1" applyFill="1" applyBorder="1" applyAlignment="1" applyProtection="1">
      <alignment horizontal="center" vertical="center" shrinkToFit="1"/>
      <protection locked="0"/>
    </xf>
    <xf numFmtId="167" fontId="3" fillId="0" borderId="1" xfId="2" applyNumberFormat="1" applyFont="1" applyFill="1" applyBorder="1" applyAlignment="1" applyProtection="1">
      <alignment horizontal="left"/>
      <protection locked="0"/>
    </xf>
    <xf numFmtId="0" fontId="2" fillId="0" borderId="1" xfId="2" applyFont="1" applyFill="1" applyBorder="1" applyAlignment="1" applyProtection="1">
      <alignment horizontal="center" vertical="center"/>
      <protection locked="0"/>
    </xf>
    <xf numFmtId="0" fontId="2" fillId="0" borderId="1" xfId="2" applyFont="1" applyFill="1" applyBorder="1" applyAlignment="1" applyProtection="1">
      <alignment horizontal="center" vertical="center" wrapText="1"/>
      <protection locked="0"/>
    </xf>
    <xf numFmtId="14" fontId="2" fillId="0" borderId="1" xfId="2" applyNumberFormat="1" applyFont="1" applyFill="1" applyBorder="1" applyAlignment="1" applyProtection="1">
      <alignment horizontal="left"/>
      <protection locked="0"/>
    </xf>
    <xf numFmtId="14" fontId="2" fillId="0" borderId="1" xfId="2" applyNumberFormat="1" applyFont="1" applyFill="1" applyBorder="1" applyAlignment="1" applyProtection="1">
      <alignment horizontal="center" vertical="center"/>
      <protection locked="0"/>
    </xf>
    <xf numFmtId="14" fontId="3" fillId="0" borderId="1" xfId="2" applyNumberFormat="1" applyFont="1" applyFill="1" applyBorder="1" applyAlignment="1" applyProtection="1">
      <alignment horizontal="left"/>
      <protection locked="0"/>
    </xf>
    <xf numFmtId="14" fontId="3" fillId="0" borderId="1" xfId="2" applyNumberFormat="1" applyFont="1" applyBorder="1" applyAlignment="1" applyProtection="1">
      <alignment horizontal="center" vertical="center" wrapText="1"/>
      <protection locked="0"/>
    </xf>
    <xf numFmtId="0" fontId="3" fillId="0" borderId="1" xfId="2" applyFont="1" applyBorder="1" applyAlignment="1" applyProtection="1">
      <alignment horizontal="center" vertical="center"/>
      <protection locked="0"/>
    </xf>
    <xf numFmtId="166" fontId="3" fillId="0" borderId="1" xfId="2" applyNumberFormat="1" applyFont="1" applyBorder="1" applyAlignment="1" applyProtection="1">
      <alignment horizontal="center" vertical="center" shrinkToFit="1"/>
      <protection locked="0"/>
    </xf>
    <xf numFmtId="14" fontId="3" fillId="0" borderId="1" xfId="2" applyNumberFormat="1" applyFont="1" applyBorder="1" applyAlignment="1" applyProtection="1">
      <alignment horizontal="center" vertical="center"/>
      <protection locked="0"/>
    </xf>
    <xf numFmtId="168" fontId="3" fillId="2" borderId="0" xfId="0" applyNumberFormat="1" applyFont="1" applyFill="1" applyAlignment="1">
      <alignment vertical="center"/>
    </xf>
    <xf numFmtId="0" fontId="3" fillId="2" borderId="1" xfId="2" applyFont="1" applyFill="1" applyBorder="1" applyAlignment="1" applyProtection="1">
      <alignment horizontal="center" vertical="center"/>
      <protection locked="0"/>
    </xf>
    <xf numFmtId="14" fontId="3" fillId="2" borderId="1" xfId="2" applyNumberFormat="1" applyFont="1" applyFill="1" applyBorder="1" applyAlignment="1" applyProtection="1">
      <alignment horizontal="center" vertical="center"/>
      <protection locked="0"/>
    </xf>
    <xf numFmtId="0" fontId="3" fillId="0" borderId="1" xfId="2" applyFont="1" applyFill="1" applyBorder="1"/>
    <xf numFmtId="0" fontId="3" fillId="0" borderId="1" xfId="2" applyFont="1" applyBorder="1"/>
    <xf numFmtId="0" fontId="3" fillId="0" borderId="1" xfId="2" applyFont="1" applyBorder="1" applyAlignment="1">
      <alignment horizontal="center"/>
    </xf>
    <xf numFmtId="0" fontId="3" fillId="0" borderId="1" xfId="2" applyFont="1" applyFill="1" applyBorder="1" applyAlignment="1">
      <alignment horizontal="center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166" fontId="3" fillId="2" borderId="1" xfId="2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2" applyFont="1" applyFill="1" applyBorder="1" applyAlignment="1">
      <alignment horizontal="center"/>
    </xf>
    <xf numFmtId="0" fontId="3" fillId="2" borderId="1" xfId="2" applyFont="1" applyFill="1" applyBorder="1" applyAlignment="1" applyProtection="1">
      <alignment horizontal="left" vertical="top"/>
      <protection locked="0"/>
    </xf>
    <xf numFmtId="0" fontId="3" fillId="0" borderId="1" xfId="2" applyFont="1" applyBorder="1" applyProtection="1">
      <protection locked="0"/>
    </xf>
    <xf numFmtId="0" fontId="3" fillId="9" borderId="1" xfId="2" applyFont="1" applyFill="1" applyBorder="1" applyAlignment="1" applyProtection="1">
      <alignment horizontal="center" vertical="center"/>
      <protection locked="0"/>
    </xf>
    <xf numFmtId="0" fontId="3" fillId="9" borderId="1" xfId="2" applyNumberFormat="1" applyFont="1" applyFill="1" applyBorder="1" applyAlignment="1">
      <alignment vertical="center" wrapText="1"/>
    </xf>
    <xf numFmtId="0" fontId="3" fillId="9" borderId="1" xfId="2" applyFont="1" applyFill="1" applyBorder="1" applyAlignment="1" applyProtection="1">
      <alignment horizontal="left" vertical="center" wrapText="1"/>
      <protection locked="0"/>
    </xf>
    <xf numFmtId="0" fontId="3" fillId="9" borderId="1" xfId="2" applyFont="1" applyFill="1" applyBorder="1" applyAlignment="1" applyProtection="1">
      <alignment horizontal="center" vertical="center" shrinkToFit="1"/>
      <protection locked="0"/>
    </xf>
    <xf numFmtId="166" fontId="3" fillId="9" borderId="1" xfId="2" applyNumberFormat="1" applyFont="1" applyFill="1" applyBorder="1" applyAlignment="1" applyProtection="1">
      <alignment horizontal="center" vertical="center" shrinkToFit="1"/>
      <protection locked="0"/>
    </xf>
    <xf numFmtId="0" fontId="0" fillId="0" borderId="1" xfId="0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Fill="1" applyBorder="1"/>
    <xf numFmtId="0" fontId="0" fillId="0" borderId="0" xfId="0" applyFill="1"/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left" vertical="center" wrapText="1"/>
    </xf>
    <xf numFmtId="14" fontId="3" fillId="0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 wrapText="1"/>
    </xf>
    <xf numFmtId="14" fontId="3" fillId="2" borderId="0" xfId="0" applyNumberFormat="1" applyFont="1" applyFill="1" applyAlignment="1">
      <alignment horizontal="center" vertical="center" wrapText="1"/>
    </xf>
    <xf numFmtId="1" fontId="2" fillId="0" borderId="0" xfId="0" applyNumberFormat="1" applyFont="1"/>
    <xf numFmtId="0" fontId="5" fillId="10" borderId="8" xfId="0" applyFont="1" applyFill="1" applyBorder="1" applyAlignment="1">
      <alignment horizontal="center" vertical="center" wrapText="1"/>
    </xf>
    <xf numFmtId="0" fontId="5" fillId="10" borderId="9" xfId="0" applyFont="1" applyFill="1" applyBorder="1" applyAlignment="1">
      <alignment horizontal="center" vertical="center" wrapText="1"/>
    </xf>
    <xf numFmtId="1" fontId="0" fillId="0" borderId="0" xfId="0" applyNumberFormat="1"/>
    <xf numFmtId="0" fontId="8" fillId="10" borderId="10" xfId="0" applyFont="1" applyFill="1" applyBorder="1" applyAlignment="1">
      <alignment horizontal="center" vertical="center"/>
    </xf>
    <xf numFmtId="170" fontId="3" fillId="2" borderId="1" xfId="1" applyNumberFormat="1" applyFont="1" applyFill="1" applyBorder="1" applyAlignment="1">
      <alignment vertical="center"/>
    </xf>
    <xf numFmtId="0" fontId="8" fillId="0" borderId="1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11" fontId="0" fillId="0" borderId="1" xfId="0" applyNumberFormat="1" applyFill="1" applyBorder="1"/>
    <xf numFmtId="0" fontId="3" fillId="0" borderId="1" xfId="0" applyFont="1" applyFill="1" applyBorder="1" applyAlignment="1">
      <alignment vertical="center"/>
    </xf>
    <xf numFmtId="165" fontId="3" fillId="0" borderId="1" xfId="1" applyNumberFormat="1" applyFont="1" applyFill="1" applyBorder="1" applyAlignment="1">
      <alignment vertical="center"/>
    </xf>
    <xf numFmtId="0" fontId="8" fillId="0" borderId="4" xfId="0" applyFont="1" applyBorder="1" applyAlignment="1">
      <alignment vertical="center" wrapText="1"/>
    </xf>
    <xf numFmtId="0" fontId="5" fillId="0" borderId="6" xfId="0" applyFont="1" applyBorder="1" applyAlignment="1">
      <alignment horizontal="justify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7" xfId="0" applyFont="1" applyBorder="1" applyAlignment="1">
      <alignment horizontal="justify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justify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justify" vertical="center" wrapText="1"/>
    </xf>
    <xf numFmtId="11" fontId="0" fillId="0" borderId="4" xfId="0" applyNumberFormat="1" applyBorder="1"/>
    <xf numFmtId="0" fontId="9" fillId="0" borderId="1" xfId="0" applyFont="1" applyBorder="1" applyAlignment="1">
      <alignment horizontal="justify" vertical="center" wrapText="1"/>
    </xf>
    <xf numFmtId="11" fontId="0" fillId="0" borderId="7" xfId="0" applyNumberFormat="1" applyBorder="1"/>
    <xf numFmtId="0" fontId="0" fillId="0" borderId="7" xfId="0" applyBorder="1"/>
    <xf numFmtId="0" fontId="0" fillId="0" borderId="5" xfId="0" applyBorder="1"/>
    <xf numFmtId="171" fontId="2" fillId="0" borderId="0" xfId="0" applyNumberFormat="1" applyFont="1" applyFill="1"/>
    <xf numFmtId="0" fontId="7" fillId="9" borderId="1" xfId="2" applyFont="1" applyFill="1" applyBorder="1" applyAlignment="1" applyProtection="1">
      <alignment horizontal="center" vertical="center" wrapText="1"/>
      <protection locked="0"/>
    </xf>
    <xf numFmtId="0" fontId="3" fillId="9" borderId="0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vertical="center" wrapText="1"/>
    </xf>
    <xf numFmtId="0" fontId="8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/>
    </xf>
    <xf numFmtId="165" fontId="3" fillId="9" borderId="1" xfId="1" applyNumberFormat="1" applyFont="1" applyFill="1" applyBorder="1" applyAlignment="1">
      <alignment vertical="center"/>
    </xf>
    <xf numFmtId="1" fontId="2" fillId="0" borderId="0" xfId="0" applyNumberFormat="1" applyFont="1" applyFill="1"/>
    <xf numFmtId="0" fontId="18" fillId="11" borderId="1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18" fillId="13" borderId="1" xfId="0" applyFont="1" applyFill="1" applyBorder="1" applyAlignment="1">
      <alignment horizontal="center" vertical="center" wrapText="1"/>
    </xf>
    <xf numFmtId="0" fontId="17" fillId="0" borderId="0" xfId="0" applyFont="1"/>
    <xf numFmtId="0" fontId="0" fillId="0" borderId="13" xfId="0" applyBorder="1"/>
    <xf numFmtId="0" fontId="17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17" fillId="0" borderId="17" xfId="0" applyFont="1" applyBorder="1"/>
    <xf numFmtId="0" fontId="17" fillId="0" borderId="18" xfId="0" applyFont="1" applyBorder="1"/>
    <xf numFmtId="0" fontId="17" fillId="0" borderId="19" xfId="0" applyFont="1" applyFill="1" applyBorder="1"/>
    <xf numFmtId="0" fontId="0" fillId="0" borderId="0" xfId="0" applyBorder="1"/>
    <xf numFmtId="0" fontId="0" fillId="0" borderId="20" xfId="0" applyBorder="1"/>
    <xf numFmtId="0" fontId="17" fillId="0" borderId="19" xfId="0" applyFont="1" applyBorder="1"/>
    <xf numFmtId="0" fontId="0" fillId="0" borderId="21" xfId="0" applyBorder="1"/>
    <xf numFmtId="0" fontId="0" fillId="0" borderId="19" xfId="0" applyBorder="1"/>
    <xf numFmtId="0" fontId="17" fillId="0" borderId="22" xfId="0" applyFont="1" applyBorder="1"/>
    <xf numFmtId="0" fontId="0" fillId="0" borderId="23" xfId="0" applyBorder="1"/>
    <xf numFmtId="0" fontId="0" fillId="0" borderId="24" xfId="0" applyBorder="1"/>
    <xf numFmtId="0" fontId="0" fillId="0" borderId="22" xfId="0" applyBorder="1"/>
    <xf numFmtId="0" fontId="0" fillId="0" borderId="12" xfId="0" applyBorder="1"/>
    <xf numFmtId="0" fontId="0" fillId="0" borderId="0" xfId="0" applyFill="1" applyBorder="1"/>
    <xf numFmtId="0" fontId="17" fillId="0" borderId="25" xfId="0" applyFont="1" applyBorder="1"/>
    <xf numFmtId="0" fontId="0" fillId="0" borderId="26" xfId="0" applyBorder="1"/>
    <xf numFmtId="0" fontId="0" fillId="0" borderId="11" xfId="0" applyBorder="1"/>
    <xf numFmtId="0" fontId="17" fillId="0" borderId="16" xfId="0" applyFont="1" applyFill="1" applyBorder="1"/>
    <xf numFmtId="0" fontId="0" fillId="0" borderId="27" xfId="0" applyBorder="1"/>
    <xf numFmtId="0" fontId="0" fillId="0" borderId="18" xfId="0" applyBorder="1"/>
    <xf numFmtId="0" fontId="0" fillId="0" borderId="25" xfId="0" applyBorder="1"/>
    <xf numFmtId="0" fontId="0" fillId="0" borderId="28" xfId="0" applyBorder="1"/>
    <xf numFmtId="0" fontId="0" fillId="0" borderId="28" xfId="0" applyFill="1" applyBorder="1"/>
    <xf numFmtId="0" fontId="17" fillId="0" borderId="25" xfId="0" applyFont="1" applyFill="1" applyBorder="1"/>
    <xf numFmtId="0" fontId="17" fillId="0" borderId="30" xfId="0" applyFont="1" applyFill="1" applyBorder="1"/>
    <xf numFmtId="0" fontId="0" fillId="0" borderId="31" xfId="0" applyBorder="1"/>
    <xf numFmtId="0" fontId="0" fillId="0" borderId="32" xfId="0" applyBorder="1"/>
    <xf numFmtId="0" fontId="17" fillId="0" borderId="31" xfId="0" applyFont="1" applyBorder="1"/>
    <xf numFmtId="173" fontId="0" fillId="0" borderId="31" xfId="0" applyNumberFormat="1" applyBorder="1"/>
    <xf numFmtId="174" fontId="0" fillId="0" borderId="31" xfId="0" applyNumberFormat="1" applyBorder="1"/>
    <xf numFmtId="173" fontId="0" fillId="0" borderId="0" xfId="0" applyNumberFormat="1"/>
    <xf numFmtId="174" fontId="0" fillId="0" borderId="0" xfId="0" applyNumberFormat="1"/>
    <xf numFmtId="173" fontId="0" fillId="0" borderId="32" xfId="0" applyNumberFormat="1" applyBorder="1"/>
    <xf numFmtId="175" fontId="3" fillId="2" borderId="0" xfId="0" applyNumberFormat="1" applyFont="1" applyFill="1" applyAlignment="1">
      <alignment vertical="center"/>
    </xf>
    <xf numFmtId="173" fontId="3" fillId="2" borderId="0" xfId="0" applyNumberFormat="1" applyFont="1" applyFill="1" applyAlignment="1">
      <alignment vertical="center"/>
    </xf>
    <xf numFmtId="174" fontId="3" fillId="2" borderId="0" xfId="0" applyNumberFormat="1" applyFont="1" applyFill="1" applyAlignment="1">
      <alignment vertical="center"/>
    </xf>
    <xf numFmtId="172" fontId="3" fillId="0" borderId="0" xfId="0" applyNumberFormat="1" applyFont="1"/>
    <xf numFmtId="11" fontId="3" fillId="2" borderId="0" xfId="0" applyNumberFormat="1" applyFont="1" applyFill="1" applyAlignment="1">
      <alignment vertical="center"/>
    </xf>
    <xf numFmtId="0" fontId="5" fillId="6" borderId="2" xfId="0" applyFont="1" applyFill="1" applyBorder="1" applyAlignment="1">
      <alignment horizontal="justify" vertical="center" wrapText="1"/>
    </xf>
    <xf numFmtId="0" fontId="12" fillId="2" borderId="33" xfId="0" applyFont="1" applyFill="1" applyBorder="1" applyAlignment="1">
      <alignment horizontal="center" vertical="center" wrapText="1"/>
    </xf>
    <xf numFmtId="0" fontId="12" fillId="2" borderId="34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8" fillId="0" borderId="33" xfId="0" applyFont="1" applyBorder="1" applyAlignment="1">
      <alignment vertical="center" wrapText="1"/>
    </xf>
    <xf numFmtId="164" fontId="5" fillId="0" borderId="33" xfId="1" applyFont="1" applyBorder="1" applyAlignment="1">
      <alignment horizontal="justify" vertical="center" wrapText="1"/>
    </xf>
    <xf numFmtId="0" fontId="8" fillId="0" borderId="2" xfId="0" applyFont="1" applyBorder="1" applyAlignment="1">
      <alignment vertical="center" wrapText="1"/>
    </xf>
    <xf numFmtId="0" fontId="8" fillId="0" borderId="34" xfId="0" applyFont="1" applyBorder="1" applyAlignment="1">
      <alignment vertical="center" wrapText="1"/>
    </xf>
    <xf numFmtId="164" fontId="5" fillId="0" borderId="34" xfId="1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164" fontId="5" fillId="0" borderId="2" xfId="1" applyFont="1" applyBorder="1" applyAlignment="1">
      <alignment horizontal="justify" vertical="center" wrapText="1"/>
    </xf>
    <xf numFmtId="0" fontId="5" fillId="0" borderId="34" xfId="0" applyFont="1" applyBorder="1" applyAlignment="1">
      <alignment horizontal="justify" vertical="center" wrapText="1"/>
    </xf>
    <xf numFmtId="0" fontId="5" fillId="0" borderId="33" xfId="0" applyFont="1" applyBorder="1" applyAlignment="1">
      <alignment horizontal="justify" vertical="center" wrapText="1"/>
    </xf>
    <xf numFmtId="0" fontId="12" fillId="2" borderId="35" xfId="0" applyFont="1" applyFill="1" applyBorder="1" applyAlignment="1">
      <alignment horizontal="center" vertical="center" wrapText="1"/>
    </xf>
    <xf numFmtId="0" fontId="8" fillId="0" borderId="35" xfId="0" applyFont="1" applyBorder="1" applyAlignment="1">
      <alignment vertical="center" wrapText="1"/>
    </xf>
    <xf numFmtId="0" fontId="12" fillId="0" borderId="34" xfId="0" applyFont="1" applyFill="1" applyBorder="1" applyAlignment="1">
      <alignment horizontal="center" vertical="center" wrapText="1"/>
    </xf>
    <xf numFmtId="0" fontId="8" fillId="9" borderId="33" xfId="0" applyFont="1" applyFill="1" applyBorder="1" applyAlignment="1">
      <alignment vertical="center" wrapText="1"/>
    </xf>
    <xf numFmtId="164" fontId="5" fillId="0" borderId="35" xfId="1" applyFont="1" applyBorder="1" applyAlignment="1">
      <alignment horizontal="justify" vertical="center" wrapText="1"/>
    </xf>
    <xf numFmtId="0" fontId="5" fillId="0" borderId="35" xfId="0" applyFont="1" applyBorder="1" applyAlignment="1">
      <alignment horizontal="justify" vertical="center" wrapText="1"/>
    </xf>
    <xf numFmtId="0" fontId="2" fillId="0" borderId="23" xfId="0" applyFont="1" applyFill="1" applyBorder="1"/>
    <xf numFmtId="169" fontId="2" fillId="0" borderId="23" xfId="1" applyNumberFormat="1" applyFont="1" applyFill="1" applyBorder="1"/>
    <xf numFmtId="0" fontId="5" fillId="6" borderId="38" xfId="0" applyFont="1" applyFill="1" applyBorder="1" applyAlignment="1">
      <alignment horizontal="justify" vertical="center" wrapText="1"/>
    </xf>
    <xf numFmtId="0" fontId="5" fillId="6" borderId="39" xfId="0" applyFont="1" applyFill="1" applyBorder="1" applyAlignment="1">
      <alignment horizontal="justify" vertical="center" wrapText="1"/>
    </xf>
    <xf numFmtId="0" fontId="3" fillId="2" borderId="38" xfId="0" applyFont="1" applyFill="1" applyBorder="1" applyAlignment="1">
      <alignment vertical="center"/>
    </xf>
    <xf numFmtId="164" fontId="3" fillId="2" borderId="39" xfId="0" applyNumberFormat="1" applyFont="1" applyFill="1" applyBorder="1" applyAlignment="1">
      <alignment vertical="center"/>
    </xf>
    <xf numFmtId="0" fontId="3" fillId="0" borderId="38" xfId="0" applyFont="1" applyFill="1" applyBorder="1" applyAlignment="1">
      <alignment vertical="center"/>
    </xf>
    <xf numFmtId="164" fontId="3" fillId="0" borderId="39" xfId="0" applyNumberFormat="1" applyFont="1" applyFill="1" applyBorder="1" applyAlignment="1">
      <alignment vertical="center"/>
    </xf>
    <xf numFmtId="0" fontId="3" fillId="9" borderId="38" xfId="0" applyFont="1" applyFill="1" applyBorder="1" applyAlignment="1">
      <alignment vertical="center"/>
    </xf>
    <xf numFmtId="164" fontId="3" fillId="9" borderId="39" xfId="0" applyNumberFormat="1" applyFont="1" applyFill="1" applyBorder="1" applyAlignment="1">
      <alignment vertical="center"/>
    </xf>
    <xf numFmtId="0" fontId="3" fillId="2" borderId="30" xfId="0" applyFont="1" applyFill="1" applyBorder="1" applyAlignment="1">
      <alignment vertical="center"/>
    </xf>
    <xf numFmtId="0" fontId="3" fillId="2" borderId="31" xfId="0" applyFont="1" applyFill="1" applyBorder="1" applyAlignment="1">
      <alignment vertical="center"/>
    </xf>
    <xf numFmtId="164" fontId="3" fillId="2" borderId="32" xfId="0" applyNumberFormat="1" applyFont="1" applyFill="1" applyBorder="1" applyAlignment="1">
      <alignment vertical="center"/>
    </xf>
    <xf numFmtId="164" fontId="2" fillId="0" borderId="23" xfId="1" applyFont="1" applyFill="1" applyBorder="1"/>
    <xf numFmtId="165" fontId="3" fillId="2" borderId="38" xfId="1" applyNumberFormat="1" applyFont="1" applyFill="1" applyBorder="1" applyAlignment="1">
      <alignment vertical="center"/>
    </xf>
    <xf numFmtId="165" fontId="3" fillId="2" borderId="39" xfId="1" applyNumberFormat="1" applyFont="1" applyFill="1" applyBorder="1" applyAlignment="1">
      <alignment vertical="center"/>
    </xf>
    <xf numFmtId="165" fontId="3" fillId="0" borderId="38" xfId="1" applyNumberFormat="1" applyFont="1" applyFill="1" applyBorder="1" applyAlignment="1">
      <alignment vertical="center"/>
    </xf>
    <xf numFmtId="165" fontId="3" fillId="0" borderId="39" xfId="1" applyNumberFormat="1" applyFont="1" applyFill="1" applyBorder="1" applyAlignment="1">
      <alignment vertical="center"/>
    </xf>
    <xf numFmtId="165" fontId="3" fillId="9" borderId="38" xfId="1" applyNumberFormat="1" applyFont="1" applyFill="1" applyBorder="1" applyAlignment="1">
      <alignment vertical="center"/>
    </xf>
    <xf numFmtId="165" fontId="3" fillId="9" borderId="39" xfId="1" applyNumberFormat="1" applyFont="1" applyFill="1" applyBorder="1" applyAlignment="1">
      <alignment vertical="center"/>
    </xf>
    <xf numFmtId="165" fontId="3" fillId="2" borderId="30" xfId="1" applyNumberFormat="1" applyFont="1" applyFill="1" applyBorder="1" applyAlignment="1">
      <alignment vertical="center"/>
    </xf>
    <xf numFmtId="165" fontId="3" fillId="2" borderId="31" xfId="1" applyNumberFormat="1" applyFont="1" applyFill="1" applyBorder="1" applyAlignment="1">
      <alignment vertical="center"/>
    </xf>
    <xf numFmtId="165" fontId="3" fillId="2" borderId="32" xfId="1" applyNumberFormat="1" applyFont="1" applyFill="1" applyBorder="1" applyAlignment="1">
      <alignment vertical="center"/>
    </xf>
    <xf numFmtId="171" fontId="3" fillId="0" borderId="40" xfId="0" applyNumberFormat="1" applyFont="1" applyFill="1" applyBorder="1"/>
    <xf numFmtId="171" fontId="3" fillId="0" borderId="0" xfId="0" applyNumberFormat="1" applyFont="1" applyFill="1" applyBorder="1"/>
    <xf numFmtId="171" fontId="3" fillId="0" borderId="20" xfId="0" applyNumberFormat="1" applyFont="1" applyFill="1" applyBorder="1"/>
    <xf numFmtId="171" fontId="3" fillId="0" borderId="41" xfId="0" applyNumberFormat="1" applyFont="1" applyFill="1" applyBorder="1"/>
    <xf numFmtId="171" fontId="3" fillId="0" borderId="28" xfId="0" applyNumberFormat="1" applyFont="1" applyFill="1" applyBorder="1"/>
    <xf numFmtId="171" fontId="3" fillId="0" borderId="11" xfId="0" applyNumberFormat="1" applyFont="1" applyFill="1" applyBorder="1"/>
    <xf numFmtId="1" fontId="2" fillId="3" borderId="29" xfId="0" applyNumberFormat="1" applyFont="1" applyFill="1" applyBorder="1" applyAlignment="1">
      <alignment horizontal="center"/>
    </xf>
    <xf numFmtId="1" fontId="5" fillId="6" borderId="38" xfId="0" applyNumberFormat="1" applyFont="1" applyFill="1" applyBorder="1" applyAlignment="1">
      <alignment horizontal="center" vertical="center" wrapText="1"/>
    </xf>
    <xf numFmtId="1" fontId="3" fillId="0" borderId="40" xfId="0" applyNumberFormat="1" applyFont="1" applyFill="1" applyBorder="1"/>
    <xf numFmtId="43" fontId="3" fillId="0" borderId="0" xfId="0" applyNumberFormat="1" applyFont="1" applyFill="1" applyBorder="1"/>
    <xf numFmtId="43" fontId="3" fillId="0" borderId="20" xfId="0" applyNumberFormat="1" applyFont="1" applyFill="1" applyBorder="1"/>
    <xf numFmtId="1" fontId="3" fillId="0" borderId="41" xfId="0" applyNumberFormat="1" applyFont="1" applyFill="1" applyBorder="1"/>
    <xf numFmtId="43" fontId="3" fillId="0" borderId="28" xfId="0" applyNumberFormat="1" applyFont="1" applyFill="1" applyBorder="1"/>
    <xf numFmtId="43" fontId="3" fillId="0" borderId="11" xfId="0" applyNumberFormat="1" applyFont="1" applyFill="1" applyBorder="1"/>
    <xf numFmtId="0" fontId="19" fillId="14" borderId="8" xfId="0" applyFont="1" applyFill="1" applyBorder="1" applyAlignment="1">
      <alignment horizontal="center" vertical="center" wrapText="1"/>
    </xf>
    <xf numFmtId="0" fontId="19" fillId="14" borderId="9" xfId="0" applyFont="1" applyFill="1" applyBorder="1" applyAlignment="1">
      <alignment horizontal="justify" vertical="center" wrapText="1"/>
    </xf>
    <xf numFmtId="0" fontId="2" fillId="15" borderId="11" xfId="0" applyFont="1" applyFill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justify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36" xfId="0" applyFont="1" applyFill="1" applyBorder="1" applyAlignment="1">
      <alignment horizontal="center"/>
    </xf>
    <xf numFmtId="0" fontId="2" fillId="3" borderId="37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42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2" fillId="15" borderId="44" xfId="0" applyFont="1" applyFill="1" applyBorder="1" applyAlignment="1">
      <alignment horizontal="center" vertical="center" wrapText="1"/>
    </xf>
    <xf numFmtId="0" fontId="2" fillId="15" borderId="43" xfId="0" applyFont="1" applyFill="1" applyBorder="1" applyAlignment="1">
      <alignment horizontal="center" vertical="center" wrapText="1"/>
    </xf>
    <xf numFmtId="0" fontId="2" fillId="15" borderId="10" xfId="0" applyFont="1" applyFill="1" applyBorder="1" applyAlignment="1">
      <alignment horizontal="center" vertical="center" wrapText="1"/>
    </xf>
    <xf numFmtId="0" fontId="2" fillId="15" borderId="45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0" fontId="0" fillId="16" borderId="0" xfId="0" applyFill="1" applyAlignment="1">
      <alignment horizontal="center" wrapText="1"/>
    </xf>
    <xf numFmtId="0" fontId="17" fillId="0" borderId="29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7" fillId="0" borderId="15" xfId="0" applyFont="1" applyBorder="1" applyAlignment="1">
      <alignment horizontal="center"/>
    </xf>
  </cellXfs>
  <cellStyles count="4">
    <cellStyle name="Millares" xfId="1" builtinId="3"/>
    <cellStyle name="Normal" xfId="0" builtinId="0"/>
    <cellStyle name="Normal 2" xfId="3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030"/>
  <sheetViews>
    <sheetView topLeftCell="M799" workbookViewId="0">
      <selection activeCell="Q3" sqref="Q3:Q824"/>
    </sheetView>
  </sheetViews>
  <sheetFormatPr baseColWidth="10" defaultRowHeight="15" x14ac:dyDescent="0.25"/>
  <cols>
    <col min="1" max="1" width="11.42578125" style="1"/>
    <col min="6" max="6" width="17.42578125" style="39" customWidth="1"/>
    <col min="7" max="7" width="33.5703125" style="122" customWidth="1"/>
    <col min="8" max="8" width="24.28515625" style="123" customWidth="1"/>
    <col min="9" max="9" width="19.7109375" style="39" bestFit="1" customWidth="1"/>
    <col min="10" max="10" width="17.7109375" style="39" customWidth="1"/>
    <col min="11" max="11" width="12.85546875" style="124" customWidth="1"/>
    <col min="12" max="14" width="15.7109375" style="124" customWidth="1"/>
    <col min="15" max="15" width="14.7109375" style="39" customWidth="1"/>
    <col min="16" max="16" width="22.42578125" style="39" customWidth="1"/>
    <col min="17" max="17" width="13" style="39" customWidth="1"/>
    <col min="18" max="19" width="13" style="65" customWidth="1"/>
    <col min="20" max="20" width="13.42578125" style="65" customWidth="1"/>
    <col min="21" max="21" width="13.28515625" style="65" customWidth="1"/>
    <col min="22" max="29" width="11.42578125" style="65" customWidth="1"/>
    <col min="30" max="35" width="11.42578125" style="65"/>
    <col min="36" max="36" width="12.5703125" style="65" bestFit="1" customWidth="1"/>
    <col min="37" max="37" width="12.42578125" style="65" bestFit="1" customWidth="1"/>
    <col min="38" max="38" width="12.5703125" style="65" bestFit="1" customWidth="1"/>
    <col min="39" max="39" width="11.7109375" style="65" bestFit="1" customWidth="1"/>
    <col min="40" max="40" width="13.7109375" style="65" bestFit="1" customWidth="1"/>
    <col min="41" max="42" width="12.5703125" style="65" bestFit="1" customWidth="1"/>
    <col min="43" max="43" width="13.28515625" style="1" bestFit="1" customWidth="1"/>
    <col min="44" max="44" width="14.140625" style="1" customWidth="1"/>
    <col min="45" max="45" width="13.85546875" style="1" customWidth="1"/>
    <col min="46" max="46" width="15" style="1" customWidth="1"/>
    <col min="47" max="47" width="13.85546875" style="1" customWidth="1"/>
    <col min="48" max="48" width="15.85546875" style="1" customWidth="1"/>
    <col min="49" max="49" width="15.85546875" style="167" customWidth="1"/>
    <col min="50" max="50" width="14.85546875" style="1" customWidth="1"/>
    <col min="51" max="51" width="14.7109375" style="1" customWidth="1"/>
    <col min="52" max="52" width="13.5703125" style="1" customWidth="1"/>
    <col min="53" max="53" width="16" style="1" customWidth="1"/>
    <col min="54" max="54" width="13.42578125" style="1" customWidth="1"/>
    <col min="55" max="55" width="13.7109375" style="1" customWidth="1"/>
    <col min="56" max="56" width="21.140625" style="1" customWidth="1"/>
    <col min="57" max="57" width="25.42578125" style="1" customWidth="1"/>
    <col min="58" max="58" width="24.140625" style="1" customWidth="1"/>
    <col min="59" max="60" width="13" style="1" customWidth="1"/>
    <col min="61" max="62" width="12.140625" style="1" customWidth="1"/>
    <col min="63" max="69" width="11.42578125" style="1"/>
    <col min="70" max="72" width="13.5703125" style="1" bestFit="1" customWidth="1"/>
    <col min="73" max="73" width="14.85546875" style="1" customWidth="1"/>
    <col min="74" max="74" width="13.5703125" style="1" bestFit="1" customWidth="1"/>
    <col min="75" max="16384" width="11.42578125" style="1"/>
  </cols>
  <sheetData>
    <row r="1" spans="1:91" x14ac:dyDescent="0.25">
      <c r="B1" s="2"/>
      <c r="C1" s="2"/>
      <c r="D1" s="2"/>
      <c r="E1" s="2"/>
      <c r="F1" s="3"/>
      <c r="G1" s="4"/>
      <c r="H1" s="5"/>
      <c r="I1" s="3"/>
      <c r="J1" s="3"/>
      <c r="K1" s="6"/>
      <c r="L1" s="6"/>
      <c r="M1" s="6"/>
      <c r="N1" s="6"/>
      <c r="O1" s="3"/>
      <c r="P1" s="3"/>
      <c r="Q1" s="3"/>
      <c r="R1" s="7"/>
      <c r="S1" s="7"/>
      <c r="T1" s="7"/>
      <c r="U1" s="7"/>
      <c r="V1" s="274" t="s">
        <v>1531</v>
      </c>
      <c r="W1" s="275"/>
      <c r="X1" s="275"/>
      <c r="Y1" s="275"/>
      <c r="Z1" s="275"/>
      <c r="AA1" s="275"/>
      <c r="AB1" s="275"/>
      <c r="AC1" s="276" t="s">
        <v>1532</v>
      </c>
      <c r="AD1" s="277"/>
      <c r="AE1" s="277"/>
      <c r="AF1" s="277"/>
      <c r="AG1" s="277"/>
      <c r="AH1" s="277"/>
      <c r="AI1" s="278"/>
      <c r="AJ1" s="276" t="s">
        <v>1533</v>
      </c>
      <c r="AK1" s="277"/>
      <c r="AL1" s="277"/>
      <c r="AM1" s="277"/>
      <c r="AN1" s="277"/>
      <c r="AO1" s="277"/>
      <c r="AP1" s="278"/>
      <c r="AQ1" s="279" t="s">
        <v>1660</v>
      </c>
      <c r="AR1" s="280"/>
      <c r="AS1" s="280"/>
      <c r="AT1" s="280"/>
      <c r="AU1" s="280"/>
      <c r="AV1" s="281"/>
      <c r="AW1" s="262"/>
      <c r="AX1" s="282" t="s">
        <v>1659</v>
      </c>
      <c r="AY1" s="280"/>
      <c r="AZ1" s="280"/>
      <c r="BA1" s="280"/>
      <c r="BB1" s="280"/>
      <c r="BC1" s="281"/>
      <c r="BD1" s="283" t="s">
        <v>1662</v>
      </c>
      <c r="BE1" s="284"/>
      <c r="BF1" s="284"/>
      <c r="BG1" s="284"/>
      <c r="BH1" s="284"/>
      <c r="BI1" s="284"/>
      <c r="BJ1" s="284"/>
      <c r="BK1" s="284"/>
      <c r="BL1" s="284"/>
      <c r="BM1" s="284"/>
      <c r="BN1" s="284"/>
      <c r="BO1" s="284"/>
      <c r="BP1" s="284"/>
      <c r="BQ1" s="284"/>
      <c r="BR1" s="284"/>
      <c r="BS1" s="284"/>
      <c r="BT1" s="284"/>
      <c r="BU1" s="284"/>
      <c r="BV1" s="284"/>
    </row>
    <row r="2" spans="1:91" s="12" customFormat="1" ht="56.25" customHeight="1" x14ac:dyDescent="0.25">
      <c r="A2" s="8" t="s">
        <v>0</v>
      </c>
      <c r="B2" s="8" t="s">
        <v>1</v>
      </c>
      <c r="C2" s="8" t="s">
        <v>1588</v>
      </c>
      <c r="D2" s="8" t="s">
        <v>1735</v>
      </c>
      <c r="E2" s="8" t="s">
        <v>1734</v>
      </c>
      <c r="F2" s="8" t="s">
        <v>2</v>
      </c>
      <c r="G2" s="8" t="s">
        <v>3</v>
      </c>
      <c r="H2" s="8" t="s">
        <v>4</v>
      </c>
      <c r="I2" s="8" t="s">
        <v>1534</v>
      </c>
      <c r="J2" s="8" t="s">
        <v>1535</v>
      </c>
      <c r="K2" s="9" t="s">
        <v>1536</v>
      </c>
      <c r="L2" s="8" t="s">
        <v>1537</v>
      </c>
      <c r="M2" s="8" t="s">
        <v>1538</v>
      </c>
      <c r="N2" s="8" t="s">
        <v>1539</v>
      </c>
      <c r="O2" s="8" t="s">
        <v>1540</v>
      </c>
      <c r="P2" s="10" t="s">
        <v>1541</v>
      </c>
      <c r="Q2" s="10" t="s">
        <v>1542</v>
      </c>
      <c r="R2" s="3" t="s">
        <v>1718</v>
      </c>
      <c r="S2" s="3" t="s">
        <v>1719</v>
      </c>
      <c r="T2" s="3" t="s">
        <v>1720</v>
      </c>
      <c r="U2" s="3" t="s">
        <v>1543</v>
      </c>
      <c r="V2" s="11" t="s">
        <v>1544</v>
      </c>
      <c r="W2" s="11" t="s">
        <v>1545</v>
      </c>
      <c r="X2" s="11" t="s">
        <v>1546</v>
      </c>
      <c r="Y2" s="11" t="s">
        <v>1547</v>
      </c>
      <c r="Z2" s="11" t="s">
        <v>1548</v>
      </c>
      <c r="AA2" s="11" t="s">
        <v>1549</v>
      </c>
      <c r="AB2" s="214" t="s">
        <v>1550</v>
      </c>
      <c r="AC2" s="235" t="s">
        <v>1544</v>
      </c>
      <c r="AD2" s="11" t="s">
        <v>1545</v>
      </c>
      <c r="AE2" s="11" t="s">
        <v>1546</v>
      </c>
      <c r="AF2" s="11" t="s">
        <v>1547</v>
      </c>
      <c r="AG2" s="11" t="s">
        <v>1548</v>
      </c>
      <c r="AH2" s="11" t="s">
        <v>1549</v>
      </c>
      <c r="AI2" s="236" t="s">
        <v>1550</v>
      </c>
      <c r="AJ2" s="235" t="s">
        <v>1544</v>
      </c>
      <c r="AK2" s="11" t="s">
        <v>1545</v>
      </c>
      <c r="AL2" s="11" t="s">
        <v>1546</v>
      </c>
      <c r="AM2" s="11" t="s">
        <v>1547</v>
      </c>
      <c r="AN2" s="11" t="s">
        <v>1548</v>
      </c>
      <c r="AO2" s="11" t="s">
        <v>1549</v>
      </c>
      <c r="AP2" s="236" t="s">
        <v>1550</v>
      </c>
      <c r="AQ2" s="235" t="s">
        <v>1545</v>
      </c>
      <c r="AR2" s="11" t="s">
        <v>1546</v>
      </c>
      <c r="AS2" s="11" t="s">
        <v>1547</v>
      </c>
      <c r="AT2" s="11" t="s">
        <v>1548</v>
      </c>
      <c r="AU2" s="11" t="s">
        <v>1549</v>
      </c>
      <c r="AV2" s="236" t="s">
        <v>1550</v>
      </c>
      <c r="AW2" s="263" t="s">
        <v>1661</v>
      </c>
      <c r="AX2" s="11" t="s">
        <v>1545</v>
      </c>
      <c r="AY2" s="11" t="s">
        <v>1546</v>
      </c>
      <c r="AZ2" s="11" t="s">
        <v>1547</v>
      </c>
      <c r="BA2" s="11" t="s">
        <v>1548</v>
      </c>
      <c r="BB2" s="11" t="s">
        <v>1549</v>
      </c>
      <c r="BC2" s="236" t="s">
        <v>1550</v>
      </c>
      <c r="BD2" s="168" t="s">
        <v>1712</v>
      </c>
      <c r="BE2" s="168" t="s">
        <v>1713</v>
      </c>
      <c r="BF2" s="168" t="s">
        <v>1714</v>
      </c>
      <c r="BG2" s="168" t="s">
        <v>1715</v>
      </c>
      <c r="BH2" s="168" t="s">
        <v>1716</v>
      </c>
      <c r="BI2" s="168" t="s">
        <v>1717</v>
      </c>
      <c r="BJ2" s="168" t="s">
        <v>1721</v>
      </c>
      <c r="BK2" s="169" t="s">
        <v>1663</v>
      </c>
      <c r="BL2" s="169" t="s">
        <v>1664</v>
      </c>
      <c r="BM2" s="169" t="s">
        <v>1665</v>
      </c>
      <c r="BN2" s="169" t="s">
        <v>1666</v>
      </c>
      <c r="BO2" s="169" t="s">
        <v>1667</v>
      </c>
      <c r="BP2" s="169" t="s">
        <v>1668</v>
      </c>
      <c r="BQ2" s="170" t="s">
        <v>1669</v>
      </c>
      <c r="BR2" s="170" t="s">
        <v>1670</v>
      </c>
      <c r="BS2" s="170" t="s">
        <v>1671</v>
      </c>
      <c r="BT2" s="170" t="s">
        <v>1672</v>
      </c>
      <c r="BU2" s="170" t="s">
        <v>1673</v>
      </c>
      <c r="BV2" s="170" t="s">
        <v>1674</v>
      </c>
    </row>
    <row r="3" spans="1:91" s="13" customFormat="1" ht="12.95" customHeight="1" thickBot="1" x14ac:dyDescent="0.3">
      <c r="A3" s="13">
        <v>4.4699030000000004</v>
      </c>
      <c r="B3" s="13">
        <v>-74.126696999999993</v>
      </c>
      <c r="C3" s="13">
        <v>26</v>
      </c>
      <c r="D3" s="13">
        <v>10</v>
      </c>
      <c r="E3" s="13">
        <v>1627</v>
      </c>
      <c r="F3" s="58" t="s">
        <v>13</v>
      </c>
      <c r="G3" s="59" t="s">
        <v>1161</v>
      </c>
      <c r="H3" s="60" t="s">
        <v>1162</v>
      </c>
      <c r="I3" s="16" t="s">
        <v>1612</v>
      </c>
      <c r="J3" s="16"/>
      <c r="K3" s="67">
        <v>40262</v>
      </c>
      <c r="L3" s="16">
        <v>6</v>
      </c>
      <c r="M3" s="16">
        <v>2</v>
      </c>
      <c r="N3" s="3">
        <f t="shared" ref="N3:N66" si="0">L3*O3</f>
        <v>48</v>
      </c>
      <c r="O3" s="16">
        <v>8</v>
      </c>
      <c r="P3" s="16" t="s">
        <v>1554</v>
      </c>
      <c r="Q3" s="16">
        <v>550</v>
      </c>
      <c r="R3" s="14"/>
      <c r="S3" s="14"/>
      <c r="T3" s="14"/>
      <c r="U3" s="17">
        <v>3.9E-2</v>
      </c>
      <c r="V3" s="142">
        <v>0.36</v>
      </c>
      <c r="W3" s="148">
        <v>1.8</v>
      </c>
      <c r="X3" s="142">
        <v>10.3</v>
      </c>
      <c r="Y3" s="154">
        <f t="shared" ref="Y3:Y18" si="1">0.01805*1000</f>
        <v>18.05</v>
      </c>
      <c r="Z3" s="148">
        <v>311.5</v>
      </c>
      <c r="AA3" s="21">
        <f t="shared" ref="AA3:AA18" si="2">0.003125*1000</f>
        <v>3.125</v>
      </c>
      <c r="AB3" s="215">
        <v>0.28499999999999998</v>
      </c>
      <c r="AC3" s="237">
        <f t="shared" ref="AC3:AC66" si="3">(((R3+S3+T3+Q3)*V3*12)/1000000)*EXP(U3*7)</f>
        <v>3.1218269817035803E-3</v>
      </c>
      <c r="AD3" s="22">
        <f t="shared" ref="AD3:AD66" si="4">(((R3+S3+T3+Q3)*W3*12)/1000000)*EXP(U3*7)</f>
        <v>1.5609134908517902E-2</v>
      </c>
      <c r="AE3" s="22">
        <f t="shared" ref="AE3:AE66" si="5">((R3+S3+T3+Q3)*X3*12/1000000)*EXP(U3*7)</f>
        <v>8.9318938643185769E-2</v>
      </c>
      <c r="AF3" s="22">
        <f t="shared" ref="AF3:AF66" si="6">(((R3+S3+T3+Q3)*Y3*12)/1000000)*EXP(U3*7)</f>
        <v>0.15652493616597118</v>
      </c>
      <c r="AG3" s="22">
        <f t="shared" ref="AG3:AG66" si="7">(((R3+S3+T3+Q3)*Z3*12)/1000000)*EXP(U3*7)</f>
        <v>2.701247513335181</v>
      </c>
      <c r="AH3" s="22">
        <f t="shared" ref="AH3:AH66" si="8">EXP(U3*7)*((R3+S3+T3+Q3)*AA3*12)/1000000</f>
        <v>2.7099192549510247E-2</v>
      </c>
      <c r="AI3" s="238">
        <f t="shared" ref="AI3:AI66" si="9">((R3+S3+T3+Q3)*AB3*12)/1000000</f>
        <v>1.8810000000000001E-3</v>
      </c>
      <c r="AJ3" s="247">
        <f t="shared" ref="AJ3:AJ66" si="10">IFERROR((AC3/(O3*12)),0)</f>
        <v>3.2519031059412297E-5</v>
      </c>
      <c r="AK3" s="23">
        <f t="shared" ref="AK3:AK66" si="11">IFERROR((AD3/(O3*12)),0)</f>
        <v>1.6259515529706148E-4</v>
      </c>
      <c r="AL3" s="23">
        <f t="shared" ref="AL3:AL66" si="12">IFERROR((AE3/(O3*12)),0)</f>
        <v>9.3040561086651843E-4</v>
      </c>
      <c r="AM3" s="23">
        <f t="shared" ref="AM3:AM66" si="13">IFERROR((AF3/(12*O3)),0)</f>
        <v>1.6304680850621998E-3</v>
      </c>
      <c r="AN3" s="23">
        <f t="shared" ref="AN3:AN66" si="14">IFERROR((AG3/(12*O3)),0)</f>
        <v>2.8137994930574801E-2</v>
      </c>
      <c r="AO3" s="23">
        <f t="shared" ref="AO3:AO66" si="15">IFERROR((AH3/(12*O3)),0)</f>
        <v>2.8228325572406506E-4</v>
      </c>
      <c r="AP3" s="248">
        <f t="shared" ref="AP3:AP66" si="16">IFERROR((AI3/(12*O3)),0)</f>
        <v>1.9593750000000002E-5</v>
      </c>
      <c r="AQ3" s="256">
        <f t="shared" ref="AQ3:AQ66" si="17">AK3*1000000</f>
        <v>162.59515529706147</v>
      </c>
      <c r="AR3" s="257">
        <f t="shared" ref="AR3:AR66" si="18">AL3*1000000</f>
        <v>930.40561086651837</v>
      </c>
      <c r="AS3" s="257">
        <f t="shared" ref="AS3:AS66" si="19">AM3*1000000</f>
        <v>1630.4680850621999</v>
      </c>
      <c r="AT3" s="257">
        <f t="shared" ref="AT3:AT66" si="20">AN3*1000000</f>
        <v>28137.994930574801</v>
      </c>
      <c r="AU3" s="257">
        <f t="shared" ref="AU3:AU66" si="21">AO3*1000000</f>
        <v>282.28325572406504</v>
      </c>
      <c r="AV3" s="258">
        <f t="shared" ref="AV3:AV66" si="22">AP3*1000000</f>
        <v>19.593750000000004</v>
      </c>
      <c r="AW3" s="264">
        <v>0</v>
      </c>
      <c r="AX3" s="265">
        <f t="shared" ref="AX3:AX66" si="23">AK3*1000000*AW3</f>
        <v>0</v>
      </c>
      <c r="AY3" s="265">
        <f t="shared" ref="AY3:AY66" si="24">AL3*1000000*AW3</f>
        <v>0</v>
      </c>
      <c r="AZ3" s="265">
        <f t="shared" ref="AZ3:AZ66" si="25">AM3*1000000*AW3</f>
        <v>0</v>
      </c>
      <c r="BA3" s="265">
        <f t="shared" ref="BA3:BA66" si="26">AN3*1000000*AW3</f>
        <v>0</v>
      </c>
      <c r="BB3" s="265">
        <f t="shared" ref="BB3:BB66" si="27">AO3*1000000*AW3</f>
        <v>0</v>
      </c>
      <c r="BC3" s="266">
        <f t="shared" ref="BC3:BC66" si="28">AP3*1000000*AW3</f>
        <v>0</v>
      </c>
      <c r="BG3" s="13">
        <v>0.1</v>
      </c>
      <c r="BH3" s="13">
        <f t="shared" ref="BH3:BH66" si="29">Q3*BG3</f>
        <v>55</v>
      </c>
      <c r="BI3"/>
      <c r="BJ3">
        <f>BH3</f>
        <v>55</v>
      </c>
      <c r="BK3" s="13">
        <f t="shared" ref="BK3:BK66" si="30">W3*0.1</f>
        <v>0.18000000000000002</v>
      </c>
      <c r="BL3" s="13">
        <f t="shared" ref="BL3:BL66" si="31">X3*0.1</f>
        <v>1.03</v>
      </c>
      <c r="BM3" s="213">
        <f t="shared" ref="BM3:BM66" si="32">Y3*0.1</f>
        <v>1.8050000000000002</v>
      </c>
      <c r="BN3" s="13">
        <f t="shared" ref="BN3:BN66" si="33">Z3*0.1</f>
        <v>31.150000000000002</v>
      </c>
      <c r="BO3" s="13">
        <f t="shared" ref="BO3:BO66" si="34">AA3*0.1</f>
        <v>0.3125</v>
      </c>
      <c r="BP3" s="13">
        <f t="shared" ref="BP3:BP66" si="35">AB3*0.1</f>
        <v>2.8499999999999998E-2</v>
      </c>
      <c r="BQ3" s="13">
        <f t="shared" ref="BQ3:BQ20" si="36">((((BJ3/Q3)^2)+((BK3/W3)^2))^(1/2))*AD3</f>
        <v>2.2074650284537342E-3</v>
      </c>
      <c r="BR3" s="209">
        <f t="shared" ref="BR3:BR20" si="37">(((((BJ3/Q3))^2)+((BL3/X3)^2))^(1/2))*AE3</f>
        <v>1.2631605440596364E-2</v>
      </c>
      <c r="BS3" s="209">
        <f t="shared" ref="BS3:BS20" si="38">(((((BJ3/Q3))^2)+((BM3/Y3)^2))^(1/2))*AF3</f>
        <v>2.2135968757549945E-2</v>
      </c>
      <c r="BT3" s="209">
        <f t="shared" ref="BT3:BT20" si="39">((((BJ3/Q3)^2)+((BN3/Z3)^2))^(1/2))*AG3</f>
        <v>0.38201408686852117</v>
      </c>
      <c r="BU3" s="209">
        <f t="shared" ref="BU3:BU20" si="40">((((BJ3/Q3)^2)+((BO3/AA3)^2))^(1/2))*AH3</f>
        <v>3.8324045632877331E-3</v>
      </c>
      <c r="BV3" s="209">
        <f t="shared" ref="BV3:BV20" si="41">((((BJ3/Q3)^2)+((BP3/AB3)^2))^(1/2))*AI3</f>
        <v>2.6601357108237925E-4</v>
      </c>
    </row>
    <row r="4" spans="1:91" s="26" customFormat="1" ht="12.95" customHeight="1" thickBot="1" x14ac:dyDescent="0.3">
      <c r="A4" s="13">
        <v>4.4953688885335596</v>
      </c>
      <c r="B4" s="13">
        <v>-74.115957447821799</v>
      </c>
      <c r="C4" s="13">
        <v>27</v>
      </c>
      <c r="D4" s="13">
        <v>12</v>
      </c>
      <c r="E4" s="13">
        <v>1654</v>
      </c>
      <c r="F4" s="58" t="s">
        <v>13</v>
      </c>
      <c r="G4" s="59" t="s">
        <v>887</v>
      </c>
      <c r="H4" s="60" t="s">
        <v>888</v>
      </c>
      <c r="I4" s="16" t="s">
        <v>1612</v>
      </c>
      <c r="J4" s="16"/>
      <c r="K4" s="66">
        <v>40254</v>
      </c>
      <c r="L4" s="16">
        <v>11</v>
      </c>
      <c r="M4" s="16">
        <v>7</v>
      </c>
      <c r="N4" s="3">
        <f t="shared" si="0"/>
        <v>330</v>
      </c>
      <c r="O4" s="3">
        <v>30</v>
      </c>
      <c r="P4" s="16" t="s">
        <v>1554</v>
      </c>
      <c r="Q4" s="62">
        <v>550</v>
      </c>
      <c r="R4" s="14"/>
      <c r="S4" s="14"/>
      <c r="T4" s="14"/>
      <c r="U4" s="17">
        <v>3.9E-2</v>
      </c>
      <c r="V4" s="142">
        <v>0.36</v>
      </c>
      <c r="W4" s="148">
        <v>1.8</v>
      </c>
      <c r="X4" s="142">
        <v>10.3</v>
      </c>
      <c r="Y4" s="154">
        <f t="shared" si="1"/>
        <v>18.05</v>
      </c>
      <c r="Z4" s="148">
        <v>311.5</v>
      </c>
      <c r="AA4" s="21">
        <f t="shared" si="2"/>
        <v>3.125</v>
      </c>
      <c r="AB4" s="215">
        <v>0.28499999999999998</v>
      </c>
      <c r="AC4" s="237">
        <f t="shared" si="3"/>
        <v>3.1218269817035803E-3</v>
      </c>
      <c r="AD4" s="22">
        <f t="shared" si="4"/>
        <v>1.5609134908517902E-2</v>
      </c>
      <c r="AE4" s="22">
        <f t="shared" si="5"/>
        <v>8.9318938643185769E-2</v>
      </c>
      <c r="AF4" s="22">
        <f t="shared" si="6"/>
        <v>0.15652493616597118</v>
      </c>
      <c r="AG4" s="22">
        <f t="shared" si="7"/>
        <v>2.701247513335181</v>
      </c>
      <c r="AH4" s="22">
        <f t="shared" si="8"/>
        <v>2.7099192549510247E-2</v>
      </c>
      <c r="AI4" s="238">
        <f t="shared" si="9"/>
        <v>1.8810000000000001E-3</v>
      </c>
      <c r="AJ4" s="247">
        <f t="shared" si="10"/>
        <v>8.6717416158432791E-6</v>
      </c>
      <c r="AK4" s="23">
        <f t="shared" si="11"/>
        <v>4.3358708079216396E-5</v>
      </c>
      <c r="AL4" s="23">
        <f t="shared" si="12"/>
        <v>2.4810816289773824E-4</v>
      </c>
      <c r="AM4" s="23">
        <f t="shared" si="13"/>
        <v>4.3479148934991998E-4</v>
      </c>
      <c r="AN4" s="23">
        <f t="shared" si="14"/>
        <v>7.503465314819947E-3</v>
      </c>
      <c r="AO4" s="23">
        <f t="shared" si="15"/>
        <v>7.5275534859750687E-5</v>
      </c>
      <c r="AP4" s="248">
        <f t="shared" si="16"/>
        <v>5.2249999999999999E-6</v>
      </c>
      <c r="AQ4" s="256">
        <f t="shared" si="17"/>
        <v>43.358708079216399</v>
      </c>
      <c r="AR4" s="257">
        <f t="shared" si="18"/>
        <v>248.10816289773825</v>
      </c>
      <c r="AS4" s="257">
        <f t="shared" si="19"/>
        <v>434.79148934991997</v>
      </c>
      <c r="AT4" s="257">
        <f t="shared" si="20"/>
        <v>7503.4653148199468</v>
      </c>
      <c r="AU4" s="257">
        <f t="shared" si="21"/>
        <v>75.275534859750692</v>
      </c>
      <c r="AV4" s="258">
        <f t="shared" si="22"/>
        <v>5.2249999999999996</v>
      </c>
      <c r="AW4" s="264">
        <v>1</v>
      </c>
      <c r="AX4" s="265">
        <f t="shared" si="23"/>
        <v>43.358708079216399</v>
      </c>
      <c r="AY4" s="265">
        <f t="shared" si="24"/>
        <v>248.10816289773825</v>
      </c>
      <c r="AZ4" s="265">
        <f t="shared" si="25"/>
        <v>434.79148934991997</v>
      </c>
      <c r="BA4" s="265">
        <f t="shared" si="26"/>
        <v>7503.4653148199468</v>
      </c>
      <c r="BB4" s="265">
        <f t="shared" si="27"/>
        <v>75.275534859750692</v>
      </c>
      <c r="BC4" s="266">
        <f t="shared" si="28"/>
        <v>5.2249999999999996</v>
      </c>
      <c r="BG4" s="13">
        <v>0.1</v>
      </c>
      <c r="BH4" s="13">
        <f t="shared" si="29"/>
        <v>55</v>
      </c>
      <c r="BI4"/>
      <c r="BJ4">
        <f t="shared" ref="BJ4:BJ20" si="42">BH4</f>
        <v>55</v>
      </c>
      <c r="BK4" s="13">
        <f t="shared" si="30"/>
        <v>0.18000000000000002</v>
      </c>
      <c r="BL4" s="13">
        <f t="shared" si="31"/>
        <v>1.03</v>
      </c>
      <c r="BM4" s="13">
        <f t="shared" si="32"/>
        <v>1.8050000000000002</v>
      </c>
      <c r="BN4" s="13">
        <f t="shared" si="33"/>
        <v>31.150000000000002</v>
      </c>
      <c r="BO4" s="13">
        <f t="shared" si="34"/>
        <v>0.3125</v>
      </c>
      <c r="BP4" s="13">
        <f t="shared" si="35"/>
        <v>2.8499999999999998E-2</v>
      </c>
      <c r="BQ4" s="13">
        <f t="shared" si="36"/>
        <v>2.2074650284537342E-3</v>
      </c>
      <c r="BR4" s="209">
        <f t="shared" si="37"/>
        <v>1.2631605440596364E-2</v>
      </c>
      <c r="BS4" s="209">
        <f t="shared" si="38"/>
        <v>2.2135968757549945E-2</v>
      </c>
      <c r="BT4" s="209">
        <f t="shared" si="39"/>
        <v>0.38201408686852117</v>
      </c>
      <c r="BU4" s="209">
        <f t="shared" si="40"/>
        <v>3.8324045632877331E-3</v>
      </c>
      <c r="BV4" s="209">
        <f t="shared" si="41"/>
        <v>2.6601357108237925E-4</v>
      </c>
    </row>
    <row r="5" spans="1:91" s="26" customFormat="1" ht="12.95" customHeight="1" thickBot="1" x14ac:dyDescent="0.3">
      <c r="A5" s="13">
        <v>4.4963068117705198</v>
      </c>
      <c r="B5" s="13">
        <v>-74.101957444452196</v>
      </c>
      <c r="C5" s="13">
        <v>29</v>
      </c>
      <c r="D5" s="13">
        <v>12</v>
      </c>
      <c r="E5" s="13">
        <v>2149</v>
      </c>
      <c r="F5" s="58" t="s">
        <v>13</v>
      </c>
      <c r="G5" s="59" t="s">
        <v>1201</v>
      </c>
      <c r="H5" s="60" t="s">
        <v>1202</v>
      </c>
      <c r="I5" s="16" t="s">
        <v>1612</v>
      </c>
      <c r="J5" s="16"/>
      <c r="K5" s="66">
        <v>40255</v>
      </c>
      <c r="L5" s="16">
        <v>10</v>
      </c>
      <c r="M5" s="16">
        <v>7</v>
      </c>
      <c r="N5" s="3">
        <f t="shared" si="0"/>
        <v>300</v>
      </c>
      <c r="O5" s="3">
        <v>30</v>
      </c>
      <c r="P5" s="16" t="s">
        <v>1554</v>
      </c>
      <c r="Q5" s="62">
        <v>550</v>
      </c>
      <c r="R5" s="14"/>
      <c r="S5" s="14"/>
      <c r="T5" s="14"/>
      <c r="U5" s="17">
        <v>3.9E-2</v>
      </c>
      <c r="V5" s="142">
        <v>0.36</v>
      </c>
      <c r="W5" s="148">
        <v>1.8</v>
      </c>
      <c r="X5" s="142">
        <v>10.3</v>
      </c>
      <c r="Y5" s="154">
        <f t="shared" si="1"/>
        <v>18.05</v>
      </c>
      <c r="Z5" s="148">
        <v>311.5</v>
      </c>
      <c r="AA5" s="21">
        <f t="shared" si="2"/>
        <v>3.125</v>
      </c>
      <c r="AB5" s="215">
        <v>0.28499999999999998</v>
      </c>
      <c r="AC5" s="237">
        <f t="shared" si="3"/>
        <v>3.1218269817035803E-3</v>
      </c>
      <c r="AD5" s="22">
        <f t="shared" si="4"/>
        <v>1.5609134908517902E-2</v>
      </c>
      <c r="AE5" s="22">
        <f t="shared" si="5"/>
        <v>8.9318938643185769E-2</v>
      </c>
      <c r="AF5" s="22">
        <f t="shared" si="6"/>
        <v>0.15652493616597118</v>
      </c>
      <c r="AG5" s="22">
        <f t="shared" si="7"/>
        <v>2.701247513335181</v>
      </c>
      <c r="AH5" s="22">
        <f t="shared" si="8"/>
        <v>2.7099192549510247E-2</v>
      </c>
      <c r="AI5" s="238">
        <f t="shared" si="9"/>
        <v>1.8810000000000001E-3</v>
      </c>
      <c r="AJ5" s="247">
        <f t="shared" si="10"/>
        <v>8.6717416158432791E-6</v>
      </c>
      <c r="AK5" s="23">
        <f t="shared" si="11"/>
        <v>4.3358708079216396E-5</v>
      </c>
      <c r="AL5" s="23">
        <f t="shared" si="12"/>
        <v>2.4810816289773824E-4</v>
      </c>
      <c r="AM5" s="23">
        <f t="shared" si="13"/>
        <v>4.3479148934991998E-4</v>
      </c>
      <c r="AN5" s="23">
        <f t="shared" si="14"/>
        <v>7.503465314819947E-3</v>
      </c>
      <c r="AO5" s="23">
        <f t="shared" si="15"/>
        <v>7.5275534859750687E-5</v>
      </c>
      <c r="AP5" s="248">
        <f t="shared" si="16"/>
        <v>5.2249999999999999E-6</v>
      </c>
      <c r="AQ5" s="256">
        <f t="shared" si="17"/>
        <v>43.358708079216399</v>
      </c>
      <c r="AR5" s="257">
        <f t="shared" si="18"/>
        <v>248.10816289773825</v>
      </c>
      <c r="AS5" s="257">
        <f t="shared" si="19"/>
        <v>434.79148934991997</v>
      </c>
      <c r="AT5" s="257">
        <f t="shared" si="20"/>
        <v>7503.4653148199468</v>
      </c>
      <c r="AU5" s="257">
        <f t="shared" si="21"/>
        <v>75.275534859750692</v>
      </c>
      <c r="AV5" s="258">
        <f t="shared" si="22"/>
        <v>5.2249999999999996</v>
      </c>
      <c r="AW5" s="264">
        <v>1</v>
      </c>
      <c r="AX5" s="265">
        <f t="shared" si="23"/>
        <v>43.358708079216399</v>
      </c>
      <c r="AY5" s="265">
        <f t="shared" si="24"/>
        <v>248.10816289773825</v>
      </c>
      <c r="AZ5" s="265">
        <f t="shared" si="25"/>
        <v>434.79148934991997</v>
      </c>
      <c r="BA5" s="265">
        <f t="shared" si="26"/>
        <v>7503.4653148199468</v>
      </c>
      <c r="BB5" s="265">
        <f t="shared" si="27"/>
        <v>75.275534859750692</v>
      </c>
      <c r="BC5" s="266">
        <f t="shared" si="28"/>
        <v>5.2249999999999996</v>
      </c>
      <c r="BG5" s="13">
        <v>0.1</v>
      </c>
      <c r="BH5" s="13">
        <f t="shared" si="29"/>
        <v>55</v>
      </c>
      <c r="BI5"/>
      <c r="BJ5">
        <f t="shared" si="42"/>
        <v>55</v>
      </c>
      <c r="BK5" s="13">
        <f t="shared" si="30"/>
        <v>0.18000000000000002</v>
      </c>
      <c r="BL5" s="13">
        <f t="shared" si="31"/>
        <v>1.03</v>
      </c>
      <c r="BM5" s="13">
        <f t="shared" si="32"/>
        <v>1.8050000000000002</v>
      </c>
      <c r="BN5" s="13">
        <f t="shared" si="33"/>
        <v>31.150000000000002</v>
      </c>
      <c r="BO5" s="13">
        <f t="shared" si="34"/>
        <v>0.3125</v>
      </c>
      <c r="BP5" s="13">
        <f t="shared" si="35"/>
        <v>2.8499999999999998E-2</v>
      </c>
      <c r="BQ5" s="13">
        <f t="shared" si="36"/>
        <v>2.2074650284537342E-3</v>
      </c>
      <c r="BR5" s="209">
        <f t="shared" si="37"/>
        <v>1.2631605440596364E-2</v>
      </c>
      <c r="BS5" s="209">
        <f t="shared" si="38"/>
        <v>2.2135968757549945E-2</v>
      </c>
      <c r="BT5" s="209">
        <f t="shared" si="39"/>
        <v>0.38201408686852117</v>
      </c>
      <c r="BU5" s="209">
        <f t="shared" si="40"/>
        <v>3.8324045632877331E-3</v>
      </c>
      <c r="BV5" s="209">
        <f t="shared" si="41"/>
        <v>2.6601357108237925E-4</v>
      </c>
      <c r="CI5"/>
      <c r="CJ5"/>
      <c r="CK5"/>
      <c r="CL5"/>
      <c r="CM5"/>
    </row>
    <row r="6" spans="1:91" s="13" customFormat="1" ht="12.95" customHeight="1" thickBot="1" x14ac:dyDescent="0.3">
      <c r="A6" s="13">
        <v>4.4976419999999999</v>
      </c>
      <c r="B6" s="13">
        <v>-74.104481000000007</v>
      </c>
      <c r="C6" s="13">
        <v>29</v>
      </c>
      <c r="D6" s="13">
        <v>13</v>
      </c>
      <c r="E6" s="13">
        <v>2162</v>
      </c>
      <c r="F6" s="58" t="s">
        <v>13</v>
      </c>
      <c r="G6" s="59" t="s">
        <v>999</v>
      </c>
      <c r="H6" s="60" t="s">
        <v>1000</v>
      </c>
      <c r="I6" s="16" t="s">
        <v>1612</v>
      </c>
      <c r="J6" s="16"/>
      <c r="K6" s="66">
        <v>40255</v>
      </c>
      <c r="L6" s="16">
        <v>10</v>
      </c>
      <c r="M6" s="16">
        <v>7</v>
      </c>
      <c r="N6" s="3">
        <f t="shared" si="0"/>
        <v>300</v>
      </c>
      <c r="O6" s="3">
        <v>30</v>
      </c>
      <c r="P6" s="16" t="s">
        <v>1554</v>
      </c>
      <c r="Q6" s="16">
        <v>750</v>
      </c>
      <c r="R6" s="14"/>
      <c r="S6" s="14"/>
      <c r="T6" s="14"/>
      <c r="U6" s="17">
        <v>3.9E-2</v>
      </c>
      <c r="V6" s="142">
        <v>0.36</v>
      </c>
      <c r="W6" s="148">
        <v>1.8</v>
      </c>
      <c r="X6" s="142">
        <v>10.3</v>
      </c>
      <c r="Y6" s="154">
        <f t="shared" si="1"/>
        <v>18.05</v>
      </c>
      <c r="Z6" s="148">
        <v>311.5</v>
      </c>
      <c r="AA6" s="21">
        <f t="shared" si="2"/>
        <v>3.125</v>
      </c>
      <c r="AB6" s="215">
        <v>0.28499999999999998</v>
      </c>
      <c r="AC6" s="237">
        <f t="shared" si="3"/>
        <v>4.2570367932321549E-3</v>
      </c>
      <c r="AD6" s="22">
        <f t="shared" si="4"/>
        <v>2.1285183966160776E-2</v>
      </c>
      <c r="AE6" s="22">
        <f t="shared" si="5"/>
        <v>0.12179855269525335</v>
      </c>
      <c r="AF6" s="22">
        <f t="shared" si="6"/>
        <v>0.21344309477177889</v>
      </c>
      <c r="AG6" s="22">
        <f t="shared" si="7"/>
        <v>3.6835193363661567</v>
      </c>
      <c r="AH6" s="22">
        <f t="shared" si="8"/>
        <v>3.695344438569579E-2</v>
      </c>
      <c r="AI6" s="238">
        <f t="shared" si="9"/>
        <v>2.5649999999999996E-3</v>
      </c>
      <c r="AJ6" s="247">
        <f t="shared" si="10"/>
        <v>1.1825102203422652E-5</v>
      </c>
      <c r="AK6" s="23">
        <f t="shared" si="11"/>
        <v>5.9125511017113262E-5</v>
      </c>
      <c r="AL6" s="23">
        <f t="shared" si="12"/>
        <v>3.3832931304237041E-4</v>
      </c>
      <c r="AM6" s="23">
        <f t="shared" si="13"/>
        <v>5.9289748547716357E-4</v>
      </c>
      <c r="AN6" s="23">
        <f t="shared" si="14"/>
        <v>1.0231998156572657E-2</v>
      </c>
      <c r="AO6" s="23">
        <f t="shared" si="15"/>
        <v>1.0264845662693276E-4</v>
      </c>
      <c r="AP6" s="248">
        <f t="shared" si="16"/>
        <v>7.1249999999999987E-6</v>
      </c>
      <c r="AQ6" s="256">
        <f t="shared" si="17"/>
        <v>59.125511017113261</v>
      </c>
      <c r="AR6" s="257">
        <f t="shared" si="18"/>
        <v>338.32931304237042</v>
      </c>
      <c r="AS6" s="257">
        <f t="shared" si="19"/>
        <v>592.89748547716351</v>
      </c>
      <c r="AT6" s="257">
        <f t="shared" si="20"/>
        <v>10231.998156572658</v>
      </c>
      <c r="AU6" s="257">
        <f t="shared" si="21"/>
        <v>102.64845662693276</v>
      </c>
      <c r="AV6" s="258">
        <f t="shared" si="22"/>
        <v>7.1249999999999991</v>
      </c>
      <c r="AW6" s="264">
        <v>1</v>
      </c>
      <c r="AX6" s="265">
        <f t="shared" si="23"/>
        <v>59.125511017113261</v>
      </c>
      <c r="AY6" s="265">
        <f t="shared" si="24"/>
        <v>338.32931304237042</v>
      </c>
      <c r="AZ6" s="265">
        <f t="shared" si="25"/>
        <v>592.89748547716351</v>
      </c>
      <c r="BA6" s="265">
        <f t="shared" si="26"/>
        <v>10231.998156572658</v>
      </c>
      <c r="BB6" s="265">
        <f t="shared" si="27"/>
        <v>102.64845662693276</v>
      </c>
      <c r="BC6" s="266">
        <f t="shared" si="28"/>
        <v>7.1249999999999991</v>
      </c>
      <c r="BG6" s="13">
        <v>0.1</v>
      </c>
      <c r="BH6" s="13">
        <f t="shared" si="29"/>
        <v>75</v>
      </c>
      <c r="BI6"/>
      <c r="BJ6">
        <f t="shared" si="42"/>
        <v>75</v>
      </c>
      <c r="BK6" s="13">
        <f t="shared" si="30"/>
        <v>0.18000000000000002</v>
      </c>
      <c r="BL6" s="13">
        <f t="shared" si="31"/>
        <v>1.03</v>
      </c>
      <c r="BM6" s="13">
        <f t="shared" si="32"/>
        <v>1.8050000000000002</v>
      </c>
      <c r="BN6" s="13">
        <f t="shared" si="33"/>
        <v>31.150000000000002</v>
      </c>
      <c r="BO6" s="13">
        <f t="shared" si="34"/>
        <v>0.3125</v>
      </c>
      <c r="BP6" s="13">
        <f t="shared" si="35"/>
        <v>2.8499999999999998E-2</v>
      </c>
      <c r="BQ6" s="13">
        <f t="shared" si="36"/>
        <v>3.0101795842550922E-3</v>
      </c>
      <c r="BR6" s="209">
        <f t="shared" si="37"/>
        <v>1.7224916509904136E-2</v>
      </c>
      <c r="BS6" s="209">
        <f t="shared" si="38"/>
        <v>3.0185411942113563E-2</v>
      </c>
      <c r="BT6" s="209">
        <f t="shared" si="39"/>
        <v>0.52092830027525627</v>
      </c>
      <c r="BU6" s="209">
        <f t="shared" si="40"/>
        <v>5.2260062226650904E-3</v>
      </c>
      <c r="BV6" s="209">
        <f t="shared" si="41"/>
        <v>3.6274577874869887E-4</v>
      </c>
      <c r="CI6"/>
      <c r="CJ6"/>
      <c r="CK6"/>
      <c r="CL6"/>
      <c r="CM6"/>
    </row>
    <row r="7" spans="1:91" s="13" customFormat="1" ht="12.95" customHeight="1" thickBot="1" x14ac:dyDescent="0.3">
      <c r="A7" s="13">
        <v>4.4984229999999998</v>
      </c>
      <c r="B7" s="13">
        <v>-74.114366000000004</v>
      </c>
      <c r="C7" s="13">
        <v>27</v>
      </c>
      <c r="D7" s="13">
        <v>13</v>
      </c>
      <c r="E7" s="13">
        <v>1667</v>
      </c>
      <c r="F7" s="58" t="s">
        <v>13</v>
      </c>
      <c r="G7" s="59" t="s">
        <v>1224</v>
      </c>
      <c r="H7" s="60" t="s">
        <v>1225</v>
      </c>
      <c r="I7" s="16" t="s">
        <v>1612</v>
      </c>
      <c r="J7" s="16"/>
      <c r="K7" s="67">
        <v>40260</v>
      </c>
      <c r="L7" s="16">
        <v>12</v>
      </c>
      <c r="M7" s="16">
        <v>7</v>
      </c>
      <c r="N7" s="3">
        <f t="shared" si="0"/>
        <v>360</v>
      </c>
      <c r="O7" s="3">
        <v>30</v>
      </c>
      <c r="P7" s="16" t="s">
        <v>1554</v>
      </c>
      <c r="Q7" s="62">
        <v>550</v>
      </c>
      <c r="R7" s="14"/>
      <c r="S7" s="14"/>
      <c r="T7" s="14"/>
      <c r="U7" s="17">
        <v>3.9E-2</v>
      </c>
      <c r="V7" s="33">
        <v>0.36</v>
      </c>
      <c r="W7" s="34">
        <v>1.8</v>
      </c>
      <c r="X7" s="33">
        <v>10.3</v>
      </c>
      <c r="Y7" s="29">
        <f t="shared" si="1"/>
        <v>18.05</v>
      </c>
      <c r="Z7" s="34">
        <v>311.5</v>
      </c>
      <c r="AA7" s="158">
        <f t="shared" si="2"/>
        <v>3.125</v>
      </c>
      <c r="AB7" s="216">
        <v>0.28499999999999998</v>
      </c>
      <c r="AC7" s="237">
        <f t="shared" si="3"/>
        <v>3.1218269817035803E-3</v>
      </c>
      <c r="AD7" s="22">
        <f t="shared" si="4"/>
        <v>1.5609134908517902E-2</v>
      </c>
      <c r="AE7" s="22">
        <f t="shared" si="5"/>
        <v>8.9318938643185769E-2</v>
      </c>
      <c r="AF7" s="22">
        <f t="shared" si="6"/>
        <v>0.15652493616597118</v>
      </c>
      <c r="AG7" s="22">
        <f t="shared" si="7"/>
        <v>2.701247513335181</v>
      </c>
      <c r="AH7" s="22">
        <f t="shared" si="8"/>
        <v>2.7099192549510247E-2</v>
      </c>
      <c r="AI7" s="238">
        <f t="shared" si="9"/>
        <v>1.8810000000000001E-3</v>
      </c>
      <c r="AJ7" s="247">
        <f t="shared" si="10"/>
        <v>8.6717416158432791E-6</v>
      </c>
      <c r="AK7" s="23">
        <f t="shared" si="11"/>
        <v>4.3358708079216396E-5</v>
      </c>
      <c r="AL7" s="23">
        <f t="shared" si="12"/>
        <v>2.4810816289773824E-4</v>
      </c>
      <c r="AM7" s="23">
        <f t="shared" si="13"/>
        <v>4.3479148934991998E-4</v>
      </c>
      <c r="AN7" s="23">
        <f t="shared" si="14"/>
        <v>7.503465314819947E-3</v>
      </c>
      <c r="AO7" s="23">
        <f t="shared" si="15"/>
        <v>7.5275534859750687E-5</v>
      </c>
      <c r="AP7" s="248">
        <f t="shared" si="16"/>
        <v>5.2249999999999999E-6</v>
      </c>
      <c r="AQ7" s="256">
        <f t="shared" si="17"/>
        <v>43.358708079216399</v>
      </c>
      <c r="AR7" s="257">
        <f t="shared" si="18"/>
        <v>248.10816289773825</v>
      </c>
      <c r="AS7" s="257">
        <f t="shared" si="19"/>
        <v>434.79148934991997</v>
      </c>
      <c r="AT7" s="257">
        <f t="shared" si="20"/>
        <v>7503.4653148199468</v>
      </c>
      <c r="AU7" s="257">
        <f t="shared" si="21"/>
        <v>75.275534859750692</v>
      </c>
      <c r="AV7" s="258">
        <f t="shared" si="22"/>
        <v>5.2249999999999996</v>
      </c>
      <c r="AW7" s="264">
        <v>1</v>
      </c>
      <c r="AX7" s="265">
        <f t="shared" si="23"/>
        <v>43.358708079216399</v>
      </c>
      <c r="AY7" s="265">
        <f t="shared" si="24"/>
        <v>248.10816289773825</v>
      </c>
      <c r="AZ7" s="265">
        <f t="shared" si="25"/>
        <v>434.79148934991997</v>
      </c>
      <c r="BA7" s="265">
        <f t="shared" si="26"/>
        <v>7503.4653148199468</v>
      </c>
      <c r="BB7" s="265">
        <f t="shared" si="27"/>
        <v>75.275534859750692</v>
      </c>
      <c r="BC7" s="266">
        <f t="shared" si="28"/>
        <v>5.2249999999999996</v>
      </c>
      <c r="BG7" s="13">
        <v>0.1</v>
      </c>
      <c r="BH7" s="13">
        <f t="shared" si="29"/>
        <v>55</v>
      </c>
      <c r="BI7"/>
      <c r="BJ7">
        <f t="shared" si="42"/>
        <v>55</v>
      </c>
      <c r="BK7" s="13">
        <f t="shared" si="30"/>
        <v>0.18000000000000002</v>
      </c>
      <c r="BL7" s="13">
        <f t="shared" si="31"/>
        <v>1.03</v>
      </c>
      <c r="BM7" s="13">
        <f t="shared" si="32"/>
        <v>1.8050000000000002</v>
      </c>
      <c r="BN7" s="13">
        <f t="shared" si="33"/>
        <v>31.150000000000002</v>
      </c>
      <c r="BO7" s="13">
        <f t="shared" si="34"/>
        <v>0.3125</v>
      </c>
      <c r="BP7" s="13">
        <f t="shared" si="35"/>
        <v>2.8499999999999998E-2</v>
      </c>
      <c r="BQ7" s="13">
        <f t="shared" si="36"/>
        <v>2.2074650284537342E-3</v>
      </c>
      <c r="BR7" s="209">
        <f t="shared" si="37"/>
        <v>1.2631605440596364E-2</v>
      </c>
      <c r="BS7" s="209">
        <f t="shared" si="38"/>
        <v>2.2135968757549945E-2</v>
      </c>
      <c r="BT7" s="209">
        <f t="shared" si="39"/>
        <v>0.38201408686852117</v>
      </c>
      <c r="BU7" s="209">
        <f t="shared" si="40"/>
        <v>3.8324045632877331E-3</v>
      </c>
      <c r="BV7" s="209">
        <f t="shared" si="41"/>
        <v>2.6601357108237925E-4</v>
      </c>
      <c r="CI7"/>
      <c r="CJ7"/>
      <c r="CK7"/>
      <c r="CL7"/>
      <c r="CM7"/>
    </row>
    <row r="8" spans="1:91" s="13" customFormat="1" ht="12.95" customHeight="1" thickBot="1" x14ac:dyDescent="0.3">
      <c r="A8" s="13">
        <v>4.4990019999999999</v>
      </c>
      <c r="B8" s="13">
        <v>-74.114153999999999</v>
      </c>
      <c r="C8" s="13">
        <v>27</v>
      </c>
      <c r="D8" s="13">
        <v>13</v>
      </c>
      <c r="E8" s="13">
        <v>1667</v>
      </c>
      <c r="F8" s="58" t="s">
        <v>13</v>
      </c>
      <c r="G8" s="59" t="s">
        <v>925</v>
      </c>
      <c r="H8" s="60" t="s">
        <v>926</v>
      </c>
      <c r="I8" s="16" t="s">
        <v>1612</v>
      </c>
      <c r="J8" s="16"/>
      <c r="K8" s="66">
        <v>40254</v>
      </c>
      <c r="L8" s="16">
        <v>8</v>
      </c>
      <c r="M8" s="16">
        <v>7</v>
      </c>
      <c r="N8" s="3">
        <f t="shared" si="0"/>
        <v>240</v>
      </c>
      <c r="O8" s="3">
        <v>30</v>
      </c>
      <c r="P8" s="16" t="s">
        <v>1554</v>
      </c>
      <c r="Q8" s="62">
        <v>550</v>
      </c>
      <c r="R8" s="14"/>
      <c r="S8" s="14"/>
      <c r="T8" s="14"/>
      <c r="U8" s="17">
        <v>3.9E-2</v>
      </c>
      <c r="V8" s="142">
        <v>0.36</v>
      </c>
      <c r="W8" s="148">
        <v>1.8</v>
      </c>
      <c r="X8" s="142">
        <v>10.3</v>
      </c>
      <c r="Y8" s="154">
        <f t="shared" si="1"/>
        <v>18.05</v>
      </c>
      <c r="Z8" s="148">
        <v>311.5</v>
      </c>
      <c r="AA8" s="21">
        <f t="shared" si="2"/>
        <v>3.125</v>
      </c>
      <c r="AB8" s="215">
        <v>0.28499999999999998</v>
      </c>
      <c r="AC8" s="237">
        <f t="shared" si="3"/>
        <v>3.1218269817035803E-3</v>
      </c>
      <c r="AD8" s="22">
        <f t="shared" si="4"/>
        <v>1.5609134908517902E-2</v>
      </c>
      <c r="AE8" s="22">
        <f t="shared" si="5"/>
        <v>8.9318938643185769E-2</v>
      </c>
      <c r="AF8" s="22">
        <f t="shared" si="6"/>
        <v>0.15652493616597118</v>
      </c>
      <c r="AG8" s="22">
        <f t="shared" si="7"/>
        <v>2.701247513335181</v>
      </c>
      <c r="AH8" s="22">
        <f t="shared" si="8"/>
        <v>2.7099192549510247E-2</v>
      </c>
      <c r="AI8" s="238">
        <f t="shared" si="9"/>
        <v>1.8810000000000001E-3</v>
      </c>
      <c r="AJ8" s="247">
        <f t="shared" si="10"/>
        <v>8.6717416158432791E-6</v>
      </c>
      <c r="AK8" s="23">
        <f t="shared" si="11"/>
        <v>4.3358708079216396E-5</v>
      </c>
      <c r="AL8" s="23">
        <f t="shared" si="12"/>
        <v>2.4810816289773824E-4</v>
      </c>
      <c r="AM8" s="23">
        <f t="shared" si="13"/>
        <v>4.3479148934991998E-4</v>
      </c>
      <c r="AN8" s="23">
        <f t="shared" si="14"/>
        <v>7.503465314819947E-3</v>
      </c>
      <c r="AO8" s="23">
        <f t="shared" si="15"/>
        <v>7.5275534859750687E-5</v>
      </c>
      <c r="AP8" s="248">
        <f t="shared" si="16"/>
        <v>5.2249999999999999E-6</v>
      </c>
      <c r="AQ8" s="256">
        <f t="shared" si="17"/>
        <v>43.358708079216399</v>
      </c>
      <c r="AR8" s="257">
        <f t="shared" si="18"/>
        <v>248.10816289773825</v>
      </c>
      <c r="AS8" s="257">
        <f t="shared" si="19"/>
        <v>434.79148934991997</v>
      </c>
      <c r="AT8" s="257">
        <f t="shared" si="20"/>
        <v>7503.4653148199468</v>
      </c>
      <c r="AU8" s="257">
        <f t="shared" si="21"/>
        <v>75.275534859750692</v>
      </c>
      <c r="AV8" s="258">
        <f t="shared" si="22"/>
        <v>5.2249999999999996</v>
      </c>
      <c r="AW8" s="264">
        <v>1</v>
      </c>
      <c r="AX8" s="265">
        <f t="shared" si="23"/>
        <v>43.358708079216399</v>
      </c>
      <c r="AY8" s="265">
        <f t="shared" si="24"/>
        <v>248.10816289773825</v>
      </c>
      <c r="AZ8" s="265">
        <f t="shared" si="25"/>
        <v>434.79148934991997</v>
      </c>
      <c r="BA8" s="265">
        <f t="shared" si="26"/>
        <v>7503.4653148199468</v>
      </c>
      <c r="BB8" s="265">
        <f t="shared" si="27"/>
        <v>75.275534859750692</v>
      </c>
      <c r="BC8" s="266">
        <f t="shared" si="28"/>
        <v>5.2249999999999996</v>
      </c>
      <c r="BG8" s="13">
        <v>0.1</v>
      </c>
      <c r="BH8" s="13">
        <f t="shared" si="29"/>
        <v>55</v>
      </c>
      <c r="BI8"/>
      <c r="BJ8">
        <f t="shared" si="42"/>
        <v>55</v>
      </c>
      <c r="BK8" s="13">
        <f t="shared" si="30"/>
        <v>0.18000000000000002</v>
      </c>
      <c r="BL8" s="13">
        <f t="shared" si="31"/>
        <v>1.03</v>
      </c>
      <c r="BM8" s="13">
        <f t="shared" si="32"/>
        <v>1.8050000000000002</v>
      </c>
      <c r="BN8" s="13">
        <f t="shared" si="33"/>
        <v>31.150000000000002</v>
      </c>
      <c r="BO8" s="13">
        <f t="shared" si="34"/>
        <v>0.3125</v>
      </c>
      <c r="BP8" s="13">
        <f t="shared" si="35"/>
        <v>2.8499999999999998E-2</v>
      </c>
      <c r="BQ8" s="13">
        <f t="shared" si="36"/>
        <v>2.2074650284537342E-3</v>
      </c>
      <c r="BR8" s="209">
        <f t="shared" si="37"/>
        <v>1.2631605440596364E-2</v>
      </c>
      <c r="BS8" s="209">
        <f t="shared" si="38"/>
        <v>2.2135968757549945E-2</v>
      </c>
      <c r="BT8" s="209">
        <f t="shared" si="39"/>
        <v>0.38201408686852117</v>
      </c>
      <c r="BU8" s="209">
        <f t="shared" si="40"/>
        <v>3.8324045632877331E-3</v>
      </c>
      <c r="BV8" s="209">
        <f t="shared" si="41"/>
        <v>2.6601357108237925E-4</v>
      </c>
      <c r="CI8"/>
      <c r="CJ8"/>
      <c r="CK8"/>
      <c r="CL8"/>
      <c r="CM8"/>
    </row>
    <row r="9" spans="1:91" s="13" customFormat="1" ht="12.95" customHeight="1" thickBot="1" x14ac:dyDescent="0.3">
      <c r="A9" s="13">
        <v>4.5093019999999999</v>
      </c>
      <c r="B9" s="13">
        <v>-74.112388999999993</v>
      </c>
      <c r="C9" s="13">
        <v>28</v>
      </c>
      <c r="D9" s="13">
        <v>14</v>
      </c>
      <c r="E9" s="13">
        <v>1681</v>
      </c>
      <c r="F9" s="58" t="s">
        <v>13</v>
      </c>
      <c r="G9" s="59" t="s">
        <v>940</v>
      </c>
      <c r="H9" s="60" t="s">
        <v>941</v>
      </c>
      <c r="I9" s="16" t="s">
        <v>1612</v>
      </c>
      <c r="J9" s="16"/>
      <c r="K9" s="66">
        <v>40252</v>
      </c>
      <c r="L9" s="16">
        <v>12</v>
      </c>
      <c r="M9" s="16">
        <v>7</v>
      </c>
      <c r="N9" s="3">
        <f t="shared" si="0"/>
        <v>360</v>
      </c>
      <c r="O9" s="3">
        <v>30</v>
      </c>
      <c r="P9" s="16" t="s">
        <v>1554</v>
      </c>
      <c r="Q9" s="62">
        <v>550</v>
      </c>
      <c r="R9" s="14"/>
      <c r="S9" s="14"/>
      <c r="T9" s="14"/>
      <c r="U9" s="17">
        <v>3.9E-2</v>
      </c>
      <c r="V9" s="33">
        <v>0.36</v>
      </c>
      <c r="W9" s="34">
        <v>1.8</v>
      </c>
      <c r="X9" s="33">
        <v>10.3</v>
      </c>
      <c r="Y9" s="29">
        <f t="shared" si="1"/>
        <v>18.05</v>
      </c>
      <c r="Z9" s="34">
        <v>311.5</v>
      </c>
      <c r="AA9" s="158">
        <f t="shared" si="2"/>
        <v>3.125</v>
      </c>
      <c r="AB9" s="216">
        <v>0.28499999999999998</v>
      </c>
      <c r="AC9" s="237">
        <f t="shared" si="3"/>
        <v>3.1218269817035803E-3</v>
      </c>
      <c r="AD9" s="22">
        <f t="shared" si="4"/>
        <v>1.5609134908517902E-2</v>
      </c>
      <c r="AE9" s="22">
        <f t="shared" si="5"/>
        <v>8.9318938643185769E-2</v>
      </c>
      <c r="AF9" s="22">
        <f t="shared" si="6"/>
        <v>0.15652493616597118</v>
      </c>
      <c r="AG9" s="22">
        <f t="shared" si="7"/>
        <v>2.701247513335181</v>
      </c>
      <c r="AH9" s="22">
        <f t="shared" si="8"/>
        <v>2.7099192549510247E-2</v>
      </c>
      <c r="AI9" s="238">
        <f t="shared" si="9"/>
        <v>1.8810000000000001E-3</v>
      </c>
      <c r="AJ9" s="247">
        <f t="shared" si="10"/>
        <v>8.6717416158432791E-6</v>
      </c>
      <c r="AK9" s="23">
        <f t="shared" si="11"/>
        <v>4.3358708079216396E-5</v>
      </c>
      <c r="AL9" s="23">
        <f t="shared" si="12"/>
        <v>2.4810816289773824E-4</v>
      </c>
      <c r="AM9" s="23">
        <f t="shared" si="13"/>
        <v>4.3479148934991998E-4</v>
      </c>
      <c r="AN9" s="23">
        <f t="shared" si="14"/>
        <v>7.503465314819947E-3</v>
      </c>
      <c r="AO9" s="23">
        <f t="shared" si="15"/>
        <v>7.5275534859750687E-5</v>
      </c>
      <c r="AP9" s="248">
        <f t="shared" si="16"/>
        <v>5.2249999999999999E-6</v>
      </c>
      <c r="AQ9" s="256">
        <f t="shared" si="17"/>
        <v>43.358708079216399</v>
      </c>
      <c r="AR9" s="257">
        <f t="shared" si="18"/>
        <v>248.10816289773825</v>
      </c>
      <c r="AS9" s="257">
        <f t="shared" si="19"/>
        <v>434.79148934991997</v>
      </c>
      <c r="AT9" s="257">
        <f t="shared" si="20"/>
        <v>7503.4653148199468</v>
      </c>
      <c r="AU9" s="257">
        <f t="shared" si="21"/>
        <v>75.275534859750692</v>
      </c>
      <c r="AV9" s="258">
        <f t="shared" si="22"/>
        <v>5.2249999999999996</v>
      </c>
      <c r="AW9" s="264">
        <v>1</v>
      </c>
      <c r="AX9" s="265">
        <f t="shared" si="23"/>
        <v>43.358708079216399</v>
      </c>
      <c r="AY9" s="265">
        <f t="shared" si="24"/>
        <v>248.10816289773825</v>
      </c>
      <c r="AZ9" s="265">
        <f t="shared" si="25"/>
        <v>434.79148934991997</v>
      </c>
      <c r="BA9" s="265">
        <f t="shared" si="26"/>
        <v>7503.4653148199468</v>
      </c>
      <c r="BB9" s="265">
        <f t="shared" si="27"/>
        <v>75.275534859750692</v>
      </c>
      <c r="BC9" s="266">
        <f t="shared" si="28"/>
        <v>5.2249999999999996</v>
      </c>
      <c r="BG9" s="13">
        <v>0.1</v>
      </c>
      <c r="BH9" s="13">
        <f t="shared" si="29"/>
        <v>55</v>
      </c>
      <c r="BI9"/>
      <c r="BJ9">
        <f t="shared" si="42"/>
        <v>55</v>
      </c>
      <c r="BK9" s="13">
        <f t="shared" si="30"/>
        <v>0.18000000000000002</v>
      </c>
      <c r="BL9" s="13">
        <f t="shared" si="31"/>
        <v>1.03</v>
      </c>
      <c r="BM9" s="13">
        <f t="shared" si="32"/>
        <v>1.8050000000000002</v>
      </c>
      <c r="BN9" s="13">
        <f t="shared" si="33"/>
        <v>31.150000000000002</v>
      </c>
      <c r="BO9" s="13">
        <f t="shared" si="34"/>
        <v>0.3125</v>
      </c>
      <c r="BP9" s="13">
        <f t="shared" si="35"/>
        <v>2.8499999999999998E-2</v>
      </c>
      <c r="BQ9" s="13">
        <f t="shared" si="36"/>
        <v>2.2074650284537342E-3</v>
      </c>
      <c r="BR9" s="209">
        <f t="shared" si="37"/>
        <v>1.2631605440596364E-2</v>
      </c>
      <c r="BS9" s="209">
        <f t="shared" si="38"/>
        <v>2.2135968757549945E-2</v>
      </c>
      <c r="BT9" s="209">
        <f t="shared" si="39"/>
        <v>0.38201408686852117</v>
      </c>
      <c r="BU9" s="209">
        <f t="shared" si="40"/>
        <v>3.8324045632877331E-3</v>
      </c>
      <c r="BV9" s="209">
        <f t="shared" si="41"/>
        <v>2.6601357108237925E-4</v>
      </c>
      <c r="CI9"/>
      <c r="CJ9"/>
      <c r="CK9"/>
      <c r="CL9"/>
      <c r="CM9"/>
    </row>
    <row r="10" spans="1:91" s="13" customFormat="1" ht="12.95" customHeight="1" thickBot="1" x14ac:dyDescent="0.3">
      <c r="A10" s="13">
        <v>4.5099472222222223</v>
      </c>
      <c r="B10" s="13">
        <v>-74.114208333333323</v>
      </c>
      <c r="C10" s="13">
        <v>27</v>
      </c>
      <c r="D10" s="13">
        <v>14</v>
      </c>
      <c r="E10" s="13">
        <v>1680</v>
      </c>
      <c r="F10" s="58" t="s">
        <v>13</v>
      </c>
      <c r="G10" s="59" t="s">
        <v>929</v>
      </c>
      <c r="H10" s="60" t="s">
        <v>930</v>
      </c>
      <c r="I10" s="16" t="s">
        <v>1612</v>
      </c>
      <c r="J10" s="16"/>
      <c r="K10" s="66">
        <v>40252</v>
      </c>
      <c r="L10" s="16">
        <v>14</v>
      </c>
      <c r="M10" s="16">
        <v>7</v>
      </c>
      <c r="N10" s="3">
        <f t="shared" si="0"/>
        <v>420</v>
      </c>
      <c r="O10" s="3">
        <v>30</v>
      </c>
      <c r="P10" s="16" t="s">
        <v>1554</v>
      </c>
      <c r="Q10" s="62">
        <v>550</v>
      </c>
      <c r="R10" s="14"/>
      <c r="S10" s="14"/>
      <c r="T10" s="14"/>
      <c r="U10" s="17">
        <v>3.9E-2</v>
      </c>
      <c r="V10" s="33">
        <v>0.36</v>
      </c>
      <c r="W10" s="34">
        <v>1.8</v>
      </c>
      <c r="X10" s="33">
        <v>10.3</v>
      </c>
      <c r="Y10" s="29">
        <f t="shared" si="1"/>
        <v>18.05</v>
      </c>
      <c r="Z10" s="34">
        <v>311.5</v>
      </c>
      <c r="AA10" s="158">
        <f t="shared" si="2"/>
        <v>3.125</v>
      </c>
      <c r="AB10" s="216">
        <v>0.28499999999999998</v>
      </c>
      <c r="AC10" s="237">
        <f t="shared" si="3"/>
        <v>3.1218269817035803E-3</v>
      </c>
      <c r="AD10" s="22">
        <f t="shared" si="4"/>
        <v>1.5609134908517902E-2</v>
      </c>
      <c r="AE10" s="22">
        <f t="shared" si="5"/>
        <v>8.9318938643185769E-2</v>
      </c>
      <c r="AF10" s="22">
        <f t="shared" si="6"/>
        <v>0.15652493616597118</v>
      </c>
      <c r="AG10" s="22">
        <f t="shared" si="7"/>
        <v>2.701247513335181</v>
      </c>
      <c r="AH10" s="22">
        <f t="shared" si="8"/>
        <v>2.7099192549510247E-2</v>
      </c>
      <c r="AI10" s="238">
        <f t="shared" si="9"/>
        <v>1.8810000000000001E-3</v>
      </c>
      <c r="AJ10" s="247">
        <f t="shared" si="10"/>
        <v>8.6717416158432791E-6</v>
      </c>
      <c r="AK10" s="23">
        <f t="shared" si="11"/>
        <v>4.3358708079216396E-5</v>
      </c>
      <c r="AL10" s="23">
        <f t="shared" si="12"/>
        <v>2.4810816289773824E-4</v>
      </c>
      <c r="AM10" s="23">
        <f t="shared" si="13"/>
        <v>4.3479148934991998E-4</v>
      </c>
      <c r="AN10" s="23">
        <f t="shared" si="14"/>
        <v>7.503465314819947E-3</v>
      </c>
      <c r="AO10" s="23">
        <f t="shared" si="15"/>
        <v>7.5275534859750687E-5</v>
      </c>
      <c r="AP10" s="248">
        <f t="shared" si="16"/>
        <v>5.2249999999999999E-6</v>
      </c>
      <c r="AQ10" s="256">
        <f t="shared" si="17"/>
        <v>43.358708079216399</v>
      </c>
      <c r="AR10" s="257">
        <f t="shared" si="18"/>
        <v>248.10816289773825</v>
      </c>
      <c r="AS10" s="257">
        <f t="shared" si="19"/>
        <v>434.79148934991997</v>
      </c>
      <c r="AT10" s="257">
        <f t="shared" si="20"/>
        <v>7503.4653148199468</v>
      </c>
      <c r="AU10" s="257">
        <f t="shared" si="21"/>
        <v>75.275534859750692</v>
      </c>
      <c r="AV10" s="258">
        <f t="shared" si="22"/>
        <v>5.2249999999999996</v>
      </c>
      <c r="AW10" s="264">
        <v>1</v>
      </c>
      <c r="AX10" s="265">
        <f t="shared" si="23"/>
        <v>43.358708079216399</v>
      </c>
      <c r="AY10" s="265">
        <f t="shared" si="24"/>
        <v>248.10816289773825</v>
      </c>
      <c r="AZ10" s="265">
        <f t="shared" si="25"/>
        <v>434.79148934991997</v>
      </c>
      <c r="BA10" s="265">
        <f t="shared" si="26"/>
        <v>7503.4653148199468</v>
      </c>
      <c r="BB10" s="265">
        <f t="shared" si="27"/>
        <v>75.275534859750692</v>
      </c>
      <c r="BC10" s="266">
        <f t="shared" si="28"/>
        <v>5.2249999999999996</v>
      </c>
      <c r="BG10" s="13">
        <v>0.1</v>
      </c>
      <c r="BH10" s="13">
        <f t="shared" si="29"/>
        <v>55</v>
      </c>
      <c r="BI10"/>
      <c r="BJ10">
        <f t="shared" si="42"/>
        <v>55</v>
      </c>
      <c r="BK10" s="13">
        <f t="shared" si="30"/>
        <v>0.18000000000000002</v>
      </c>
      <c r="BL10" s="13">
        <f t="shared" si="31"/>
        <v>1.03</v>
      </c>
      <c r="BM10" s="13">
        <f t="shared" si="32"/>
        <v>1.8050000000000002</v>
      </c>
      <c r="BN10" s="13">
        <f t="shared" si="33"/>
        <v>31.150000000000002</v>
      </c>
      <c r="BO10" s="13">
        <f t="shared" si="34"/>
        <v>0.3125</v>
      </c>
      <c r="BP10" s="13">
        <f t="shared" si="35"/>
        <v>2.8499999999999998E-2</v>
      </c>
      <c r="BQ10" s="13">
        <f t="shared" si="36"/>
        <v>2.2074650284537342E-3</v>
      </c>
      <c r="BR10" s="209">
        <f t="shared" si="37"/>
        <v>1.2631605440596364E-2</v>
      </c>
      <c r="BS10" s="209">
        <f t="shared" si="38"/>
        <v>2.2135968757549945E-2</v>
      </c>
      <c r="BT10" s="209">
        <f t="shared" si="39"/>
        <v>0.38201408686852117</v>
      </c>
      <c r="BU10" s="209">
        <f t="shared" si="40"/>
        <v>3.8324045632877331E-3</v>
      </c>
      <c r="BV10" s="209">
        <f t="shared" si="41"/>
        <v>2.6601357108237925E-4</v>
      </c>
      <c r="CI10"/>
      <c r="CJ10"/>
      <c r="CK10"/>
      <c r="CL10"/>
      <c r="CM10"/>
    </row>
    <row r="11" spans="1:91" s="13" customFormat="1" ht="12.95" customHeight="1" thickBot="1" x14ac:dyDescent="0.3">
      <c r="A11" s="13">
        <v>4.5218809611080699</v>
      </c>
      <c r="B11" s="13">
        <v>-74.121313674285105</v>
      </c>
      <c r="C11" s="13">
        <v>27</v>
      </c>
      <c r="D11" s="13">
        <v>15</v>
      </c>
      <c r="E11" s="13">
        <v>1693</v>
      </c>
      <c r="F11" s="58" t="s">
        <v>13</v>
      </c>
      <c r="G11" s="59" t="s">
        <v>970</v>
      </c>
      <c r="H11" s="60" t="s">
        <v>971</v>
      </c>
      <c r="I11" s="16" t="s">
        <v>1612</v>
      </c>
      <c r="J11" s="16"/>
      <c r="K11" s="67">
        <v>40256</v>
      </c>
      <c r="L11" s="16">
        <v>10</v>
      </c>
      <c r="M11" s="16">
        <v>7</v>
      </c>
      <c r="N11" s="3">
        <f t="shared" si="0"/>
        <v>300</v>
      </c>
      <c r="O11" s="3">
        <v>30</v>
      </c>
      <c r="P11" s="16" t="s">
        <v>1554</v>
      </c>
      <c r="Q11" s="16">
        <v>750</v>
      </c>
      <c r="R11" s="14"/>
      <c r="S11" s="14"/>
      <c r="T11" s="14"/>
      <c r="U11" s="17">
        <v>3.9E-2</v>
      </c>
      <c r="V11" s="142">
        <v>0.36</v>
      </c>
      <c r="W11" s="148">
        <v>1.8</v>
      </c>
      <c r="X11" s="142">
        <v>10.3</v>
      </c>
      <c r="Y11" s="154">
        <f t="shared" si="1"/>
        <v>18.05</v>
      </c>
      <c r="Z11" s="148">
        <v>311.5</v>
      </c>
      <c r="AA11" s="21">
        <f t="shared" si="2"/>
        <v>3.125</v>
      </c>
      <c r="AB11" s="215">
        <v>0.28499999999999998</v>
      </c>
      <c r="AC11" s="237">
        <f t="shared" si="3"/>
        <v>4.2570367932321549E-3</v>
      </c>
      <c r="AD11" s="22">
        <f t="shared" si="4"/>
        <v>2.1285183966160776E-2</v>
      </c>
      <c r="AE11" s="22">
        <f t="shared" si="5"/>
        <v>0.12179855269525335</v>
      </c>
      <c r="AF11" s="22">
        <f t="shared" si="6"/>
        <v>0.21344309477177889</v>
      </c>
      <c r="AG11" s="22">
        <f t="shared" si="7"/>
        <v>3.6835193363661567</v>
      </c>
      <c r="AH11" s="22">
        <f t="shared" si="8"/>
        <v>3.695344438569579E-2</v>
      </c>
      <c r="AI11" s="238">
        <f t="shared" si="9"/>
        <v>2.5649999999999996E-3</v>
      </c>
      <c r="AJ11" s="247">
        <f t="shared" si="10"/>
        <v>1.1825102203422652E-5</v>
      </c>
      <c r="AK11" s="23">
        <f t="shared" si="11"/>
        <v>5.9125511017113262E-5</v>
      </c>
      <c r="AL11" s="23">
        <f t="shared" si="12"/>
        <v>3.3832931304237041E-4</v>
      </c>
      <c r="AM11" s="23">
        <f t="shared" si="13"/>
        <v>5.9289748547716357E-4</v>
      </c>
      <c r="AN11" s="23">
        <f t="shared" si="14"/>
        <v>1.0231998156572657E-2</v>
      </c>
      <c r="AO11" s="23">
        <f t="shared" si="15"/>
        <v>1.0264845662693276E-4</v>
      </c>
      <c r="AP11" s="248">
        <f t="shared" si="16"/>
        <v>7.1249999999999987E-6</v>
      </c>
      <c r="AQ11" s="256">
        <f t="shared" si="17"/>
        <v>59.125511017113261</v>
      </c>
      <c r="AR11" s="257">
        <f t="shared" si="18"/>
        <v>338.32931304237042</v>
      </c>
      <c r="AS11" s="257">
        <f t="shared" si="19"/>
        <v>592.89748547716351</v>
      </c>
      <c r="AT11" s="257">
        <f t="shared" si="20"/>
        <v>10231.998156572658</v>
      </c>
      <c r="AU11" s="257">
        <f t="shared" si="21"/>
        <v>102.64845662693276</v>
      </c>
      <c r="AV11" s="258">
        <f t="shared" si="22"/>
        <v>7.1249999999999991</v>
      </c>
      <c r="AW11" s="264">
        <v>1</v>
      </c>
      <c r="AX11" s="265">
        <f t="shared" si="23"/>
        <v>59.125511017113261</v>
      </c>
      <c r="AY11" s="265">
        <f t="shared" si="24"/>
        <v>338.32931304237042</v>
      </c>
      <c r="AZ11" s="265">
        <f t="shared" si="25"/>
        <v>592.89748547716351</v>
      </c>
      <c r="BA11" s="265">
        <f t="shared" si="26"/>
        <v>10231.998156572658</v>
      </c>
      <c r="BB11" s="265">
        <f t="shared" si="27"/>
        <v>102.64845662693276</v>
      </c>
      <c r="BC11" s="266">
        <f t="shared" si="28"/>
        <v>7.1249999999999991</v>
      </c>
      <c r="BG11" s="13">
        <v>0.1</v>
      </c>
      <c r="BH11" s="13">
        <f t="shared" si="29"/>
        <v>75</v>
      </c>
      <c r="BI11"/>
      <c r="BJ11">
        <f t="shared" si="42"/>
        <v>75</v>
      </c>
      <c r="BK11" s="13">
        <f t="shared" si="30"/>
        <v>0.18000000000000002</v>
      </c>
      <c r="BL11" s="13">
        <f t="shared" si="31"/>
        <v>1.03</v>
      </c>
      <c r="BM11" s="13">
        <f t="shared" si="32"/>
        <v>1.8050000000000002</v>
      </c>
      <c r="BN11" s="13">
        <f t="shared" si="33"/>
        <v>31.150000000000002</v>
      </c>
      <c r="BO11" s="13">
        <f t="shared" si="34"/>
        <v>0.3125</v>
      </c>
      <c r="BP11" s="13">
        <f t="shared" si="35"/>
        <v>2.8499999999999998E-2</v>
      </c>
      <c r="BQ11" s="13">
        <f t="shared" si="36"/>
        <v>3.0101795842550922E-3</v>
      </c>
      <c r="BR11" s="209">
        <f t="shared" si="37"/>
        <v>1.7224916509904136E-2</v>
      </c>
      <c r="BS11" s="209">
        <f t="shared" si="38"/>
        <v>3.0185411942113563E-2</v>
      </c>
      <c r="BT11" s="209">
        <f t="shared" si="39"/>
        <v>0.52092830027525627</v>
      </c>
      <c r="BU11" s="209">
        <f t="shared" si="40"/>
        <v>5.2260062226650904E-3</v>
      </c>
      <c r="BV11" s="209">
        <f t="shared" si="41"/>
        <v>3.6274577874869887E-4</v>
      </c>
      <c r="CI11"/>
      <c r="CJ11"/>
      <c r="CK11"/>
      <c r="CL11"/>
      <c r="CM11"/>
    </row>
    <row r="12" spans="1:91" s="13" customFormat="1" ht="12.95" customHeight="1" x14ac:dyDescent="0.25">
      <c r="A12" s="13">
        <v>4.5232611111111112</v>
      </c>
      <c r="B12" s="13">
        <v>-74.120099999999994</v>
      </c>
      <c r="C12" s="13">
        <v>27</v>
      </c>
      <c r="D12" s="13">
        <v>15</v>
      </c>
      <c r="E12" s="13">
        <v>1693</v>
      </c>
      <c r="F12" s="58" t="s">
        <v>13</v>
      </c>
      <c r="G12" s="59" t="s">
        <v>891</v>
      </c>
      <c r="H12" s="60" t="s">
        <v>892</v>
      </c>
      <c r="I12" s="16" t="s">
        <v>1612</v>
      </c>
      <c r="J12" s="16"/>
      <c r="K12" s="66">
        <v>40386</v>
      </c>
      <c r="L12" s="16">
        <v>12</v>
      </c>
      <c r="M12" s="16">
        <v>7</v>
      </c>
      <c r="N12" s="3">
        <f t="shared" si="0"/>
        <v>360</v>
      </c>
      <c r="O12" s="3">
        <v>30</v>
      </c>
      <c r="P12" s="16" t="s">
        <v>1554</v>
      </c>
      <c r="Q12" s="16">
        <v>750</v>
      </c>
      <c r="R12" s="14"/>
      <c r="S12" s="14"/>
      <c r="T12" s="14"/>
      <c r="U12" s="17">
        <v>3.9E-2</v>
      </c>
      <c r="V12" s="144">
        <v>0.36</v>
      </c>
      <c r="W12" s="149">
        <v>1.8</v>
      </c>
      <c r="X12" s="144">
        <v>10.3</v>
      </c>
      <c r="Y12" s="29">
        <f t="shared" si="1"/>
        <v>18.05</v>
      </c>
      <c r="Z12" s="149">
        <v>311.5</v>
      </c>
      <c r="AA12" s="21">
        <f t="shared" si="2"/>
        <v>3.125</v>
      </c>
      <c r="AB12" s="217">
        <v>0.28499999999999998</v>
      </c>
      <c r="AC12" s="237">
        <f t="shared" si="3"/>
        <v>4.2570367932321549E-3</v>
      </c>
      <c r="AD12" s="22">
        <f t="shared" si="4"/>
        <v>2.1285183966160776E-2</v>
      </c>
      <c r="AE12" s="22">
        <f t="shared" si="5"/>
        <v>0.12179855269525335</v>
      </c>
      <c r="AF12" s="22">
        <f t="shared" si="6"/>
        <v>0.21344309477177889</v>
      </c>
      <c r="AG12" s="22">
        <f t="shared" si="7"/>
        <v>3.6835193363661567</v>
      </c>
      <c r="AH12" s="22">
        <f t="shared" si="8"/>
        <v>3.695344438569579E-2</v>
      </c>
      <c r="AI12" s="238">
        <f t="shared" si="9"/>
        <v>2.5649999999999996E-3</v>
      </c>
      <c r="AJ12" s="247">
        <f t="shared" si="10"/>
        <v>1.1825102203422652E-5</v>
      </c>
      <c r="AK12" s="23">
        <f t="shared" si="11"/>
        <v>5.9125511017113262E-5</v>
      </c>
      <c r="AL12" s="23">
        <f t="shared" si="12"/>
        <v>3.3832931304237041E-4</v>
      </c>
      <c r="AM12" s="23">
        <f t="shared" si="13"/>
        <v>5.9289748547716357E-4</v>
      </c>
      <c r="AN12" s="23">
        <f t="shared" si="14"/>
        <v>1.0231998156572657E-2</v>
      </c>
      <c r="AO12" s="23">
        <f t="shared" si="15"/>
        <v>1.0264845662693276E-4</v>
      </c>
      <c r="AP12" s="248">
        <f t="shared" si="16"/>
        <v>7.1249999999999987E-6</v>
      </c>
      <c r="AQ12" s="256">
        <f t="shared" si="17"/>
        <v>59.125511017113261</v>
      </c>
      <c r="AR12" s="257">
        <f t="shared" si="18"/>
        <v>338.32931304237042</v>
      </c>
      <c r="AS12" s="257">
        <f t="shared" si="19"/>
        <v>592.89748547716351</v>
      </c>
      <c r="AT12" s="257">
        <f t="shared" si="20"/>
        <v>10231.998156572658</v>
      </c>
      <c r="AU12" s="257">
        <f t="shared" si="21"/>
        <v>102.64845662693276</v>
      </c>
      <c r="AV12" s="258">
        <f t="shared" si="22"/>
        <v>7.1249999999999991</v>
      </c>
      <c r="AW12" s="264">
        <v>1</v>
      </c>
      <c r="AX12" s="265">
        <f t="shared" si="23"/>
        <v>59.125511017113261</v>
      </c>
      <c r="AY12" s="265">
        <f t="shared" si="24"/>
        <v>338.32931304237042</v>
      </c>
      <c r="AZ12" s="265">
        <f t="shared" si="25"/>
        <v>592.89748547716351</v>
      </c>
      <c r="BA12" s="265">
        <f t="shared" si="26"/>
        <v>10231.998156572658</v>
      </c>
      <c r="BB12" s="265">
        <f t="shared" si="27"/>
        <v>102.64845662693276</v>
      </c>
      <c r="BC12" s="266">
        <f t="shared" si="28"/>
        <v>7.1249999999999991</v>
      </c>
      <c r="BG12" s="13">
        <v>0.1</v>
      </c>
      <c r="BH12" s="13">
        <f t="shared" si="29"/>
        <v>75</v>
      </c>
      <c r="BI12"/>
      <c r="BJ12">
        <f t="shared" si="42"/>
        <v>75</v>
      </c>
      <c r="BK12" s="13">
        <f t="shared" si="30"/>
        <v>0.18000000000000002</v>
      </c>
      <c r="BL12" s="13">
        <f t="shared" si="31"/>
        <v>1.03</v>
      </c>
      <c r="BM12" s="13">
        <f t="shared" si="32"/>
        <v>1.8050000000000002</v>
      </c>
      <c r="BN12" s="13">
        <f t="shared" si="33"/>
        <v>31.150000000000002</v>
      </c>
      <c r="BO12" s="13">
        <f t="shared" si="34"/>
        <v>0.3125</v>
      </c>
      <c r="BP12" s="13">
        <f t="shared" si="35"/>
        <v>2.8499999999999998E-2</v>
      </c>
      <c r="BQ12" s="13">
        <f t="shared" si="36"/>
        <v>3.0101795842550922E-3</v>
      </c>
      <c r="BR12" s="209">
        <f t="shared" si="37"/>
        <v>1.7224916509904136E-2</v>
      </c>
      <c r="BS12" s="209">
        <f t="shared" si="38"/>
        <v>3.0185411942113563E-2</v>
      </c>
      <c r="BT12" s="209">
        <f t="shared" si="39"/>
        <v>0.52092830027525627</v>
      </c>
      <c r="BU12" s="209">
        <f t="shared" si="40"/>
        <v>5.2260062226650904E-3</v>
      </c>
      <c r="BV12" s="209">
        <f t="shared" si="41"/>
        <v>3.6274577874869887E-4</v>
      </c>
      <c r="CI12"/>
      <c r="CJ12"/>
      <c r="CK12"/>
      <c r="CL12"/>
      <c r="CM12"/>
    </row>
    <row r="13" spans="1:91" s="32" customFormat="1" ht="12.95" customHeight="1" thickBot="1" x14ac:dyDescent="0.3">
      <c r="A13" s="13">
        <v>4.5237099414156097</v>
      </c>
      <c r="B13" s="13">
        <v>-74.119197240166599</v>
      </c>
      <c r="C13" s="13">
        <v>27</v>
      </c>
      <c r="D13" s="13">
        <v>15</v>
      </c>
      <c r="E13" s="13">
        <v>1693</v>
      </c>
      <c r="F13" s="58" t="s">
        <v>13</v>
      </c>
      <c r="G13" s="59" t="s">
        <v>1290</v>
      </c>
      <c r="H13" s="60" t="s">
        <v>1291</v>
      </c>
      <c r="I13" s="16" t="s">
        <v>1612</v>
      </c>
      <c r="J13" s="16"/>
      <c r="K13" s="66">
        <v>40253</v>
      </c>
      <c r="L13" s="16">
        <v>8</v>
      </c>
      <c r="M13" s="16">
        <v>7</v>
      </c>
      <c r="N13" s="3">
        <f t="shared" si="0"/>
        <v>240</v>
      </c>
      <c r="O13" s="3">
        <v>30</v>
      </c>
      <c r="P13" s="16" t="s">
        <v>1554</v>
      </c>
      <c r="Q13" s="62">
        <v>550</v>
      </c>
      <c r="R13" s="14"/>
      <c r="S13" s="14"/>
      <c r="T13" s="14"/>
      <c r="U13" s="17">
        <v>3.9E-2</v>
      </c>
      <c r="V13" s="142">
        <v>0.36</v>
      </c>
      <c r="W13" s="148">
        <v>1.8</v>
      </c>
      <c r="X13" s="142">
        <v>10.3</v>
      </c>
      <c r="Y13" s="154">
        <f t="shared" si="1"/>
        <v>18.05</v>
      </c>
      <c r="Z13" s="148">
        <v>311.5</v>
      </c>
      <c r="AA13" s="21">
        <f t="shared" si="2"/>
        <v>3.125</v>
      </c>
      <c r="AB13" s="215">
        <v>0.28499999999999998</v>
      </c>
      <c r="AC13" s="237">
        <f t="shared" si="3"/>
        <v>3.1218269817035803E-3</v>
      </c>
      <c r="AD13" s="22">
        <f t="shared" si="4"/>
        <v>1.5609134908517902E-2</v>
      </c>
      <c r="AE13" s="22">
        <f t="shared" si="5"/>
        <v>8.9318938643185769E-2</v>
      </c>
      <c r="AF13" s="22">
        <f t="shared" si="6"/>
        <v>0.15652493616597118</v>
      </c>
      <c r="AG13" s="22">
        <f t="shared" si="7"/>
        <v>2.701247513335181</v>
      </c>
      <c r="AH13" s="22">
        <f t="shared" si="8"/>
        <v>2.7099192549510247E-2</v>
      </c>
      <c r="AI13" s="238">
        <f t="shared" si="9"/>
        <v>1.8810000000000001E-3</v>
      </c>
      <c r="AJ13" s="247">
        <f t="shared" si="10"/>
        <v>8.6717416158432791E-6</v>
      </c>
      <c r="AK13" s="23">
        <f t="shared" si="11"/>
        <v>4.3358708079216396E-5</v>
      </c>
      <c r="AL13" s="23">
        <f t="shared" si="12"/>
        <v>2.4810816289773824E-4</v>
      </c>
      <c r="AM13" s="23">
        <f t="shared" si="13"/>
        <v>4.3479148934991998E-4</v>
      </c>
      <c r="AN13" s="23">
        <f t="shared" si="14"/>
        <v>7.503465314819947E-3</v>
      </c>
      <c r="AO13" s="23">
        <f t="shared" si="15"/>
        <v>7.5275534859750687E-5</v>
      </c>
      <c r="AP13" s="248">
        <f t="shared" si="16"/>
        <v>5.2249999999999999E-6</v>
      </c>
      <c r="AQ13" s="256">
        <f t="shared" si="17"/>
        <v>43.358708079216399</v>
      </c>
      <c r="AR13" s="257">
        <f t="shared" si="18"/>
        <v>248.10816289773825</v>
      </c>
      <c r="AS13" s="257">
        <f t="shared" si="19"/>
        <v>434.79148934991997</v>
      </c>
      <c r="AT13" s="257">
        <f t="shared" si="20"/>
        <v>7503.4653148199468</v>
      </c>
      <c r="AU13" s="257">
        <f t="shared" si="21"/>
        <v>75.275534859750692</v>
      </c>
      <c r="AV13" s="258">
        <f t="shared" si="22"/>
        <v>5.2249999999999996</v>
      </c>
      <c r="AW13" s="264">
        <v>1</v>
      </c>
      <c r="AX13" s="265">
        <f t="shared" si="23"/>
        <v>43.358708079216399</v>
      </c>
      <c r="AY13" s="265">
        <f t="shared" si="24"/>
        <v>248.10816289773825</v>
      </c>
      <c r="AZ13" s="265">
        <f t="shared" si="25"/>
        <v>434.79148934991997</v>
      </c>
      <c r="BA13" s="265">
        <f t="shared" si="26"/>
        <v>7503.4653148199468</v>
      </c>
      <c r="BB13" s="265">
        <f t="shared" si="27"/>
        <v>75.275534859750692</v>
      </c>
      <c r="BC13" s="266">
        <f t="shared" si="28"/>
        <v>5.2249999999999996</v>
      </c>
      <c r="BG13" s="13">
        <v>0.1</v>
      </c>
      <c r="BH13" s="13">
        <f t="shared" si="29"/>
        <v>55</v>
      </c>
      <c r="BI13"/>
      <c r="BJ13">
        <f t="shared" si="42"/>
        <v>55</v>
      </c>
      <c r="BK13" s="13">
        <f t="shared" si="30"/>
        <v>0.18000000000000002</v>
      </c>
      <c r="BL13" s="13">
        <f t="shared" si="31"/>
        <v>1.03</v>
      </c>
      <c r="BM13" s="13">
        <f t="shared" si="32"/>
        <v>1.8050000000000002</v>
      </c>
      <c r="BN13" s="13">
        <f t="shared" si="33"/>
        <v>31.150000000000002</v>
      </c>
      <c r="BO13" s="13">
        <f t="shared" si="34"/>
        <v>0.3125</v>
      </c>
      <c r="BP13" s="13">
        <f t="shared" si="35"/>
        <v>2.8499999999999998E-2</v>
      </c>
      <c r="BQ13" s="13">
        <f t="shared" si="36"/>
        <v>2.2074650284537342E-3</v>
      </c>
      <c r="BR13" s="209">
        <f t="shared" si="37"/>
        <v>1.2631605440596364E-2</v>
      </c>
      <c r="BS13" s="209">
        <f t="shared" si="38"/>
        <v>2.2135968757549945E-2</v>
      </c>
      <c r="BT13" s="209">
        <f t="shared" si="39"/>
        <v>0.38201408686852117</v>
      </c>
      <c r="BU13" s="209">
        <f t="shared" si="40"/>
        <v>3.8324045632877331E-3</v>
      </c>
      <c r="BV13" s="209">
        <f t="shared" si="41"/>
        <v>2.6601357108237925E-4</v>
      </c>
      <c r="CI13"/>
      <c r="CJ13"/>
      <c r="CK13"/>
      <c r="CL13"/>
      <c r="CM13"/>
    </row>
    <row r="14" spans="1:91" s="13" customFormat="1" ht="12.95" customHeight="1" x14ac:dyDescent="0.25">
      <c r="A14" s="13">
        <v>4.534872222222222</v>
      </c>
      <c r="B14" s="13">
        <v>-74.086516666666668</v>
      </c>
      <c r="C14" s="13">
        <v>31</v>
      </c>
      <c r="D14" s="13">
        <v>17</v>
      </c>
      <c r="E14" s="13">
        <v>2216</v>
      </c>
      <c r="F14" s="58" t="s">
        <v>13</v>
      </c>
      <c r="G14" s="59" t="s">
        <v>1016</v>
      </c>
      <c r="H14" s="60" t="s">
        <v>1017</v>
      </c>
      <c r="I14" s="16" t="s">
        <v>1603</v>
      </c>
      <c r="J14" s="16"/>
      <c r="K14" s="73">
        <v>39161</v>
      </c>
      <c r="L14" s="16">
        <v>10</v>
      </c>
      <c r="M14" s="16">
        <v>7</v>
      </c>
      <c r="N14" s="3">
        <f t="shared" si="0"/>
        <v>300</v>
      </c>
      <c r="O14" s="3">
        <v>30</v>
      </c>
      <c r="P14" s="16" t="s">
        <v>1554</v>
      </c>
      <c r="Q14" s="16">
        <v>225</v>
      </c>
      <c r="R14" s="14"/>
      <c r="S14" s="14"/>
      <c r="T14" s="14"/>
      <c r="U14" s="17">
        <v>3.9E-2</v>
      </c>
      <c r="V14" s="144">
        <v>0.36</v>
      </c>
      <c r="W14" s="149">
        <v>1.8</v>
      </c>
      <c r="X14" s="144">
        <v>10.3</v>
      </c>
      <c r="Y14" s="29">
        <f t="shared" si="1"/>
        <v>18.05</v>
      </c>
      <c r="Z14" s="149">
        <v>311.5</v>
      </c>
      <c r="AA14" s="21">
        <f t="shared" si="2"/>
        <v>3.125</v>
      </c>
      <c r="AB14" s="217">
        <v>0.28499999999999998</v>
      </c>
      <c r="AC14" s="237">
        <f t="shared" si="3"/>
        <v>1.2771110379696466E-3</v>
      </c>
      <c r="AD14" s="22">
        <f t="shared" si="4"/>
        <v>6.385555189848232E-3</v>
      </c>
      <c r="AE14" s="22">
        <f t="shared" si="5"/>
        <v>3.6539565808576001E-2</v>
      </c>
      <c r="AF14" s="22">
        <f t="shared" si="6"/>
        <v>6.4032928431533673E-2</v>
      </c>
      <c r="AG14" s="22">
        <f t="shared" si="7"/>
        <v>1.1050558009098468</v>
      </c>
      <c r="AH14" s="22">
        <f t="shared" si="8"/>
        <v>1.1086033315708737E-2</v>
      </c>
      <c r="AI14" s="238">
        <f t="shared" si="9"/>
        <v>7.695E-4</v>
      </c>
      <c r="AJ14" s="247">
        <f t="shared" si="10"/>
        <v>3.547530661026796E-6</v>
      </c>
      <c r="AK14" s="23">
        <f t="shared" si="11"/>
        <v>1.7737653305133979E-5</v>
      </c>
      <c r="AL14" s="23">
        <f t="shared" si="12"/>
        <v>1.0149879391271111E-4</v>
      </c>
      <c r="AM14" s="23">
        <f t="shared" si="13"/>
        <v>1.7786924564314909E-4</v>
      </c>
      <c r="AN14" s="23">
        <f t="shared" si="14"/>
        <v>3.0695994469717965E-3</v>
      </c>
      <c r="AO14" s="23">
        <f t="shared" si="15"/>
        <v>3.0794536988079827E-5</v>
      </c>
      <c r="AP14" s="248">
        <f t="shared" si="16"/>
        <v>2.1374999999999999E-6</v>
      </c>
      <c r="AQ14" s="256">
        <f t="shared" si="17"/>
        <v>17.737653305133978</v>
      </c>
      <c r="AR14" s="257">
        <f t="shared" si="18"/>
        <v>101.49879391271111</v>
      </c>
      <c r="AS14" s="257">
        <f t="shared" si="19"/>
        <v>177.8692456431491</v>
      </c>
      <c r="AT14" s="257">
        <f t="shared" si="20"/>
        <v>3069.5994469717966</v>
      </c>
      <c r="AU14" s="257">
        <f t="shared" si="21"/>
        <v>30.794536988079827</v>
      </c>
      <c r="AV14" s="258">
        <f t="shared" si="22"/>
        <v>2.1374999999999997</v>
      </c>
      <c r="AW14" s="264">
        <v>1</v>
      </c>
      <c r="AX14" s="265">
        <f t="shared" si="23"/>
        <v>17.737653305133978</v>
      </c>
      <c r="AY14" s="265">
        <f t="shared" si="24"/>
        <v>101.49879391271111</v>
      </c>
      <c r="AZ14" s="265">
        <f t="shared" si="25"/>
        <v>177.8692456431491</v>
      </c>
      <c r="BA14" s="265">
        <f t="shared" si="26"/>
        <v>3069.5994469717966</v>
      </c>
      <c r="BB14" s="265">
        <f t="shared" si="27"/>
        <v>30.794536988079827</v>
      </c>
      <c r="BC14" s="266">
        <f t="shared" si="28"/>
        <v>2.1374999999999997</v>
      </c>
      <c r="BG14" s="13">
        <v>0.1</v>
      </c>
      <c r="BH14" s="13">
        <f t="shared" si="29"/>
        <v>22.5</v>
      </c>
      <c r="BI14"/>
      <c r="BJ14">
        <f t="shared" si="42"/>
        <v>22.5</v>
      </c>
      <c r="BK14" s="13">
        <f t="shared" si="30"/>
        <v>0.18000000000000002</v>
      </c>
      <c r="BL14" s="13">
        <f t="shared" si="31"/>
        <v>1.03</v>
      </c>
      <c r="BM14" s="13">
        <f t="shared" si="32"/>
        <v>1.8050000000000002</v>
      </c>
      <c r="BN14" s="13">
        <f t="shared" si="33"/>
        <v>31.150000000000002</v>
      </c>
      <c r="BO14" s="13">
        <f t="shared" si="34"/>
        <v>0.3125</v>
      </c>
      <c r="BP14" s="13">
        <f t="shared" si="35"/>
        <v>2.8499999999999998E-2</v>
      </c>
      <c r="BQ14" s="13">
        <f t="shared" si="36"/>
        <v>9.0305387527652749E-4</v>
      </c>
      <c r="BR14" s="209">
        <f t="shared" si="37"/>
        <v>5.167474952971241E-3</v>
      </c>
      <c r="BS14" s="209">
        <f t="shared" si="38"/>
        <v>9.05562358263407E-3</v>
      </c>
      <c r="BT14" s="209">
        <f t="shared" si="39"/>
        <v>0.15627849008257685</v>
      </c>
      <c r="BU14" s="209">
        <f t="shared" si="40"/>
        <v>1.5678018667995271E-3</v>
      </c>
      <c r="BV14" s="209">
        <f t="shared" si="41"/>
        <v>1.0882373362460968E-4</v>
      </c>
      <c r="CI14"/>
      <c r="CJ14"/>
      <c r="CK14"/>
      <c r="CL14"/>
      <c r="CM14"/>
    </row>
    <row r="15" spans="1:91" s="13" customFormat="1" ht="12.95" customHeight="1" x14ac:dyDescent="0.25">
      <c r="A15" s="13">
        <v>4.5375880814855298</v>
      </c>
      <c r="B15" s="13">
        <v>-74.085995188767797</v>
      </c>
      <c r="C15" s="13">
        <v>31</v>
      </c>
      <c r="D15" s="13">
        <v>17</v>
      </c>
      <c r="E15" s="13">
        <v>2216</v>
      </c>
      <c r="F15" s="58" t="s">
        <v>13</v>
      </c>
      <c r="G15" s="59" t="s">
        <v>1266</v>
      </c>
      <c r="H15" s="60" t="s">
        <v>1267</v>
      </c>
      <c r="I15" s="16" t="s">
        <v>1603</v>
      </c>
      <c r="J15" s="16"/>
      <c r="K15" s="66">
        <v>39990</v>
      </c>
      <c r="L15" s="16">
        <v>10</v>
      </c>
      <c r="M15" s="16">
        <v>7</v>
      </c>
      <c r="N15" s="3">
        <f t="shared" si="0"/>
        <v>300</v>
      </c>
      <c r="O15" s="3">
        <v>30</v>
      </c>
      <c r="P15" s="16" t="s">
        <v>1554</v>
      </c>
      <c r="Q15" s="16">
        <v>180</v>
      </c>
      <c r="R15" s="14"/>
      <c r="S15" s="14"/>
      <c r="T15" s="14"/>
      <c r="U15" s="17">
        <v>3.9E-2</v>
      </c>
      <c r="V15" s="144">
        <v>0.36</v>
      </c>
      <c r="W15" s="149">
        <v>1.8</v>
      </c>
      <c r="X15" s="144">
        <v>10.3</v>
      </c>
      <c r="Y15" s="29">
        <f t="shared" si="1"/>
        <v>18.05</v>
      </c>
      <c r="Z15" s="149">
        <v>311.5</v>
      </c>
      <c r="AA15" s="21">
        <f t="shared" si="2"/>
        <v>3.125</v>
      </c>
      <c r="AB15" s="217">
        <v>0.28499999999999998</v>
      </c>
      <c r="AC15" s="237">
        <f t="shared" si="3"/>
        <v>1.0216888303757172E-3</v>
      </c>
      <c r="AD15" s="22">
        <f t="shared" si="4"/>
        <v>5.1084441518785863E-3</v>
      </c>
      <c r="AE15" s="22">
        <f t="shared" si="5"/>
        <v>2.9231652646860805E-2</v>
      </c>
      <c r="AF15" s="22">
        <f t="shared" si="6"/>
        <v>5.1226342745226937E-2</v>
      </c>
      <c r="AG15" s="22">
        <f t="shared" si="7"/>
        <v>0.88404464072787747</v>
      </c>
      <c r="AH15" s="22">
        <f t="shared" si="8"/>
        <v>8.8688266525669898E-3</v>
      </c>
      <c r="AI15" s="238">
        <f t="shared" si="9"/>
        <v>6.1559999999999989E-4</v>
      </c>
      <c r="AJ15" s="247">
        <f t="shared" si="10"/>
        <v>2.8380245288214367E-6</v>
      </c>
      <c r="AK15" s="23">
        <f t="shared" si="11"/>
        <v>1.4190122644107184E-5</v>
      </c>
      <c r="AL15" s="23">
        <f t="shared" si="12"/>
        <v>8.1199035130168908E-5</v>
      </c>
      <c r="AM15" s="23">
        <f t="shared" si="13"/>
        <v>1.4229539651451926E-4</v>
      </c>
      <c r="AN15" s="23">
        <f t="shared" si="14"/>
        <v>2.4556795575774375E-3</v>
      </c>
      <c r="AO15" s="23">
        <f t="shared" si="15"/>
        <v>2.463562959046386E-5</v>
      </c>
      <c r="AP15" s="248">
        <f t="shared" si="16"/>
        <v>1.7099999999999997E-6</v>
      </c>
      <c r="AQ15" s="256">
        <f t="shared" si="17"/>
        <v>14.190122644107184</v>
      </c>
      <c r="AR15" s="257">
        <f t="shared" si="18"/>
        <v>81.199035130168909</v>
      </c>
      <c r="AS15" s="257">
        <f t="shared" si="19"/>
        <v>142.29539651451927</v>
      </c>
      <c r="AT15" s="257">
        <f t="shared" si="20"/>
        <v>2455.6795575774377</v>
      </c>
      <c r="AU15" s="257">
        <f t="shared" si="21"/>
        <v>24.635629590463861</v>
      </c>
      <c r="AV15" s="258">
        <f t="shared" si="22"/>
        <v>1.7099999999999997</v>
      </c>
      <c r="AW15" s="264">
        <v>1</v>
      </c>
      <c r="AX15" s="265">
        <f t="shared" si="23"/>
        <v>14.190122644107184</v>
      </c>
      <c r="AY15" s="265">
        <f t="shared" si="24"/>
        <v>81.199035130168909</v>
      </c>
      <c r="AZ15" s="265">
        <f t="shared" si="25"/>
        <v>142.29539651451927</v>
      </c>
      <c r="BA15" s="265">
        <f t="shared" si="26"/>
        <v>2455.6795575774377</v>
      </c>
      <c r="BB15" s="265">
        <f t="shared" si="27"/>
        <v>24.635629590463861</v>
      </c>
      <c r="BC15" s="266">
        <f t="shared" si="28"/>
        <v>1.7099999999999997</v>
      </c>
      <c r="BG15" s="13">
        <v>0.1</v>
      </c>
      <c r="BH15" s="13">
        <f t="shared" si="29"/>
        <v>18</v>
      </c>
      <c r="BI15"/>
      <c r="BJ15">
        <f t="shared" si="42"/>
        <v>18</v>
      </c>
      <c r="BK15" s="13">
        <f t="shared" si="30"/>
        <v>0.18000000000000002</v>
      </c>
      <c r="BL15" s="13">
        <f t="shared" si="31"/>
        <v>1.03</v>
      </c>
      <c r="BM15" s="13">
        <f t="shared" si="32"/>
        <v>1.8050000000000002</v>
      </c>
      <c r="BN15" s="13">
        <f t="shared" si="33"/>
        <v>31.150000000000002</v>
      </c>
      <c r="BO15" s="13">
        <f t="shared" si="34"/>
        <v>0.3125</v>
      </c>
      <c r="BP15" s="13">
        <f t="shared" si="35"/>
        <v>2.8499999999999998E-2</v>
      </c>
      <c r="BQ15" s="13">
        <f t="shared" si="36"/>
        <v>7.2244310022122208E-4</v>
      </c>
      <c r="BR15" s="209">
        <f t="shared" si="37"/>
        <v>4.1339799623769935E-3</v>
      </c>
      <c r="BS15" s="209">
        <f t="shared" si="38"/>
        <v>7.2444988661072556E-3</v>
      </c>
      <c r="BT15" s="209">
        <f t="shared" si="39"/>
        <v>0.12502279206606148</v>
      </c>
      <c r="BU15" s="209">
        <f t="shared" si="40"/>
        <v>1.2542414934396218E-3</v>
      </c>
      <c r="BV15" s="209">
        <f t="shared" si="41"/>
        <v>8.7058986899687737E-5</v>
      </c>
      <c r="CI15"/>
      <c r="CJ15"/>
      <c r="CK15"/>
      <c r="CL15"/>
      <c r="CM15"/>
    </row>
    <row r="16" spans="1:91" s="26" customFormat="1" ht="12.95" customHeight="1" thickBot="1" x14ac:dyDescent="0.3">
      <c r="A16" s="13">
        <v>4.5399641017296997</v>
      </c>
      <c r="B16" s="13">
        <v>-74.117154357590806</v>
      </c>
      <c r="C16" s="13">
        <v>27</v>
      </c>
      <c r="D16" s="13">
        <v>17</v>
      </c>
      <c r="E16" s="13">
        <v>1719</v>
      </c>
      <c r="F16" s="58" t="s">
        <v>13</v>
      </c>
      <c r="G16" s="59" t="s">
        <v>1048</v>
      </c>
      <c r="H16" s="60" t="s">
        <v>1049</v>
      </c>
      <c r="I16" s="16" t="s">
        <v>1612</v>
      </c>
      <c r="J16" s="16"/>
      <c r="K16" s="66">
        <v>40252</v>
      </c>
      <c r="L16" s="16">
        <v>13</v>
      </c>
      <c r="M16" s="16">
        <v>7</v>
      </c>
      <c r="N16" s="3">
        <f t="shared" si="0"/>
        <v>390</v>
      </c>
      <c r="O16" s="3">
        <v>30</v>
      </c>
      <c r="P16" s="16" t="s">
        <v>1554</v>
      </c>
      <c r="Q16" s="62">
        <v>550</v>
      </c>
      <c r="R16" s="14"/>
      <c r="S16" s="14"/>
      <c r="T16" s="14"/>
      <c r="U16" s="17">
        <v>3.9E-2</v>
      </c>
      <c r="V16" s="142">
        <v>0.36</v>
      </c>
      <c r="W16" s="148">
        <v>1.8</v>
      </c>
      <c r="X16" s="142">
        <v>10.3</v>
      </c>
      <c r="Y16" s="154">
        <f t="shared" si="1"/>
        <v>18.05</v>
      </c>
      <c r="Z16" s="148">
        <v>311.5</v>
      </c>
      <c r="AA16" s="21">
        <f t="shared" si="2"/>
        <v>3.125</v>
      </c>
      <c r="AB16" s="215">
        <v>0.28499999999999998</v>
      </c>
      <c r="AC16" s="237">
        <f t="shared" si="3"/>
        <v>3.1218269817035803E-3</v>
      </c>
      <c r="AD16" s="22">
        <f t="shared" si="4"/>
        <v>1.5609134908517902E-2</v>
      </c>
      <c r="AE16" s="22">
        <f t="shared" si="5"/>
        <v>8.9318938643185769E-2</v>
      </c>
      <c r="AF16" s="22">
        <f t="shared" si="6"/>
        <v>0.15652493616597118</v>
      </c>
      <c r="AG16" s="22">
        <f t="shared" si="7"/>
        <v>2.701247513335181</v>
      </c>
      <c r="AH16" s="22">
        <f t="shared" si="8"/>
        <v>2.7099192549510247E-2</v>
      </c>
      <c r="AI16" s="238">
        <f t="shared" si="9"/>
        <v>1.8810000000000001E-3</v>
      </c>
      <c r="AJ16" s="247">
        <f t="shared" si="10"/>
        <v>8.6717416158432791E-6</v>
      </c>
      <c r="AK16" s="23">
        <f t="shared" si="11"/>
        <v>4.3358708079216396E-5</v>
      </c>
      <c r="AL16" s="23">
        <f t="shared" si="12"/>
        <v>2.4810816289773824E-4</v>
      </c>
      <c r="AM16" s="23">
        <f t="shared" si="13"/>
        <v>4.3479148934991998E-4</v>
      </c>
      <c r="AN16" s="23">
        <f t="shared" si="14"/>
        <v>7.503465314819947E-3</v>
      </c>
      <c r="AO16" s="23">
        <f t="shared" si="15"/>
        <v>7.5275534859750687E-5</v>
      </c>
      <c r="AP16" s="248">
        <f t="shared" si="16"/>
        <v>5.2249999999999999E-6</v>
      </c>
      <c r="AQ16" s="256">
        <f t="shared" si="17"/>
        <v>43.358708079216399</v>
      </c>
      <c r="AR16" s="257">
        <f t="shared" si="18"/>
        <v>248.10816289773825</v>
      </c>
      <c r="AS16" s="257">
        <f t="shared" si="19"/>
        <v>434.79148934991997</v>
      </c>
      <c r="AT16" s="257">
        <f t="shared" si="20"/>
        <v>7503.4653148199468</v>
      </c>
      <c r="AU16" s="257">
        <f t="shared" si="21"/>
        <v>75.275534859750692</v>
      </c>
      <c r="AV16" s="258">
        <f t="shared" si="22"/>
        <v>5.2249999999999996</v>
      </c>
      <c r="AW16" s="264">
        <v>1</v>
      </c>
      <c r="AX16" s="265">
        <f t="shared" si="23"/>
        <v>43.358708079216399</v>
      </c>
      <c r="AY16" s="265">
        <f t="shared" si="24"/>
        <v>248.10816289773825</v>
      </c>
      <c r="AZ16" s="265">
        <f t="shared" si="25"/>
        <v>434.79148934991997</v>
      </c>
      <c r="BA16" s="265">
        <f t="shared" si="26"/>
        <v>7503.4653148199468</v>
      </c>
      <c r="BB16" s="265">
        <f t="shared" si="27"/>
        <v>75.275534859750692</v>
      </c>
      <c r="BC16" s="266">
        <f t="shared" si="28"/>
        <v>5.2249999999999996</v>
      </c>
      <c r="BG16" s="13">
        <v>0.1</v>
      </c>
      <c r="BH16" s="13">
        <f t="shared" si="29"/>
        <v>55</v>
      </c>
      <c r="BI16"/>
      <c r="BJ16">
        <f t="shared" si="42"/>
        <v>55</v>
      </c>
      <c r="BK16" s="13">
        <f t="shared" si="30"/>
        <v>0.18000000000000002</v>
      </c>
      <c r="BL16" s="13">
        <f t="shared" si="31"/>
        <v>1.03</v>
      </c>
      <c r="BM16" s="13">
        <f t="shared" si="32"/>
        <v>1.8050000000000002</v>
      </c>
      <c r="BN16" s="13">
        <f t="shared" si="33"/>
        <v>31.150000000000002</v>
      </c>
      <c r="BO16" s="13">
        <f t="shared" si="34"/>
        <v>0.3125</v>
      </c>
      <c r="BP16" s="13">
        <f t="shared" si="35"/>
        <v>2.8499999999999998E-2</v>
      </c>
      <c r="BQ16" s="13">
        <f t="shared" si="36"/>
        <v>2.2074650284537342E-3</v>
      </c>
      <c r="BR16" s="209">
        <f t="shared" si="37"/>
        <v>1.2631605440596364E-2</v>
      </c>
      <c r="BS16" s="209">
        <f t="shared" si="38"/>
        <v>2.2135968757549945E-2</v>
      </c>
      <c r="BT16" s="209">
        <f t="shared" si="39"/>
        <v>0.38201408686852117</v>
      </c>
      <c r="BU16" s="209">
        <f t="shared" si="40"/>
        <v>3.8324045632877331E-3</v>
      </c>
      <c r="BV16" s="209">
        <f t="shared" si="41"/>
        <v>2.6601357108237925E-4</v>
      </c>
      <c r="CI16"/>
      <c r="CJ16"/>
      <c r="CK16"/>
      <c r="CL16"/>
      <c r="CM16"/>
    </row>
    <row r="17" spans="1:91" s="13" customFormat="1" ht="12.95" customHeight="1" thickBot="1" x14ac:dyDescent="0.3">
      <c r="A17" s="13">
        <v>4.5434484236692398</v>
      </c>
      <c r="B17" s="13">
        <v>-74.088321867046304</v>
      </c>
      <c r="C17" s="13">
        <v>30</v>
      </c>
      <c r="D17" s="13">
        <v>18</v>
      </c>
      <c r="E17" s="13">
        <v>2228</v>
      </c>
      <c r="F17" s="58" t="s">
        <v>13</v>
      </c>
      <c r="G17" s="59" t="s">
        <v>1197</v>
      </c>
      <c r="H17" s="60" t="s">
        <v>1198</v>
      </c>
      <c r="I17" s="58" t="s">
        <v>1603</v>
      </c>
      <c r="J17" s="58"/>
      <c r="K17" s="82">
        <v>40595</v>
      </c>
      <c r="L17" s="58">
        <v>9</v>
      </c>
      <c r="M17" s="16">
        <v>7</v>
      </c>
      <c r="N17" s="3">
        <f t="shared" si="0"/>
        <v>270</v>
      </c>
      <c r="O17" s="3">
        <v>30</v>
      </c>
      <c r="P17" s="58" t="s">
        <v>1554</v>
      </c>
      <c r="Q17" s="62">
        <v>550</v>
      </c>
      <c r="R17" s="14"/>
      <c r="S17" s="14"/>
      <c r="T17" s="14"/>
      <c r="U17" s="17">
        <v>3.9E-2</v>
      </c>
      <c r="V17" s="142">
        <v>0.36</v>
      </c>
      <c r="W17" s="148">
        <v>1.8</v>
      </c>
      <c r="X17" s="142">
        <v>10.3</v>
      </c>
      <c r="Y17" s="154">
        <f t="shared" si="1"/>
        <v>18.05</v>
      </c>
      <c r="Z17" s="148">
        <v>311.5</v>
      </c>
      <c r="AA17" s="21">
        <f t="shared" si="2"/>
        <v>3.125</v>
      </c>
      <c r="AB17" s="215">
        <v>0.28499999999999998</v>
      </c>
      <c r="AC17" s="237">
        <f t="shared" si="3"/>
        <v>3.1218269817035803E-3</v>
      </c>
      <c r="AD17" s="22">
        <f t="shared" si="4"/>
        <v>1.5609134908517902E-2</v>
      </c>
      <c r="AE17" s="22">
        <f t="shared" si="5"/>
        <v>8.9318938643185769E-2</v>
      </c>
      <c r="AF17" s="22">
        <f t="shared" si="6"/>
        <v>0.15652493616597118</v>
      </c>
      <c r="AG17" s="22">
        <f t="shared" si="7"/>
        <v>2.701247513335181</v>
      </c>
      <c r="AH17" s="22">
        <f t="shared" si="8"/>
        <v>2.7099192549510247E-2</v>
      </c>
      <c r="AI17" s="238">
        <f t="shared" si="9"/>
        <v>1.8810000000000001E-3</v>
      </c>
      <c r="AJ17" s="247">
        <f t="shared" si="10"/>
        <v>8.6717416158432791E-6</v>
      </c>
      <c r="AK17" s="23">
        <f t="shared" si="11"/>
        <v>4.3358708079216396E-5</v>
      </c>
      <c r="AL17" s="23">
        <f t="shared" si="12"/>
        <v>2.4810816289773824E-4</v>
      </c>
      <c r="AM17" s="23">
        <f t="shared" si="13"/>
        <v>4.3479148934991998E-4</v>
      </c>
      <c r="AN17" s="23">
        <f t="shared" si="14"/>
        <v>7.503465314819947E-3</v>
      </c>
      <c r="AO17" s="23">
        <f t="shared" si="15"/>
        <v>7.5275534859750687E-5</v>
      </c>
      <c r="AP17" s="248">
        <f t="shared" si="16"/>
        <v>5.2249999999999999E-6</v>
      </c>
      <c r="AQ17" s="256">
        <f t="shared" si="17"/>
        <v>43.358708079216399</v>
      </c>
      <c r="AR17" s="257">
        <f t="shared" si="18"/>
        <v>248.10816289773825</v>
      </c>
      <c r="AS17" s="257">
        <f t="shared" si="19"/>
        <v>434.79148934991997</v>
      </c>
      <c r="AT17" s="257">
        <f t="shared" si="20"/>
        <v>7503.4653148199468</v>
      </c>
      <c r="AU17" s="257">
        <f t="shared" si="21"/>
        <v>75.275534859750692</v>
      </c>
      <c r="AV17" s="258">
        <f t="shared" si="22"/>
        <v>5.2249999999999996</v>
      </c>
      <c r="AW17" s="264">
        <v>1</v>
      </c>
      <c r="AX17" s="265">
        <f t="shared" si="23"/>
        <v>43.358708079216399</v>
      </c>
      <c r="AY17" s="265">
        <f t="shared" si="24"/>
        <v>248.10816289773825</v>
      </c>
      <c r="AZ17" s="265">
        <f t="shared" si="25"/>
        <v>434.79148934991997</v>
      </c>
      <c r="BA17" s="265">
        <f t="shared" si="26"/>
        <v>7503.4653148199468</v>
      </c>
      <c r="BB17" s="265">
        <f t="shared" si="27"/>
        <v>75.275534859750692</v>
      </c>
      <c r="BC17" s="266">
        <f t="shared" si="28"/>
        <v>5.2249999999999996</v>
      </c>
      <c r="BG17" s="13">
        <v>0.1</v>
      </c>
      <c r="BH17" s="13">
        <f t="shared" si="29"/>
        <v>55</v>
      </c>
      <c r="BI17"/>
      <c r="BJ17">
        <f t="shared" si="42"/>
        <v>55</v>
      </c>
      <c r="BK17" s="13">
        <f t="shared" si="30"/>
        <v>0.18000000000000002</v>
      </c>
      <c r="BL17" s="13">
        <f t="shared" si="31"/>
        <v>1.03</v>
      </c>
      <c r="BM17" s="13">
        <f t="shared" si="32"/>
        <v>1.8050000000000002</v>
      </c>
      <c r="BN17" s="13">
        <f t="shared" si="33"/>
        <v>31.150000000000002</v>
      </c>
      <c r="BO17" s="13">
        <f t="shared" si="34"/>
        <v>0.3125</v>
      </c>
      <c r="BP17" s="13">
        <f t="shared" si="35"/>
        <v>2.8499999999999998E-2</v>
      </c>
      <c r="BQ17" s="13">
        <f t="shared" si="36"/>
        <v>2.2074650284537342E-3</v>
      </c>
      <c r="BR17" s="209">
        <f t="shared" si="37"/>
        <v>1.2631605440596364E-2</v>
      </c>
      <c r="BS17" s="209">
        <f t="shared" si="38"/>
        <v>2.2135968757549945E-2</v>
      </c>
      <c r="BT17" s="209">
        <f t="shared" si="39"/>
        <v>0.38201408686852117</v>
      </c>
      <c r="BU17" s="209">
        <f t="shared" si="40"/>
        <v>3.8324045632877331E-3</v>
      </c>
      <c r="BV17" s="209">
        <f t="shared" si="41"/>
        <v>2.6601357108237925E-4</v>
      </c>
      <c r="CI17"/>
      <c r="CJ17"/>
      <c r="CK17"/>
      <c r="CL17"/>
      <c r="CM17"/>
    </row>
    <row r="18" spans="1:91" s="13" customFormat="1" ht="12.95" customHeight="1" thickBot="1" x14ac:dyDescent="0.3">
      <c r="A18" s="13">
        <v>4.5450472222222222</v>
      </c>
      <c r="B18" s="13">
        <v>-74.087716666666665</v>
      </c>
      <c r="C18" s="13">
        <v>30</v>
      </c>
      <c r="D18" s="13">
        <v>18</v>
      </c>
      <c r="E18" s="13">
        <v>2228</v>
      </c>
      <c r="F18" s="58" t="s">
        <v>13</v>
      </c>
      <c r="G18" s="59" t="s">
        <v>948</v>
      </c>
      <c r="H18" s="60" t="s">
        <v>949</v>
      </c>
      <c r="I18" s="16" t="s">
        <v>1603</v>
      </c>
      <c r="J18" s="16"/>
      <c r="K18" s="66">
        <v>40081</v>
      </c>
      <c r="L18" s="16">
        <v>3</v>
      </c>
      <c r="M18" s="16">
        <v>3</v>
      </c>
      <c r="N18" s="3">
        <f t="shared" si="0"/>
        <v>36</v>
      </c>
      <c r="O18" s="16">
        <v>12</v>
      </c>
      <c r="P18" s="16" t="s">
        <v>1554</v>
      </c>
      <c r="Q18" s="16">
        <v>550</v>
      </c>
      <c r="R18" s="14"/>
      <c r="S18" s="14"/>
      <c r="T18" s="14"/>
      <c r="U18" s="17">
        <v>3.9E-2</v>
      </c>
      <c r="V18" s="142">
        <v>0.36</v>
      </c>
      <c r="W18" s="148">
        <v>1.8</v>
      </c>
      <c r="X18" s="142">
        <v>10.3</v>
      </c>
      <c r="Y18" s="154">
        <f t="shared" si="1"/>
        <v>18.05</v>
      </c>
      <c r="Z18" s="148">
        <v>311.5</v>
      </c>
      <c r="AA18" s="21">
        <f t="shared" si="2"/>
        <v>3.125</v>
      </c>
      <c r="AB18" s="215">
        <v>0.28499999999999998</v>
      </c>
      <c r="AC18" s="237">
        <f t="shared" si="3"/>
        <v>3.1218269817035803E-3</v>
      </c>
      <c r="AD18" s="22">
        <f t="shared" si="4"/>
        <v>1.5609134908517902E-2</v>
      </c>
      <c r="AE18" s="22">
        <f t="shared" si="5"/>
        <v>8.9318938643185769E-2</v>
      </c>
      <c r="AF18" s="22">
        <f t="shared" si="6"/>
        <v>0.15652493616597118</v>
      </c>
      <c r="AG18" s="22">
        <f t="shared" si="7"/>
        <v>2.701247513335181</v>
      </c>
      <c r="AH18" s="22">
        <f t="shared" si="8"/>
        <v>2.7099192549510247E-2</v>
      </c>
      <c r="AI18" s="238">
        <f t="shared" si="9"/>
        <v>1.8810000000000001E-3</v>
      </c>
      <c r="AJ18" s="247">
        <f t="shared" si="10"/>
        <v>2.1679354039608198E-5</v>
      </c>
      <c r="AK18" s="23">
        <f t="shared" si="11"/>
        <v>1.0839677019804099E-4</v>
      </c>
      <c r="AL18" s="23">
        <f t="shared" si="12"/>
        <v>6.2027040724434558E-4</v>
      </c>
      <c r="AM18" s="23">
        <f t="shared" si="13"/>
        <v>1.0869787233747999E-3</v>
      </c>
      <c r="AN18" s="23">
        <f t="shared" si="14"/>
        <v>1.8758663287049868E-2</v>
      </c>
      <c r="AO18" s="23">
        <f t="shared" si="15"/>
        <v>1.8818883714937672E-4</v>
      </c>
      <c r="AP18" s="248">
        <f t="shared" si="16"/>
        <v>1.3062500000000001E-5</v>
      </c>
      <c r="AQ18" s="256">
        <f t="shared" si="17"/>
        <v>108.39677019804098</v>
      </c>
      <c r="AR18" s="257">
        <f t="shared" si="18"/>
        <v>620.27040724434562</v>
      </c>
      <c r="AS18" s="257">
        <f t="shared" si="19"/>
        <v>1086.9787233748</v>
      </c>
      <c r="AT18" s="257">
        <f t="shared" si="20"/>
        <v>18758.663287049869</v>
      </c>
      <c r="AU18" s="257">
        <f t="shared" si="21"/>
        <v>188.18883714937672</v>
      </c>
      <c r="AV18" s="258">
        <f t="shared" si="22"/>
        <v>13.0625</v>
      </c>
      <c r="AW18" s="264">
        <v>0</v>
      </c>
      <c r="AX18" s="265">
        <f t="shared" si="23"/>
        <v>0</v>
      </c>
      <c r="AY18" s="265">
        <f t="shared" si="24"/>
        <v>0</v>
      </c>
      <c r="AZ18" s="265">
        <f t="shared" si="25"/>
        <v>0</v>
      </c>
      <c r="BA18" s="265">
        <f t="shared" si="26"/>
        <v>0</v>
      </c>
      <c r="BB18" s="265">
        <f t="shared" si="27"/>
        <v>0</v>
      </c>
      <c r="BC18" s="266">
        <f t="shared" si="28"/>
        <v>0</v>
      </c>
      <c r="BG18" s="13">
        <v>0.1</v>
      </c>
      <c r="BH18" s="13">
        <f t="shared" si="29"/>
        <v>55</v>
      </c>
      <c r="BI18"/>
      <c r="BJ18">
        <f t="shared" si="42"/>
        <v>55</v>
      </c>
      <c r="BK18" s="13">
        <f t="shared" si="30"/>
        <v>0.18000000000000002</v>
      </c>
      <c r="BL18" s="13">
        <f t="shared" si="31"/>
        <v>1.03</v>
      </c>
      <c r="BM18" s="13">
        <f t="shared" si="32"/>
        <v>1.8050000000000002</v>
      </c>
      <c r="BN18" s="13">
        <f t="shared" si="33"/>
        <v>31.150000000000002</v>
      </c>
      <c r="BO18" s="13">
        <f t="shared" si="34"/>
        <v>0.3125</v>
      </c>
      <c r="BP18" s="13">
        <f t="shared" si="35"/>
        <v>2.8499999999999998E-2</v>
      </c>
      <c r="BQ18" s="13">
        <f t="shared" si="36"/>
        <v>2.2074650284537342E-3</v>
      </c>
      <c r="BR18" s="209">
        <f t="shared" si="37"/>
        <v>1.2631605440596364E-2</v>
      </c>
      <c r="BS18" s="209">
        <f t="shared" si="38"/>
        <v>2.2135968757549945E-2</v>
      </c>
      <c r="BT18" s="209">
        <f t="shared" si="39"/>
        <v>0.38201408686852117</v>
      </c>
      <c r="BU18" s="209">
        <f t="shared" si="40"/>
        <v>3.8324045632877331E-3</v>
      </c>
      <c r="BV18" s="209">
        <f t="shared" si="41"/>
        <v>2.6601357108237925E-4</v>
      </c>
      <c r="CI18"/>
      <c r="CJ18"/>
      <c r="CK18"/>
      <c r="CL18"/>
      <c r="CM18"/>
    </row>
    <row r="19" spans="1:91" s="13" customFormat="1" ht="12.95" customHeight="1" thickBot="1" x14ac:dyDescent="0.3">
      <c r="A19" s="13">
        <v>4.546716</v>
      </c>
      <c r="B19" s="13">
        <v>-74.092277999999993</v>
      </c>
      <c r="C19" s="13">
        <v>30</v>
      </c>
      <c r="D19" s="13">
        <v>18</v>
      </c>
      <c r="E19" s="13">
        <v>2228</v>
      </c>
      <c r="F19" s="58" t="s">
        <v>13</v>
      </c>
      <c r="G19" s="59" t="s">
        <v>1062</v>
      </c>
      <c r="H19" s="60" t="s">
        <v>1063</v>
      </c>
      <c r="I19" s="16" t="s">
        <v>1603</v>
      </c>
      <c r="J19" s="16"/>
      <c r="K19" s="66">
        <v>40086</v>
      </c>
      <c r="L19" s="62">
        <v>12</v>
      </c>
      <c r="M19" s="16">
        <v>7</v>
      </c>
      <c r="N19" s="3">
        <f t="shared" si="0"/>
        <v>360</v>
      </c>
      <c r="O19" s="3">
        <v>30</v>
      </c>
      <c r="P19" s="16" t="s">
        <v>1593</v>
      </c>
      <c r="Q19" s="62">
        <v>550</v>
      </c>
      <c r="R19" s="14"/>
      <c r="S19" s="14"/>
      <c r="T19" s="14"/>
      <c r="U19" s="17">
        <v>3.9E-2</v>
      </c>
      <c r="V19" s="140">
        <v>2.8800000000000002E-3</v>
      </c>
      <c r="W19" s="140">
        <v>3.2000000000000002E-3</v>
      </c>
      <c r="X19" s="140">
        <v>7.5000000000000002E-4</v>
      </c>
      <c r="Y19" s="140">
        <v>4.0000000000000003E-5</v>
      </c>
      <c r="Z19" s="140">
        <v>6.7999999999999996E-3</v>
      </c>
      <c r="AA19" s="146">
        <v>2.64</v>
      </c>
      <c r="AB19" s="218">
        <v>1.4999999999999999E-2</v>
      </c>
      <c r="AC19" s="237">
        <f t="shared" si="3"/>
        <v>2.4974615853628644E-5</v>
      </c>
      <c r="AD19" s="22">
        <f t="shared" si="4"/>
        <v>2.7749573170698493E-5</v>
      </c>
      <c r="AE19" s="22">
        <f t="shared" si="5"/>
        <v>6.5038062118824593E-6</v>
      </c>
      <c r="AF19" s="22">
        <f t="shared" si="6"/>
        <v>3.4686966463373119E-7</v>
      </c>
      <c r="AG19" s="22">
        <f t="shared" si="7"/>
        <v>5.8967842987734291E-5</v>
      </c>
      <c r="AH19" s="22">
        <f t="shared" si="8"/>
        <v>2.2893397865826257E-2</v>
      </c>
      <c r="AI19" s="238">
        <f t="shared" si="9"/>
        <v>9.8999999999999994E-5</v>
      </c>
      <c r="AJ19" s="247">
        <f t="shared" si="10"/>
        <v>6.937393292674624E-8</v>
      </c>
      <c r="AK19" s="23">
        <f t="shared" si="11"/>
        <v>7.7082147696384702E-8</v>
      </c>
      <c r="AL19" s="23">
        <f t="shared" si="12"/>
        <v>1.8066128366340164E-8</v>
      </c>
      <c r="AM19" s="23">
        <f t="shared" si="13"/>
        <v>9.6352684620480882E-10</v>
      </c>
      <c r="AN19" s="23">
        <f t="shared" si="14"/>
        <v>1.6379956385481747E-7</v>
      </c>
      <c r="AO19" s="23">
        <f t="shared" si="15"/>
        <v>6.3592771849517376E-5</v>
      </c>
      <c r="AP19" s="248">
        <f t="shared" si="16"/>
        <v>2.7499999999999996E-7</v>
      </c>
      <c r="AQ19" s="256">
        <f t="shared" si="17"/>
        <v>7.7082147696384704E-2</v>
      </c>
      <c r="AR19" s="257">
        <f t="shared" si="18"/>
        <v>1.8066128366340164E-2</v>
      </c>
      <c r="AS19" s="257">
        <f t="shared" si="19"/>
        <v>9.6352684620480884E-4</v>
      </c>
      <c r="AT19" s="257">
        <f t="shared" si="20"/>
        <v>0.16379956385481748</v>
      </c>
      <c r="AU19" s="257">
        <f t="shared" si="21"/>
        <v>63.592771849517376</v>
      </c>
      <c r="AV19" s="258">
        <f t="shared" si="22"/>
        <v>0.27499999999999997</v>
      </c>
      <c r="AW19" s="264">
        <v>1</v>
      </c>
      <c r="AX19" s="265">
        <f t="shared" si="23"/>
        <v>7.7082147696384704E-2</v>
      </c>
      <c r="AY19" s="265">
        <f t="shared" si="24"/>
        <v>1.8066128366340164E-2</v>
      </c>
      <c r="AZ19" s="265">
        <f t="shared" si="25"/>
        <v>9.6352684620480884E-4</v>
      </c>
      <c r="BA19" s="265">
        <f t="shared" si="26"/>
        <v>0.16379956385481748</v>
      </c>
      <c r="BB19" s="265">
        <f t="shared" si="27"/>
        <v>63.592771849517376</v>
      </c>
      <c r="BC19" s="266">
        <f t="shared" si="28"/>
        <v>0.27499999999999997</v>
      </c>
      <c r="BG19" s="13">
        <v>0.1</v>
      </c>
      <c r="BH19" s="13">
        <f t="shared" si="29"/>
        <v>55</v>
      </c>
      <c r="BI19"/>
      <c r="BJ19">
        <f t="shared" si="42"/>
        <v>55</v>
      </c>
      <c r="BK19" s="13">
        <f t="shared" si="30"/>
        <v>3.2000000000000003E-4</v>
      </c>
      <c r="BL19" s="13">
        <f t="shared" si="31"/>
        <v>7.5000000000000007E-5</v>
      </c>
      <c r="BM19" s="13">
        <f t="shared" si="32"/>
        <v>4.0000000000000007E-6</v>
      </c>
      <c r="BN19" s="13">
        <f t="shared" si="33"/>
        <v>6.8000000000000005E-4</v>
      </c>
      <c r="BO19" s="13">
        <f t="shared" si="34"/>
        <v>0.26400000000000001</v>
      </c>
      <c r="BP19" s="13">
        <f t="shared" si="35"/>
        <v>1.5E-3</v>
      </c>
      <c r="BQ19" s="13">
        <f t="shared" si="36"/>
        <v>3.9243822728066389E-6</v>
      </c>
      <c r="BR19" s="209">
        <f t="shared" si="37"/>
        <v>9.1977709518905595E-7</v>
      </c>
      <c r="BS19" s="209">
        <f t="shared" si="38"/>
        <v>4.9054778410082988E-8</v>
      </c>
      <c r="BT19" s="209">
        <f t="shared" si="39"/>
        <v>8.3393123297141065E-6</v>
      </c>
      <c r="BU19" s="209">
        <f t="shared" si="40"/>
        <v>3.2376153750654771E-3</v>
      </c>
      <c r="BV19" s="209">
        <f t="shared" si="41"/>
        <v>1.4000714267493643E-5</v>
      </c>
      <c r="CI19"/>
      <c r="CJ19"/>
      <c r="CK19"/>
      <c r="CL19"/>
      <c r="CM19"/>
    </row>
    <row r="20" spans="1:91" s="13" customFormat="1" ht="12.95" customHeight="1" thickBot="1" x14ac:dyDescent="0.3">
      <c r="A20" s="13">
        <v>4.5490138888888891</v>
      </c>
      <c r="B20" s="13">
        <v>-74.109099999999998</v>
      </c>
      <c r="C20" s="13">
        <v>28</v>
      </c>
      <c r="D20" s="13">
        <v>18</v>
      </c>
      <c r="E20" s="13">
        <v>1733</v>
      </c>
      <c r="F20" s="3" t="s">
        <v>5</v>
      </c>
      <c r="G20" s="4" t="s">
        <v>533</v>
      </c>
      <c r="H20" s="5" t="s">
        <v>534</v>
      </c>
      <c r="I20" s="14" t="s">
        <v>1602</v>
      </c>
      <c r="J20" s="3" t="s">
        <v>1551</v>
      </c>
      <c r="K20" s="6" t="s">
        <v>1551</v>
      </c>
      <c r="L20" s="15">
        <v>12</v>
      </c>
      <c r="M20" s="3">
        <v>7</v>
      </c>
      <c r="N20" s="3">
        <f t="shared" si="0"/>
        <v>360</v>
      </c>
      <c r="O20" s="3">
        <v>30</v>
      </c>
      <c r="P20" s="14" t="s">
        <v>1554</v>
      </c>
      <c r="Q20" s="3">
        <v>240</v>
      </c>
      <c r="R20" s="14"/>
      <c r="S20" s="14"/>
      <c r="T20" s="14"/>
      <c r="U20" s="17">
        <v>3.9E-2</v>
      </c>
      <c r="V20" s="33">
        <v>0.36</v>
      </c>
      <c r="W20" s="34">
        <v>1.8</v>
      </c>
      <c r="X20" s="33">
        <v>10.3</v>
      </c>
      <c r="Y20" s="29">
        <f>0.01805*1000</f>
        <v>18.05</v>
      </c>
      <c r="Z20" s="34">
        <v>311.5</v>
      </c>
      <c r="AA20" s="21">
        <f>0.003125*1000</f>
        <v>3.125</v>
      </c>
      <c r="AB20" s="216">
        <v>0.28499999999999998</v>
      </c>
      <c r="AC20" s="237">
        <f t="shared" si="3"/>
        <v>1.3622517738342897E-3</v>
      </c>
      <c r="AD20" s="22">
        <f t="shared" si="4"/>
        <v>6.8112588691714481E-3</v>
      </c>
      <c r="AE20" s="22">
        <f t="shared" si="5"/>
        <v>3.8975536862481064E-2</v>
      </c>
      <c r="AF20" s="22">
        <f t="shared" si="6"/>
        <v>6.8301790326969244E-2</v>
      </c>
      <c r="AG20" s="22">
        <f t="shared" si="7"/>
        <v>1.1787261876371702</v>
      </c>
      <c r="AH20" s="22">
        <f t="shared" si="8"/>
        <v>1.1825102203422654E-2</v>
      </c>
      <c r="AI20" s="238">
        <f t="shared" si="9"/>
        <v>8.208E-4</v>
      </c>
      <c r="AJ20" s="247">
        <f t="shared" si="10"/>
        <v>3.7840327050952493E-6</v>
      </c>
      <c r="AK20" s="23">
        <f t="shared" si="11"/>
        <v>1.8920163525476246E-5</v>
      </c>
      <c r="AL20" s="23">
        <f t="shared" si="12"/>
        <v>1.0826538017355851E-4</v>
      </c>
      <c r="AM20" s="23">
        <f t="shared" si="13"/>
        <v>1.8972719535269235E-4</v>
      </c>
      <c r="AN20" s="23">
        <f t="shared" si="14"/>
        <v>3.2742394101032504E-3</v>
      </c>
      <c r="AO20" s="23">
        <f t="shared" si="15"/>
        <v>3.2847506120618484E-5</v>
      </c>
      <c r="AP20" s="248">
        <f t="shared" si="16"/>
        <v>2.2800000000000002E-6</v>
      </c>
      <c r="AQ20" s="256">
        <f t="shared" si="17"/>
        <v>18.920163525476248</v>
      </c>
      <c r="AR20" s="257">
        <f t="shared" si="18"/>
        <v>108.26538017355851</v>
      </c>
      <c r="AS20" s="257">
        <f t="shared" si="19"/>
        <v>189.72719535269235</v>
      </c>
      <c r="AT20" s="257">
        <f t="shared" si="20"/>
        <v>3274.2394101032505</v>
      </c>
      <c r="AU20" s="257">
        <f t="shared" si="21"/>
        <v>32.847506120618483</v>
      </c>
      <c r="AV20" s="258">
        <f t="shared" si="22"/>
        <v>2.2800000000000002</v>
      </c>
      <c r="AW20" s="264">
        <v>1</v>
      </c>
      <c r="AX20" s="265">
        <f t="shared" si="23"/>
        <v>18.920163525476248</v>
      </c>
      <c r="AY20" s="265">
        <f t="shared" si="24"/>
        <v>108.26538017355851</v>
      </c>
      <c r="AZ20" s="265">
        <f t="shared" si="25"/>
        <v>189.72719535269235</v>
      </c>
      <c r="BA20" s="265">
        <f t="shared" si="26"/>
        <v>3274.2394101032505</v>
      </c>
      <c r="BB20" s="265">
        <f t="shared" si="27"/>
        <v>32.847506120618483</v>
      </c>
      <c r="BC20" s="266">
        <f t="shared" si="28"/>
        <v>2.2800000000000002</v>
      </c>
      <c r="BG20" s="13">
        <v>0.1</v>
      </c>
      <c r="BH20" s="13">
        <f t="shared" si="29"/>
        <v>24</v>
      </c>
      <c r="BI20"/>
      <c r="BJ20">
        <f t="shared" si="42"/>
        <v>24</v>
      </c>
      <c r="BK20" s="13">
        <f t="shared" si="30"/>
        <v>0.18000000000000002</v>
      </c>
      <c r="BL20" s="13">
        <f t="shared" si="31"/>
        <v>1.03</v>
      </c>
      <c r="BM20" s="13">
        <f t="shared" si="32"/>
        <v>1.8050000000000002</v>
      </c>
      <c r="BN20" s="13">
        <f t="shared" si="33"/>
        <v>31.150000000000002</v>
      </c>
      <c r="BO20" s="13">
        <f t="shared" si="34"/>
        <v>0.3125</v>
      </c>
      <c r="BP20" s="13">
        <f t="shared" si="35"/>
        <v>2.8499999999999998E-2</v>
      </c>
      <c r="BQ20" s="13">
        <f t="shared" si="36"/>
        <v>9.6325746696162944E-4</v>
      </c>
      <c r="BR20" s="209">
        <f t="shared" si="37"/>
        <v>5.5119732831693229E-3</v>
      </c>
      <c r="BS20" s="209">
        <f t="shared" si="38"/>
        <v>9.6593318214763402E-3</v>
      </c>
      <c r="BT20" s="209">
        <f t="shared" si="39"/>
        <v>0.166697056088082</v>
      </c>
      <c r="BU20" s="209">
        <f t="shared" si="40"/>
        <v>1.672321991252829E-3</v>
      </c>
      <c r="BV20" s="209">
        <f t="shared" si="41"/>
        <v>1.1607864919958367E-4</v>
      </c>
      <c r="CI20"/>
      <c r="CJ20"/>
      <c r="CK20"/>
      <c r="CL20"/>
      <c r="CM20"/>
    </row>
    <row r="21" spans="1:91" s="13" customFormat="1" ht="12.95" customHeight="1" thickBot="1" x14ac:dyDescent="0.3">
      <c r="A21" s="13">
        <v>4.5493209170695499</v>
      </c>
      <c r="B21" s="13">
        <v>-74.109159285766907</v>
      </c>
      <c r="C21" s="13">
        <v>28</v>
      </c>
      <c r="D21" s="13">
        <v>18</v>
      </c>
      <c r="E21" s="13">
        <v>1733</v>
      </c>
      <c r="F21" s="3" t="s">
        <v>5</v>
      </c>
      <c r="G21" s="4" t="s">
        <v>529</v>
      </c>
      <c r="H21" s="5" t="s">
        <v>530</v>
      </c>
      <c r="I21" s="14" t="s">
        <v>1602</v>
      </c>
      <c r="J21" s="3" t="s">
        <v>1553</v>
      </c>
      <c r="K21" s="6" t="s">
        <v>1551</v>
      </c>
      <c r="L21" s="15">
        <v>12</v>
      </c>
      <c r="M21" s="3">
        <v>7</v>
      </c>
      <c r="N21" s="3">
        <f t="shared" si="0"/>
        <v>360</v>
      </c>
      <c r="O21" s="3">
        <v>30</v>
      </c>
      <c r="P21" s="14" t="s">
        <v>1554</v>
      </c>
      <c r="Q21" s="3">
        <v>640</v>
      </c>
      <c r="R21" s="14"/>
      <c r="S21" s="14"/>
      <c r="T21" s="14">
        <f>0.738210935315612*Q21</f>
        <v>472.45499860199169</v>
      </c>
      <c r="U21" s="17">
        <v>3.9E-2</v>
      </c>
      <c r="V21" s="18">
        <v>2.02</v>
      </c>
      <c r="W21" s="19">
        <v>10.1</v>
      </c>
      <c r="X21" s="18">
        <v>1.9</v>
      </c>
      <c r="Y21" s="20">
        <v>18.05</v>
      </c>
      <c r="Z21" s="19">
        <v>160.19999999999999</v>
      </c>
      <c r="AA21" s="21">
        <v>3.125</v>
      </c>
      <c r="AB21" s="219">
        <v>1.0149999999999999</v>
      </c>
      <c r="AC21" s="237">
        <f t="shared" si="3"/>
        <v>3.5430514655276607E-2</v>
      </c>
      <c r="AD21" s="22">
        <f t="shared" si="4"/>
        <v>0.17715257327638301</v>
      </c>
      <c r="AE21" s="22">
        <f t="shared" si="5"/>
        <v>3.3325731606448292E-2</v>
      </c>
      <c r="AF21" s="22">
        <f t="shared" si="6"/>
        <v>0.31659445026125876</v>
      </c>
      <c r="AG21" s="22">
        <f t="shared" si="7"/>
        <v>2.809885370185798</v>
      </c>
      <c r="AH21" s="22">
        <f t="shared" si="8"/>
        <v>5.4812058563237322E-2</v>
      </c>
      <c r="AI21" s="238">
        <f t="shared" si="9"/>
        <v>1.3549701882972259E-2</v>
      </c>
      <c r="AJ21" s="247">
        <f t="shared" si="10"/>
        <v>9.8418096264657248E-5</v>
      </c>
      <c r="AK21" s="23">
        <f t="shared" si="11"/>
        <v>4.9209048132328617E-4</v>
      </c>
      <c r="AL21" s="23">
        <f t="shared" si="12"/>
        <v>9.2571476684578588E-5</v>
      </c>
      <c r="AM21" s="23">
        <f t="shared" si="13"/>
        <v>8.7942902850349659E-4</v>
      </c>
      <c r="AN21" s="23">
        <f t="shared" si="14"/>
        <v>7.8052371394049941E-3</v>
      </c>
      <c r="AO21" s="23">
        <f t="shared" si="15"/>
        <v>1.5225571823121478E-4</v>
      </c>
      <c r="AP21" s="248">
        <f t="shared" si="16"/>
        <v>3.7638060786034051E-5</v>
      </c>
      <c r="AQ21" s="256">
        <f t="shared" si="17"/>
        <v>492.09048132328616</v>
      </c>
      <c r="AR21" s="257">
        <f t="shared" si="18"/>
        <v>92.571476684578585</v>
      </c>
      <c r="AS21" s="257">
        <f t="shared" si="19"/>
        <v>879.42902850349662</v>
      </c>
      <c r="AT21" s="257">
        <f t="shared" si="20"/>
        <v>7805.2371394049942</v>
      </c>
      <c r="AU21" s="257">
        <f t="shared" si="21"/>
        <v>152.25571823121479</v>
      </c>
      <c r="AV21" s="258">
        <f t="shared" si="22"/>
        <v>37.638060786034053</v>
      </c>
      <c r="AW21" s="264">
        <v>1</v>
      </c>
      <c r="AX21" s="265">
        <f t="shared" si="23"/>
        <v>492.09048132328616</v>
      </c>
      <c r="AY21" s="265">
        <f t="shared" si="24"/>
        <v>92.571476684578585</v>
      </c>
      <c r="AZ21" s="265">
        <f t="shared" si="25"/>
        <v>879.42902850349662</v>
      </c>
      <c r="BA21" s="265">
        <f t="shared" si="26"/>
        <v>7805.2371394049942</v>
      </c>
      <c r="BB21" s="265">
        <f t="shared" si="27"/>
        <v>152.25571823121479</v>
      </c>
      <c r="BC21" s="266">
        <f t="shared" si="28"/>
        <v>37.638060786034053</v>
      </c>
      <c r="BD21" s="211">
        <f>'F. CONVERSIÓN DE CARBÓN A CARNE'!$F$20</f>
        <v>0.16207300021353654</v>
      </c>
      <c r="BG21" s="13">
        <v>0.1</v>
      </c>
      <c r="BH21" s="13">
        <f t="shared" si="29"/>
        <v>64</v>
      </c>
      <c r="BI21">
        <f>(((((BD21+BE21+BF21)/0.738210935315612)^2)+((BH21/Q21)^2))^(1/2))*T21</f>
        <v>113.97968997742436</v>
      </c>
      <c r="BJ21">
        <f>(((BH21)^2)+((BI21^2))^(1/2))</f>
        <v>4209.9796899774246</v>
      </c>
      <c r="BK21" s="13">
        <f t="shared" si="30"/>
        <v>1.01</v>
      </c>
      <c r="BL21" s="13">
        <f t="shared" si="31"/>
        <v>0.19</v>
      </c>
      <c r="BM21" s="13">
        <f t="shared" si="32"/>
        <v>1.8050000000000002</v>
      </c>
      <c r="BN21" s="13">
        <f t="shared" si="33"/>
        <v>16.02</v>
      </c>
      <c r="BO21" s="13">
        <f t="shared" si="34"/>
        <v>0.3125</v>
      </c>
      <c r="BP21" s="13">
        <f t="shared" si="35"/>
        <v>0.10149999999999999</v>
      </c>
      <c r="BQ21" s="13">
        <f>((((BJ21/(Q21+R21+S21+T21))^2)+((BK21/W21)^2))^(1/2))*AD21</f>
        <v>0.67065100869255334</v>
      </c>
      <c r="BR21" s="209">
        <f>((((BJ21/(Q21+R21+S21+T21))^2)+((BL21/X21)^2))^(1/2))*AE21</f>
        <v>0.1261620709421635</v>
      </c>
      <c r="BS21" s="209">
        <f>(((((BJ21/(Q21+R21+S21+T21))^2)+((BM21/Y21)^2))^(1/2))*AF21)</f>
        <v>1.1985396739505532</v>
      </c>
      <c r="BT21" s="209">
        <f>((((BJ21/(Q21+R21+S21+T21))^2)+((BN21/Z21)^2))^(1/2))*AG21</f>
        <v>10.63745461312347</v>
      </c>
      <c r="BU21" s="209">
        <f>((((BJ21/(Q21+R21+S21+T21))^2)+((BO21/AA21)^2))^(1/2))*AH21</f>
        <v>0.20750340615487417</v>
      </c>
      <c r="BV21" s="209">
        <f>((((BJ21/(Q21+R21+S21+T21))^2)+((BP21/AB21)^2))^(1/2))*AI21</f>
        <v>5.129545152652986E-2</v>
      </c>
      <c r="CI21"/>
      <c r="CJ21"/>
      <c r="CK21"/>
      <c r="CL21"/>
      <c r="CM21"/>
    </row>
    <row r="22" spans="1:91" s="13" customFormat="1" ht="12.95" customHeight="1" thickBot="1" x14ac:dyDescent="0.3">
      <c r="A22" s="13">
        <v>4.5508841291396998</v>
      </c>
      <c r="B22" s="13">
        <v>-74.099579135986303</v>
      </c>
      <c r="C22" s="13">
        <v>29</v>
      </c>
      <c r="D22" s="13">
        <v>18</v>
      </c>
      <c r="E22" s="13">
        <v>2227</v>
      </c>
      <c r="F22" s="58" t="s">
        <v>13</v>
      </c>
      <c r="G22" s="59" t="s">
        <v>866</v>
      </c>
      <c r="H22" s="60" t="s">
        <v>867</v>
      </c>
      <c r="I22" s="16" t="s">
        <v>1603</v>
      </c>
      <c r="J22" s="16"/>
      <c r="K22" s="66">
        <v>40081</v>
      </c>
      <c r="L22" s="16">
        <v>3</v>
      </c>
      <c r="M22" s="16">
        <v>7</v>
      </c>
      <c r="N22" s="3">
        <f t="shared" si="0"/>
        <v>90</v>
      </c>
      <c r="O22" s="3">
        <v>30</v>
      </c>
      <c r="P22" s="16" t="s">
        <v>1554</v>
      </c>
      <c r="Q22" s="16">
        <v>321.42857142857144</v>
      </c>
      <c r="R22" s="14"/>
      <c r="S22" s="14"/>
      <c r="T22" s="14"/>
      <c r="U22" s="17">
        <v>3.9E-2</v>
      </c>
      <c r="V22" s="33">
        <v>0.36</v>
      </c>
      <c r="W22" s="34">
        <v>1.8</v>
      </c>
      <c r="X22" s="33">
        <v>10.3</v>
      </c>
      <c r="Y22" s="29">
        <f>0.01805*1000</f>
        <v>18.05</v>
      </c>
      <c r="Z22" s="34">
        <v>311.5</v>
      </c>
      <c r="AA22" s="21">
        <f>0.003125*1000</f>
        <v>3.125</v>
      </c>
      <c r="AB22" s="216">
        <v>0.28499999999999998</v>
      </c>
      <c r="AC22" s="237">
        <f t="shared" si="3"/>
        <v>1.8244443399566381E-3</v>
      </c>
      <c r="AD22" s="22">
        <f t="shared" si="4"/>
        <v>9.1222216997831913E-3</v>
      </c>
      <c r="AE22" s="22">
        <f t="shared" si="5"/>
        <v>5.2199379726537147E-2</v>
      </c>
      <c r="AF22" s="22">
        <f t="shared" si="6"/>
        <v>9.1475612045048116E-2</v>
      </c>
      <c r="AG22" s="22">
        <f t="shared" si="7"/>
        <v>1.5786511441569242</v>
      </c>
      <c r="AH22" s="22">
        <f t="shared" si="8"/>
        <v>1.5837190451012482E-2</v>
      </c>
      <c r="AI22" s="238">
        <f t="shared" si="9"/>
        <v>1.0992857142857143E-3</v>
      </c>
      <c r="AJ22" s="247">
        <f t="shared" si="10"/>
        <v>5.0679009443239946E-6</v>
      </c>
      <c r="AK22" s="23">
        <f t="shared" si="11"/>
        <v>2.5339504721619976E-5</v>
      </c>
      <c r="AL22" s="23">
        <f t="shared" si="12"/>
        <v>1.4499827701815873E-4</v>
      </c>
      <c r="AM22" s="23">
        <f t="shared" si="13"/>
        <v>2.540989223473559E-4</v>
      </c>
      <c r="AN22" s="23">
        <f t="shared" si="14"/>
        <v>4.3851420671025673E-3</v>
      </c>
      <c r="AO22" s="23">
        <f t="shared" si="15"/>
        <v>4.3992195697256897E-5</v>
      </c>
      <c r="AP22" s="248">
        <f t="shared" si="16"/>
        <v>3.0535714285714287E-6</v>
      </c>
      <c r="AQ22" s="256">
        <f t="shared" si="17"/>
        <v>25.339504721619978</v>
      </c>
      <c r="AR22" s="257">
        <f t="shared" si="18"/>
        <v>144.99827701815875</v>
      </c>
      <c r="AS22" s="257">
        <f t="shared" si="19"/>
        <v>254.09892234735591</v>
      </c>
      <c r="AT22" s="257">
        <f t="shared" si="20"/>
        <v>4385.1420671025671</v>
      </c>
      <c r="AU22" s="257">
        <f t="shared" si="21"/>
        <v>43.992195697256896</v>
      </c>
      <c r="AV22" s="258">
        <f t="shared" si="22"/>
        <v>3.0535714285714288</v>
      </c>
      <c r="AW22" s="264">
        <v>1</v>
      </c>
      <c r="AX22" s="265">
        <f t="shared" si="23"/>
        <v>25.339504721619978</v>
      </c>
      <c r="AY22" s="265">
        <f t="shared" si="24"/>
        <v>144.99827701815875</v>
      </c>
      <c r="AZ22" s="265">
        <f t="shared" si="25"/>
        <v>254.09892234735591</v>
      </c>
      <c r="BA22" s="265">
        <f t="shared" si="26"/>
        <v>4385.1420671025671</v>
      </c>
      <c r="BB22" s="265">
        <f t="shared" si="27"/>
        <v>43.992195697256896</v>
      </c>
      <c r="BC22" s="266">
        <f t="shared" si="28"/>
        <v>3.0535714285714288</v>
      </c>
      <c r="BG22" s="13">
        <v>0.1</v>
      </c>
      <c r="BH22" s="13">
        <f t="shared" si="29"/>
        <v>32.142857142857146</v>
      </c>
      <c r="BI22"/>
      <c r="BJ22">
        <f t="shared" ref="BJ22:BJ31" si="43">BH22</f>
        <v>32.142857142857146</v>
      </c>
      <c r="BK22" s="13">
        <f t="shared" si="30"/>
        <v>0.18000000000000002</v>
      </c>
      <c r="BL22" s="13">
        <f t="shared" si="31"/>
        <v>1.03</v>
      </c>
      <c r="BM22" s="13">
        <f t="shared" si="32"/>
        <v>1.8050000000000002</v>
      </c>
      <c r="BN22" s="13">
        <f t="shared" si="33"/>
        <v>31.150000000000002</v>
      </c>
      <c r="BO22" s="13">
        <f t="shared" si="34"/>
        <v>0.3125</v>
      </c>
      <c r="BP22" s="13">
        <f t="shared" si="35"/>
        <v>2.8499999999999998E-2</v>
      </c>
      <c r="BQ22" s="13">
        <f t="shared" ref="BQ22:BQ31" si="44">((((BJ22/Q22)^2)+((BK22/W22)^2))^(1/2))*AD22</f>
        <v>1.2900769646807539E-3</v>
      </c>
      <c r="BR22" s="209">
        <f t="shared" ref="BR22:BR31" si="45">(((((BJ22/Q22))^2)+((BL22/X22)^2))^(1/2))*AE22</f>
        <v>7.3821070756732018E-3</v>
      </c>
      <c r="BS22" s="209">
        <f t="shared" ref="BS22:BS31" si="46">(((((BJ22/Q22))^2)+((BM22/Y22)^2))^(1/2))*AF22</f>
        <v>1.2936605118048672E-2</v>
      </c>
      <c r="BT22" s="209">
        <f t="shared" ref="BT22:BT31" si="47">((((BJ22/Q22)^2)+((BN22/Z22)^2))^(1/2))*AG22</f>
        <v>0.22325498583225267</v>
      </c>
      <c r="BU22" s="209">
        <f t="shared" ref="BU22:BU31" si="48">((((BJ22/Q22)^2)+((BO22/AA22)^2))^(1/2))*AH22</f>
        <v>2.2397169525707528E-3</v>
      </c>
      <c r="BV22" s="209">
        <f t="shared" ref="BV22:BV31" si="49">((((BJ22/Q22)^2)+((BP22/AB22)^2))^(1/2))*AI22</f>
        <v>1.5546247660658526E-4</v>
      </c>
      <c r="CI22"/>
      <c r="CJ22"/>
      <c r="CK22"/>
      <c r="CL22"/>
      <c r="CM22"/>
    </row>
    <row r="23" spans="1:91" s="13" customFormat="1" ht="12.95" customHeight="1" thickBot="1" x14ac:dyDescent="0.3">
      <c r="A23" s="13">
        <v>4.5517324055489299</v>
      </c>
      <c r="B23" s="13">
        <v>-74.091752770629896</v>
      </c>
      <c r="C23" s="13">
        <v>30</v>
      </c>
      <c r="D23" s="13">
        <v>19</v>
      </c>
      <c r="E23" s="13">
        <v>2241</v>
      </c>
      <c r="F23" s="83" t="s">
        <v>13</v>
      </c>
      <c r="G23" s="59" t="s">
        <v>1107</v>
      </c>
      <c r="H23" s="60" t="s">
        <v>1431</v>
      </c>
      <c r="I23" s="93" t="s">
        <v>1603</v>
      </c>
      <c r="J23" s="101"/>
      <c r="K23" s="84">
        <v>41046</v>
      </c>
      <c r="L23" s="16">
        <v>8</v>
      </c>
      <c r="M23" s="16">
        <v>7</v>
      </c>
      <c r="N23" s="3">
        <f t="shared" si="0"/>
        <v>240</v>
      </c>
      <c r="O23" s="3">
        <v>30</v>
      </c>
      <c r="P23" s="16" t="s">
        <v>1632</v>
      </c>
      <c r="Q23" s="93">
        <v>600</v>
      </c>
      <c r="R23" s="14"/>
      <c r="S23" s="14"/>
      <c r="T23" s="14"/>
      <c r="U23" s="17">
        <v>3.9E-2</v>
      </c>
      <c r="V23" s="33">
        <v>0.36</v>
      </c>
      <c r="W23" s="34">
        <v>1.8</v>
      </c>
      <c r="X23" s="33">
        <v>10.3</v>
      </c>
      <c r="Y23" s="29">
        <f>0.01805*1000</f>
        <v>18.05</v>
      </c>
      <c r="Z23" s="34">
        <v>311.5</v>
      </c>
      <c r="AA23" s="158">
        <f>0.003125*1000</f>
        <v>3.125</v>
      </c>
      <c r="AB23" s="216">
        <v>0.28499999999999998</v>
      </c>
      <c r="AC23" s="237">
        <f t="shared" si="3"/>
        <v>3.405629434585724E-3</v>
      </c>
      <c r="AD23" s="22">
        <f t="shared" si="4"/>
        <v>1.702814717292862E-2</v>
      </c>
      <c r="AE23" s="22">
        <f t="shared" si="5"/>
        <v>9.743884215620266E-2</v>
      </c>
      <c r="AF23" s="22">
        <f t="shared" si="6"/>
        <v>0.17075447581742309</v>
      </c>
      <c r="AG23" s="22">
        <f t="shared" si="7"/>
        <v>2.9468154690929249</v>
      </c>
      <c r="AH23" s="22">
        <f t="shared" si="8"/>
        <v>2.956275550855663E-2</v>
      </c>
      <c r="AI23" s="238">
        <f t="shared" si="9"/>
        <v>2.0519999999999996E-3</v>
      </c>
      <c r="AJ23" s="247">
        <f t="shared" si="10"/>
        <v>9.4600817627381231E-6</v>
      </c>
      <c r="AK23" s="23">
        <f t="shared" si="11"/>
        <v>4.7300408813690607E-5</v>
      </c>
      <c r="AL23" s="23">
        <f t="shared" si="12"/>
        <v>2.7066345043389627E-4</v>
      </c>
      <c r="AM23" s="23">
        <f t="shared" si="13"/>
        <v>4.7431798838173082E-4</v>
      </c>
      <c r="AN23" s="23">
        <f t="shared" si="14"/>
        <v>8.185598525258124E-3</v>
      </c>
      <c r="AO23" s="23">
        <f t="shared" si="15"/>
        <v>8.2118765301546191E-5</v>
      </c>
      <c r="AP23" s="248">
        <f t="shared" si="16"/>
        <v>5.6999999999999988E-6</v>
      </c>
      <c r="AQ23" s="256">
        <f t="shared" si="17"/>
        <v>47.300408813690609</v>
      </c>
      <c r="AR23" s="257">
        <f t="shared" si="18"/>
        <v>270.66345043389629</v>
      </c>
      <c r="AS23" s="257">
        <f t="shared" si="19"/>
        <v>474.3179883817308</v>
      </c>
      <c r="AT23" s="257">
        <f t="shared" si="20"/>
        <v>8185.598525258124</v>
      </c>
      <c r="AU23" s="257">
        <f t="shared" si="21"/>
        <v>82.11876530154619</v>
      </c>
      <c r="AV23" s="258">
        <f t="shared" si="22"/>
        <v>5.6999999999999984</v>
      </c>
      <c r="AW23" s="264">
        <v>1</v>
      </c>
      <c r="AX23" s="265">
        <f t="shared" si="23"/>
        <v>47.300408813690609</v>
      </c>
      <c r="AY23" s="265">
        <f t="shared" si="24"/>
        <v>270.66345043389629</v>
      </c>
      <c r="AZ23" s="265">
        <f t="shared" si="25"/>
        <v>474.3179883817308</v>
      </c>
      <c r="BA23" s="265">
        <f t="shared" si="26"/>
        <v>8185.598525258124</v>
      </c>
      <c r="BB23" s="265">
        <f t="shared" si="27"/>
        <v>82.11876530154619</v>
      </c>
      <c r="BC23" s="266">
        <f t="shared" si="28"/>
        <v>5.6999999999999984</v>
      </c>
      <c r="BG23" s="13">
        <v>0.1</v>
      </c>
      <c r="BH23" s="13">
        <f t="shared" si="29"/>
        <v>60</v>
      </c>
      <c r="BI23"/>
      <c r="BJ23">
        <f t="shared" si="43"/>
        <v>60</v>
      </c>
      <c r="BK23" s="13">
        <f t="shared" si="30"/>
        <v>0.18000000000000002</v>
      </c>
      <c r="BL23" s="13">
        <f t="shared" si="31"/>
        <v>1.03</v>
      </c>
      <c r="BM23" s="13">
        <f t="shared" si="32"/>
        <v>1.8050000000000002</v>
      </c>
      <c r="BN23" s="13">
        <f t="shared" si="33"/>
        <v>31.150000000000002</v>
      </c>
      <c r="BO23" s="13">
        <f t="shared" si="34"/>
        <v>0.3125</v>
      </c>
      <c r="BP23" s="13">
        <f t="shared" si="35"/>
        <v>2.8499999999999998E-2</v>
      </c>
      <c r="BQ23" s="13">
        <f t="shared" si="44"/>
        <v>2.4081436674040736E-3</v>
      </c>
      <c r="BR23" s="209">
        <f t="shared" si="45"/>
        <v>1.3779933207923306E-2</v>
      </c>
      <c r="BS23" s="209">
        <f t="shared" si="46"/>
        <v>2.4148329553690846E-2</v>
      </c>
      <c r="BT23" s="209">
        <f t="shared" si="47"/>
        <v>0.41674264022020491</v>
      </c>
      <c r="BU23" s="209">
        <f t="shared" si="48"/>
        <v>4.1808049781320716E-3</v>
      </c>
      <c r="BV23" s="209">
        <f t="shared" si="49"/>
        <v>2.9019662299895911E-4</v>
      </c>
      <c r="CI23"/>
      <c r="CJ23"/>
      <c r="CK23"/>
      <c r="CL23"/>
      <c r="CM23"/>
    </row>
    <row r="24" spans="1:91" s="13" customFormat="1" ht="12.95" customHeight="1" thickBot="1" x14ac:dyDescent="0.3">
      <c r="A24" s="13">
        <v>4.55196322290168</v>
      </c>
      <c r="B24" s="13">
        <v>-74.086446847308096</v>
      </c>
      <c r="C24" s="13">
        <v>31</v>
      </c>
      <c r="D24" s="13">
        <v>19</v>
      </c>
      <c r="E24" s="13">
        <v>2242</v>
      </c>
      <c r="F24" s="58" t="s">
        <v>13</v>
      </c>
      <c r="G24" s="59" t="s">
        <v>1278</v>
      </c>
      <c r="H24" s="60" t="s">
        <v>1279</v>
      </c>
      <c r="I24" s="16" t="s">
        <v>1603</v>
      </c>
      <c r="J24" s="16"/>
      <c r="K24" s="66">
        <v>40477</v>
      </c>
      <c r="L24" s="16">
        <v>8</v>
      </c>
      <c r="M24" s="16">
        <v>7</v>
      </c>
      <c r="N24" s="3">
        <f t="shared" si="0"/>
        <v>240</v>
      </c>
      <c r="O24" s="3">
        <v>30</v>
      </c>
      <c r="P24" s="16" t="s">
        <v>1554</v>
      </c>
      <c r="Q24" s="16">
        <v>750</v>
      </c>
      <c r="R24" s="14"/>
      <c r="S24" s="14"/>
      <c r="T24" s="14"/>
      <c r="U24" s="17">
        <v>3.9E-2</v>
      </c>
      <c r="V24" s="33">
        <v>0.36</v>
      </c>
      <c r="W24" s="34">
        <v>1.8</v>
      </c>
      <c r="X24" s="33">
        <v>10.3</v>
      </c>
      <c r="Y24" s="29">
        <f>0.01805*1000</f>
        <v>18.05</v>
      </c>
      <c r="Z24" s="34">
        <v>311.5</v>
      </c>
      <c r="AA24" s="158">
        <f>0.003125*1000</f>
        <v>3.125</v>
      </c>
      <c r="AB24" s="216">
        <v>0.28499999999999998</v>
      </c>
      <c r="AC24" s="237">
        <f t="shared" si="3"/>
        <v>4.2570367932321549E-3</v>
      </c>
      <c r="AD24" s="22">
        <f t="shared" si="4"/>
        <v>2.1285183966160776E-2</v>
      </c>
      <c r="AE24" s="22">
        <f t="shared" si="5"/>
        <v>0.12179855269525335</v>
      </c>
      <c r="AF24" s="22">
        <f t="shared" si="6"/>
        <v>0.21344309477177889</v>
      </c>
      <c r="AG24" s="22">
        <f t="shared" si="7"/>
        <v>3.6835193363661567</v>
      </c>
      <c r="AH24" s="22">
        <f t="shared" si="8"/>
        <v>3.695344438569579E-2</v>
      </c>
      <c r="AI24" s="238">
        <f t="shared" si="9"/>
        <v>2.5649999999999996E-3</v>
      </c>
      <c r="AJ24" s="247">
        <f t="shared" si="10"/>
        <v>1.1825102203422652E-5</v>
      </c>
      <c r="AK24" s="23">
        <f t="shared" si="11"/>
        <v>5.9125511017113262E-5</v>
      </c>
      <c r="AL24" s="23">
        <f t="shared" si="12"/>
        <v>3.3832931304237041E-4</v>
      </c>
      <c r="AM24" s="23">
        <f t="shared" si="13"/>
        <v>5.9289748547716357E-4</v>
      </c>
      <c r="AN24" s="23">
        <f t="shared" si="14"/>
        <v>1.0231998156572657E-2</v>
      </c>
      <c r="AO24" s="23">
        <f t="shared" si="15"/>
        <v>1.0264845662693276E-4</v>
      </c>
      <c r="AP24" s="248">
        <f t="shared" si="16"/>
        <v>7.1249999999999987E-6</v>
      </c>
      <c r="AQ24" s="256">
        <f t="shared" si="17"/>
        <v>59.125511017113261</v>
      </c>
      <c r="AR24" s="257">
        <f t="shared" si="18"/>
        <v>338.32931304237042</v>
      </c>
      <c r="AS24" s="257">
        <f t="shared" si="19"/>
        <v>592.89748547716351</v>
      </c>
      <c r="AT24" s="257">
        <f t="shared" si="20"/>
        <v>10231.998156572658</v>
      </c>
      <c r="AU24" s="257">
        <f t="shared" si="21"/>
        <v>102.64845662693276</v>
      </c>
      <c r="AV24" s="258">
        <f t="shared" si="22"/>
        <v>7.1249999999999991</v>
      </c>
      <c r="AW24" s="264">
        <v>1</v>
      </c>
      <c r="AX24" s="265">
        <f t="shared" si="23"/>
        <v>59.125511017113261</v>
      </c>
      <c r="AY24" s="265">
        <f t="shared" si="24"/>
        <v>338.32931304237042</v>
      </c>
      <c r="AZ24" s="265">
        <f t="shared" si="25"/>
        <v>592.89748547716351</v>
      </c>
      <c r="BA24" s="265">
        <f t="shared" si="26"/>
        <v>10231.998156572658</v>
      </c>
      <c r="BB24" s="265">
        <f t="shared" si="27"/>
        <v>102.64845662693276</v>
      </c>
      <c r="BC24" s="266">
        <f t="shared" si="28"/>
        <v>7.1249999999999991</v>
      </c>
      <c r="BG24" s="13">
        <v>0.1</v>
      </c>
      <c r="BH24" s="13">
        <f t="shared" si="29"/>
        <v>75</v>
      </c>
      <c r="BI24"/>
      <c r="BJ24">
        <f t="shared" si="43"/>
        <v>75</v>
      </c>
      <c r="BK24" s="13">
        <f t="shared" si="30"/>
        <v>0.18000000000000002</v>
      </c>
      <c r="BL24" s="13">
        <f t="shared" si="31"/>
        <v>1.03</v>
      </c>
      <c r="BM24" s="13">
        <f t="shared" si="32"/>
        <v>1.8050000000000002</v>
      </c>
      <c r="BN24" s="13">
        <f t="shared" si="33"/>
        <v>31.150000000000002</v>
      </c>
      <c r="BO24" s="13">
        <f t="shared" si="34"/>
        <v>0.3125</v>
      </c>
      <c r="BP24" s="13">
        <f t="shared" si="35"/>
        <v>2.8499999999999998E-2</v>
      </c>
      <c r="BQ24" s="13">
        <f t="shared" si="44"/>
        <v>3.0101795842550922E-3</v>
      </c>
      <c r="BR24" s="209">
        <f t="shared" si="45"/>
        <v>1.7224916509904136E-2</v>
      </c>
      <c r="BS24" s="209">
        <f t="shared" si="46"/>
        <v>3.0185411942113563E-2</v>
      </c>
      <c r="BT24" s="209">
        <f t="shared" si="47"/>
        <v>0.52092830027525627</v>
      </c>
      <c r="BU24" s="209">
        <f t="shared" si="48"/>
        <v>5.2260062226650904E-3</v>
      </c>
      <c r="BV24" s="209">
        <f t="shared" si="49"/>
        <v>3.6274577874869887E-4</v>
      </c>
      <c r="CI24"/>
      <c r="CJ24"/>
      <c r="CK24"/>
      <c r="CL24"/>
      <c r="CM24"/>
    </row>
    <row r="25" spans="1:91" s="13" customFormat="1" ht="12.95" customHeight="1" thickBot="1" x14ac:dyDescent="0.3">
      <c r="A25" s="13">
        <v>4.5529229999999998</v>
      </c>
      <c r="B25" s="13">
        <v>-74.090328</v>
      </c>
      <c r="C25" s="13">
        <v>30</v>
      </c>
      <c r="D25" s="13">
        <v>19</v>
      </c>
      <c r="E25" s="13">
        <v>2241</v>
      </c>
      <c r="F25" s="83" t="s">
        <v>13</v>
      </c>
      <c r="G25" s="59" t="s">
        <v>1385</v>
      </c>
      <c r="H25" s="60" t="s">
        <v>1386</v>
      </c>
      <c r="I25" s="83" t="s">
        <v>1603</v>
      </c>
      <c r="J25" s="58"/>
      <c r="K25" s="85">
        <v>40954</v>
      </c>
      <c r="L25" s="83">
        <v>7</v>
      </c>
      <c r="M25" s="16">
        <v>7</v>
      </c>
      <c r="N25" s="3">
        <f t="shared" si="0"/>
        <v>210</v>
      </c>
      <c r="O25" s="3">
        <v>30</v>
      </c>
      <c r="P25" s="83" t="s">
        <v>1593</v>
      </c>
      <c r="Q25" s="62">
        <v>550</v>
      </c>
      <c r="R25" s="14"/>
      <c r="S25" s="14"/>
      <c r="T25" s="14"/>
      <c r="U25" s="17">
        <v>3.9E-2</v>
      </c>
      <c r="V25" s="146">
        <v>2.8800000000000002E-3</v>
      </c>
      <c r="W25" s="146">
        <v>3.2000000000000002E-3</v>
      </c>
      <c r="X25" s="146">
        <v>7.5000000000000002E-4</v>
      </c>
      <c r="Y25" s="146">
        <v>4.0000000000000003E-5</v>
      </c>
      <c r="Z25" s="146">
        <v>6.7999999999999996E-3</v>
      </c>
      <c r="AA25" s="146">
        <v>2.64</v>
      </c>
      <c r="AB25" s="220">
        <v>1.4999999999999999E-2</v>
      </c>
      <c r="AC25" s="237">
        <f t="shared" si="3"/>
        <v>2.4974615853628644E-5</v>
      </c>
      <c r="AD25" s="22">
        <f t="shared" si="4"/>
        <v>2.7749573170698493E-5</v>
      </c>
      <c r="AE25" s="22">
        <f t="shared" si="5"/>
        <v>6.5038062118824593E-6</v>
      </c>
      <c r="AF25" s="22">
        <f t="shared" si="6"/>
        <v>3.4686966463373119E-7</v>
      </c>
      <c r="AG25" s="22">
        <f t="shared" si="7"/>
        <v>5.8967842987734291E-5</v>
      </c>
      <c r="AH25" s="22">
        <f t="shared" si="8"/>
        <v>2.2893397865826257E-2</v>
      </c>
      <c r="AI25" s="238">
        <f t="shared" si="9"/>
        <v>9.8999999999999994E-5</v>
      </c>
      <c r="AJ25" s="247">
        <f t="shared" si="10"/>
        <v>6.937393292674624E-8</v>
      </c>
      <c r="AK25" s="23">
        <f t="shared" si="11"/>
        <v>7.7082147696384702E-8</v>
      </c>
      <c r="AL25" s="23">
        <f t="shared" si="12"/>
        <v>1.8066128366340164E-8</v>
      </c>
      <c r="AM25" s="23">
        <f t="shared" si="13"/>
        <v>9.6352684620480882E-10</v>
      </c>
      <c r="AN25" s="23">
        <f t="shared" si="14"/>
        <v>1.6379956385481747E-7</v>
      </c>
      <c r="AO25" s="23">
        <f t="shared" si="15"/>
        <v>6.3592771849517376E-5</v>
      </c>
      <c r="AP25" s="248">
        <f t="shared" si="16"/>
        <v>2.7499999999999996E-7</v>
      </c>
      <c r="AQ25" s="256">
        <f t="shared" si="17"/>
        <v>7.7082147696384704E-2</v>
      </c>
      <c r="AR25" s="257">
        <f t="shared" si="18"/>
        <v>1.8066128366340164E-2</v>
      </c>
      <c r="AS25" s="257">
        <f t="shared" si="19"/>
        <v>9.6352684620480884E-4</v>
      </c>
      <c r="AT25" s="257">
        <f t="shared" si="20"/>
        <v>0.16379956385481748</v>
      </c>
      <c r="AU25" s="257">
        <f t="shared" si="21"/>
        <v>63.592771849517376</v>
      </c>
      <c r="AV25" s="258">
        <f t="shared" si="22"/>
        <v>0.27499999999999997</v>
      </c>
      <c r="AW25" s="264">
        <v>1</v>
      </c>
      <c r="AX25" s="265">
        <f t="shared" si="23"/>
        <v>7.7082147696384704E-2</v>
      </c>
      <c r="AY25" s="265">
        <f t="shared" si="24"/>
        <v>1.8066128366340164E-2</v>
      </c>
      <c r="AZ25" s="265">
        <f t="shared" si="25"/>
        <v>9.6352684620480884E-4</v>
      </c>
      <c r="BA25" s="265">
        <f t="shared" si="26"/>
        <v>0.16379956385481748</v>
      </c>
      <c r="BB25" s="265">
        <f t="shared" si="27"/>
        <v>63.592771849517376</v>
      </c>
      <c r="BC25" s="266">
        <f t="shared" si="28"/>
        <v>0.27499999999999997</v>
      </c>
      <c r="BG25" s="13">
        <v>0.1</v>
      </c>
      <c r="BH25" s="13">
        <f t="shared" si="29"/>
        <v>55</v>
      </c>
      <c r="BI25"/>
      <c r="BJ25">
        <f t="shared" si="43"/>
        <v>55</v>
      </c>
      <c r="BK25" s="13">
        <f t="shared" si="30"/>
        <v>3.2000000000000003E-4</v>
      </c>
      <c r="BL25" s="13">
        <f t="shared" si="31"/>
        <v>7.5000000000000007E-5</v>
      </c>
      <c r="BM25" s="13">
        <f t="shared" si="32"/>
        <v>4.0000000000000007E-6</v>
      </c>
      <c r="BN25" s="13">
        <f t="shared" si="33"/>
        <v>6.8000000000000005E-4</v>
      </c>
      <c r="BO25" s="13">
        <f t="shared" si="34"/>
        <v>0.26400000000000001</v>
      </c>
      <c r="BP25" s="13">
        <f t="shared" si="35"/>
        <v>1.5E-3</v>
      </c>
      <c r="BQ25" s="13">
        <f t="shared" si="44"/>
        <v>3.9243822728066389E-6</v>
      </c>
      <c r="BR25" s="209">
        <f t="shared" si="45"/>
        <v>9.1977709518905595E-7</v>
      </c>
      <c r="BS25" s="209">
        <f t="shared" si="46"/>
        <v>4.9054778410082988E-8</v>
      </c>
      <c r="BT25" s="209">
        <f t="shared" si="47"/>
        <v>8.3393123297141065E-6</v>
      </c>
      <c r="BU25" s="209">
        <f t="shared" si="48"/>
        <v>3.2376153750654771E-3</v>
      </c>
      <c r="BV25" s="209">
        <f t="shared" si="49"/>
        <v>1.4000714267493643E-5</v>
      </c>
      <c r="CI25"/>
      <c r="CJ25"/>
      <c r="CK25"/>
      <c r="CL25"/>
      <c r="CM25"/>
    </row>
    <row r="26" spans="1:91" s="24" customFormat="1" ht="12.95" customHeight="1" thickBot="1" x14ac:dyDescent="0.3">
      <c r="A26" s="13">
        <v>4.5529849999999996</v>
      </c>
      <c r="B26" s="13">
        <v>-74.090479999999999</v>
      </c>
      <c r="C26" s="13">
        <v>30</v>
      </c>
      <c r="D26" s="13">
        <v>19</v>
      </c>
      <c r="E26" s="13">
        <v>2241</v>
      </c>
      <c r="F26" s="83" t="s">
        <v>13</v>
      </c>
      <c r="G26" s="59" t="s">
        <v>1381</v>
      </c>
      <c r="H26" s="60" t="s">
        <v>1382</v>
      </c>
      <c r="I26" s="83" t="s">
        <v>1603</v>
      </c>
      <c r="J26" s="58"/>
      <c r="K26" s="85">
        <v>40954</v>
      </c>
      <c r="L26" s="83">
        <v>7</v>
      </c>
      <c r="M26" s="16">
        <v>7</v>
      </c>
      <c r="N26" s="3">
        <f t="shared" si="0"/>
        <v>210</v>
      </c>
      <c r="O26" s="3">
        <v>30</v>
      </c>
      <c r="P26" s="83" t="s">
        <v>1593</v>
      </c>
      <c r="Q26" s="62">
        <v>550</v>
      </c>
      <c r="R26" s="14"/>
      <c r="S26" s="14"/>
      <c r="T26" s="14"/>
      <c r="U26" s="17">
        <v>3.9E-2</v>
      </c>
      <c r="V26" s="143">
        <v>2.8800000000000002E-3</v>
      </c>
      <c r="W26" s="143">
        <v>3.2000000000000002E-3</v>
      </c>
      <c r="X26" s="143">
        <v>7.5000000000000002E-4</v>
      </c>
      <c r="Y26" s="146">
        <v>4.0000000000000003E-5</v>
      </c>
      <c r="Z26" s="143">
        <v>6.7999999999999996E-3</v>
      </c>
      <c r="AA26" s="146">
        <v>2.64</v>
      </c>
      <c r="AB26" s="221">
        <v>1.4999999999999999E-2</v>
      </c>
      <c r="AC26" s="237">
        <f t="shared" si="3"/>
        <v>2.4974615853628644E-5</v>
      </c>
      <c r="AD26" s="22">
        <f t="shared" si="4"/>
        <v>2.7749573170698493E-5</v>
      </c>
      <c r="AE26" s="22">
        <f t="shared" si="5"/>
        <v>6.5038062118824593E-6</v>
      </c>
      <c r="AF26" s="22">
        <f t="shared" si="6"/>
        <v>3.4686966463373119E-7</v>
      </c>
      <c r="AG26" s="22">
        <f t="shared" si="7"/>
        <v>5.8967842987734291E-5</v>
      </c>
      <c r="AH26" s="22">
        <f t="shared" si="8"/>
        <v>2.2893397865826257E-2</v>
      </c>
      <c r="AI26" s="238">
        <f t="shared" si="9"/>
        <v>9.8999999999999994E-5</v>
      </c>
      <c r="AJ26" s="247">
        <f t="shared" si="10"/>
        <v>6.937393292674624E-8</v>
      </c>
      <c r="AK26" s="23">
        <f t="shared" si="11"/>
        <v>7.7082147696384702E-8</v>
      </c>
      <c r="AL26" s="23">
        <f t="shared" si="12"/>
        <v>1.8066128366340164E-8</v>
      </c>
      <c r="AM26" s="23">
        <f t="shared" si="13"/>
        <v>9.6352684620480882E-10</v>
      </c>
      <c r="AN26" s="23">
        <f t="shared" si="14"/>
        <v>1.6379956385481747E-7</v>
      </c>
      <c r="AO26" s="23">
        <f t="shared" si="15"/>
        <v>6.3592771849517376E-5</v>
      </c>
      <c r="AP26" s="248">
        <f t="shared" si="16"/>
        <v>2.7499999999999996E-7</v>
      </c>
      <c r="AQ26" s="256">
        <f t="shared" si="17"/>
        <v>7.7082147696384704E-2</v>
      </c>
      <c r="AR26" s="257">
        <f t="shared" si="18"/>
        <v>1.8066128366340164E-2</v>
      </c>
      <c r="AS26" s="257">
        <f t="shared" si="19"/>
        <v>9.6352684620480884E-4</v>
      </c>
      <c r="AT26" s="257">
        <f t="shared" si="20"/>
        <v>0.16379956385481748</v>
      </c>
      <c r="AU26" s="257">
        <f t="shared" si="21"/>
        <v>63.592771849517376</v>
      </c>
      <c r="AV26" s="258">
        <f t="shared" si="22"/>
        <v>0.27499999999999997</v>
      </c>
      <c r="AW26" s="264">
        <v>1</v>
      </c>
      <c r="AX26" s="265">
        <f t="shared" si="23"/>
        <v>7.7082147696384704E-2</v>
      </c>
      <c r="AY26" s="265">
        <f t="shared" si="24"/>
        <v>1.8066128366340164E-2</v>
      </c>
      <c r="AZ26" s="265">
        <f t="shared" si="25"/>
        <v>9.6352684620480884E-4</v>
      </c>
      <c r="BA26" s="265">
        <f t="shared" si="26"/>
        <v>0.16379956385481748</v>
      </c>
      <c r="BB26" s="265">
        <f t="shared" si="27"/>
        <v>63.592771849517376</v>
      </c>
      <c r="BC26" s="266">
        <f t="shared" si="28"/>
        <v>0.27499999999999997</v>
      </c>
      <c r="BG26" s="13">
        <v>0.1</v>
      </c>
      <c r="BH26" s="13">
        <f t="shared" si="29"/>
        <v>55</v>
      </c>
      <c r="BI26"/>
      <c r="BJ26">
        <f t="shared" si="43"/>
        <v>55</v>
      </c>
      <c r="BK26" s="13">
        <f t="shared" si="30"/>
        <v>3.2000000000000003E-4</v>
      </c>
      <c r="BL26" s="13">
        <f t="shared" si="31"/>
        <v>7.5000000000000007E-5</v>
      </c>
      <c r="BM26" s="13">
        <f t="shared" si="32"/>
        <v>4.0000000000000007E-6</v>
      </c>
      <c r="BN26" s="13">
        <f t="shared" si="33"/>
        <v>6.8000000000000005E-4</v>
      </c>
      <c r="BO26" s="13">
        <f t="shared" si="34"/>
        <v>0.26400000000000001</v>
      </c>
      <c r="BP26" s="13">
        <f t="shared" si="35"/>
        <v>1.5E-3</v>
      </c>
      <c r="BQ26" s="13">
        <f t="shared" si="44"/>
        <v>3.9243822728066389E-6</v>
      </c>
      <c r="BR26" s="209">
        <f t="shared" si="45"/>
        <v>9.1977709518905595E-7</v>
      </c>
      <c r="BS26" s="209">
        <f t="shared" si="46"/>
        <v>4.9054778410082988E-8</v>
      </c>
      <c r="BT26" s="209">
        <f t="shared" si="47"/>
        <v>8.3393123297141065E-6</v>
      </c>
      <c r="BU26" s="209">
        <f t="shared" si="48"/>
        <v>3.2376153750654771E-3</v>
      </c>
      <c r="BV26" s="209">
        <f t="shared" si="49"/>
        <v>1.4000714267493643E-5</v>
      </c>
      <c r="CI26"/>
      <c r="CJ26"/>
      <c r="CK26"/>
      <c r="CL26"/>
      <c r="CM26"/>
    </row>
    <row r="27" spans="1:91" s="13" customFormat="1" ht="12.95" customHeight="1" thickBot="1" x14ac:dyDescent="0.3">
      <c r="A27" s="13">
        <v>4.5530299999999997</v>
      </c>
      <c r="B27" s="13">
        <v>-74.090520999999995</v>
      </c>
      <c r="C27" s="13">
        <v>30</v>
      </c>
      <c r="D27" s="13">
        <v>19</v>
      </c>
      <c r="E27" s="13">
        <v>2241</v>
      </c>
      <c r="F27" s="83" t="s">
        <v>13</v>
      </c>
      <c r="G27" s="59" t="s">
        <v>1379</v>
      </c>
      <c r="H27" s="60" t="s">
        <v>1380</v>
      </c>
      <c r="I27" s="83" t="s">
        <v>1603</v>
      </c>
      <c r="J27" s="58"/>
      <c r="K27" s="85">
        <v>40954</v>
      </c>
      <c r="L27" s="83">
        <v>7</v>
      </c>
      <c r="M27" s="16">
        <v>7</v>
      </c>
      <c r="N27" s="3">
        <f t="shared" si="0"/>
        <v>210</v>
      </c>
      <c r="O27" s="3">
        <v>30</v>
      </c>
      <c r="P27" s="83" t="s">
        <v>1593</v>
      </c>
      <c r="Q27" s="62">
        <v>550</v>
      </c>
      <c r="R27" s="14"/>
      <c r="S27" s="14"/>
      <c r="T27" s="14"/>
      <c r="U27" s="17">
        <v>3.9E-2</v>
      </c>
      <c r="V27" s="143">
        <v>2.8800000000000002E-3</v>
      </c>
      <c r="W27" s="143">
        <v>3.2000000000000002E-3</v>
      </c>
      <c r="X27" s="143">
        <v>7.5000000000000002E-4</v>
      </c>
      <c r="Y27" s="146">
        <v>4.0000000000000003E-5</v>
      </c>
      <c r="Z27" s="143">
        <v>6.7999999999999996E-3</v>
      </c>
      <c r="AA27" s="146">
        <v>2.64</v>
      </c>
      <c r="AB27" s="221">
        <v>1.4999999999999999E-2</v>
      </c>
      <c r="AC27" s="237">
        <f t="shared" si="3"/>
        <v>2.4974615853628644E-5</v>
      </c>
      <c r="AD27" s="22">
        <f t="shared" si="4"/>
        <v>2.7749573170698493E-5</v>
      </c>
      <c r="AE27" s="22">
        <f t="shared" si="5"/>
        <v>6.5038062118824593E-6</v>
      </c>
      <c r="AF27" s="22">
        <f t="shared" si="6"/>
        <v>3.4686966463373119E-7</v>
      </c>
      <c r="AG27" s="22">
        <f t="shared" si="7"/>
        <v>5.8967842987734291E-5</v>
      </c>
      <c r="AH27" s="22">
        <f t="shared" si="8"/>
        <v>2.2893397865826257E-2</v>
      </c>
      <c r="AI27" s="238">
        <f t="shared" si="9"/>
        <v>9.8999999999999994E-5</v>
      </c>
      <c r="AJ27" s="247">
        <f t="shared" si="10"/>
        <v>6.937393292674624E-8</v>
      </c>
      <c r="AK27" s="23">
        <f t="shared" si="11"/>
        <v>7.7082147696384702E-8</v>
      </c>
      <c r="AL27" s="23">
        <f t="shared" si="12"/>
        <v>1.8066128366340164E-8</v>
      </c>
      <c r="AM27" s="23">
        <f t="shared" si="13"/>
        <v>9.6352684620480882E-10</v>
      </c>
      <c r="AN27" s="23">
        <f t="shared" si="14"/>
        <v>1.6379956385481747E-7</v>
      </c>
      <c r="AO27" s="23">
        <f t="shared" si="15"/>
        <v>6.3592771849517376E-5</v>
      </c>
      <c r="AP27" s="248">
        <f t="shared" si="16"/>
        <v>2.7499999999999996E-7</v>
      </c>
      <c r="AQ27" s="256">
        <f t="shared" si="17"/>
        <v>7.7082147696384704E-2</v>
      </c>
      <c r="AR27" s="257">
        <f t="shared" si="18"/>
        <v>1.8066128366340164E-2</v>
      </c>
      <c r="AS27" s="257">
        <f t="shared" si="19"/>
        <v>9.6352684620480884E-4</v>
      </c>
      <c r="AT27" s="257">
        <f t="shared" si="20"/>
        <v>0.16379956385481748</v>
      </c>
      <c r="AU27" s="257">
        <f t="shared" si="21"/>
        <v>63.592771849517376</v>
      </c>
      <c r="AV27" s="258">
        <f t="shared" si="22"/>
        <v>0.27499999999999997</v>
      </c>
      <c r="AW27" s="264">
        <v>1</v>
      </c>
      <c r="AX27" s="265">
        <f t="shared" si="23"/>
        <v>7.7082147696384704E-2</v>
      </c>
      <c r="AY27" s="265">
        <f t="shared" si="24"/>
        <v>1.8066128366340164E-2</v>
      </c>
      <c r="AZ27" s="265">
        <f t="shared" si="25"/>
        <v>9.6352684620480884E-4</v>
      </c>
      <c r="BA27" s="265">
        <f t="shared" si="26"/>
        <v>0.16379956385481748</v>
      </c>
      <c r="BB27" s="265">
        <f t="shared" si="27"/>
        <v>63.592771849517376</v>
      </c>
      <c r="BC27" s="266">
        <f t="shared" si="28"/>
        <v>0.27499999999999997</v>
      </c>
      <c r="BG27" s="13">
        <v>0.1</v>
      </c>
      <c r="BH27" s="13">
        <f t="shared" si="29"/>
        <v>55</v>
      </c>
      <c r="BI27"/>
      <c r="BJ27">
        <f t="shared" si="43"/>
        <v>55</v>
      </c>
      <c r="BK27" s="13">
        <f t="shared" si="30"/>
        <v>3.2000000000000003E-4</v>
      </c>
      <c r="BL27" s="13">
        <f t="shared" si="31"/>
        <v>7.5000000000000007E-5</v>
      </c>
      <c r="BM27" s="13">
        <f t="shared" si="32"/>
        <v>4.0000000000000007E-6</v>
      </c>
      <c r="BN27" s="13">
        <f t="shared" si="33"/>
        <v>6.8000000000000005E-4</v>
      </c>
      <c r="BO27" s="13">
        <f t="shared" si="34"/>
        <v>0.26400000000000001</v>
      </c>
      <c r="BP27" s="13">
        <f t="shared" si="35"/>
        <v>1.5E-3</v>
      </c>
      <c r="BQ27" s="13">
        <f t="shared" si="44"/>
        <v>3.9243822728066389E-6</v>
      </c>
      <c r="BR27" s="209">
        <f t="shared" si="45"/>
        <v>9.1977709518905595E-7</v>
      </c>
      <c r="BS27" s="209">
        <f t="shared" si="46"/>
        <v>4.9054778410082988E-8</v>
      </c>
      <c r="BT27" s="209">
        <f t="shared" si="47"/>
        <v>8.3393123297141065E-6</v>
      </c>
      <c r="BU27" s="209">
        <f t="shared" si="48"/>
        <v>3.2376153750654771E-3</v>
      </c>
      <c r="BV27" s="209">
        <f t="shared" si="49"/>
        <v>1.4000714267493643E-5</v>
      </c>
      <c r="CI27"/>
      <c r="CJ27"/>
      <c r="CK27"/>
      <c r="CL27"/>
      <c r="CM27"/>
    </row>
    <row r="28" spans="1:91" s="13" customFormat="1" ht="12.95" customHeight="1" thickBot="1" x14ac:dyDescent="0.3">
      <c r="A28" s="13">
        <v>4.5541669999999996</v>
      </c>
      <c r="B28" s="13">
        <v>-74.139240000000001</v>
      </c>
      <c r="C28" s="13">
        <v>25</v>
      </c>
      <c r="D28" s="13">
        <v>19</v>
      </c>
      <c r="E28" s="13">
        <v>1743</v>
      </c>
      <c r="F28" s="3" t="s">
        <v>5</v>
      </c>
      <c r="G28" s="4" t="s">
        <v>199</v>
      </c>
      <c r="H28" s="5" t="s">
        <v>200</v>
      </c>
      <c r="I28" s="14" t="s">
        <v>1586</v>
      </c>
      <c r="J28" s="3" t="s">
        <v>1551</v>
      </c>
      <c r="K28" s="6" t="s">
        <v>1551</v>
      </c>
      <c r="L28" s="15">
        <v>12</v>
      </c>
      <c r="M28" s="3">
        <v>7</v>
      </c>
      <c r="N28" s="3">
        <f t="shared" si="0"/>
        <v>360</v>
      </c>
      <c r="O28" s="3">
        <v>30</v>
      </c>
      <c r="P28" s="14" t="s">
        <v>1554</v>
      </c>
      <c r="Q28" s="3">
        <v>400</v>
      </c>
      <c r="R28" s="14"/>
      <c r="S28" s="14"/>
      <c r="T28" s="14"/>
      <c r="U28" s="17">
        <v>3.9E-2</v>
      </c>
      <c r="V28" s="142">
        <v>0.36</v>
      </c>
      <c r="W28" s="148">
        <v>1.8</v>
      </c>
      <c r="X28" s="142">
        <v>10.3</v>
      </c>
      <c r="Y28" s="154">
        <f>0.01805*1000</f>
        <v>18.05</v>
      </c>
      <c r="Z28" s="148">
        <v>311.5</v>
      </c>
      <c r="AA28" s="21">
        <f>0.003125*1000</f>
        <v>3.125</v>
      </c>
      <c r="AB28" s="215">
        <v>0.28499999999999998</v>
      </c>
      <c r="AC28" s="237">
        <f t="shared" si="3"/>
        <v>2.2704196230571494E-3</v>
      </c>
      <c r="AD28" s="22">
        <f t="shared" si="4"/>
        <v>1.1352098115285748E-2</v>
      </c>
      <c r="AE28" s="22">
        <f t="shared" si="5"/>
        <v>6.4959228104135097E-2</v>
      </c>
      <c r="AF28" s="22">
        <f t="shared" si="6"/>
        <v>0.1138363172116154</v>
      </c>
      <c r="AG28" s="22">
        <f t="shared" si="7"/>
        <v>1.9645436460619501</v>
      </c>
      <c r="AH28" s="22">
        <f t="shared" si="8"/>
        <v>1.9708503672371088E-2</v>
      </c>
      <c r="AI28" s="238">
        <f t="shared" si="9"/>
        <v>1.3679999999999999E-3</v>
      </c>
      <c r="AJ28" s="247">
        <f t="shared" si="10"/>
        <v>6.3067211751587479E-6</v>
      </c>
      <c r="AK28" s="23">
        <f t="shared" si="11"/>
        <v>3.153360587579374E-5</v>
      </c>
      <c r="AL28" s="23">
        <f t="shared" si="12"/>
        <v>1.8044230028926416E-4</v>
      </c>
      <c r="AM28" s="23">
        <f t="shared" si="13"/>
        <v>3.1621199225448723E-4</v>
      </c>
      <c r="AN28" s="23">
        <f t="shared" si="14"/>
        <v>5.4570656835054169E-3</v>
      </c>
      <c r="AO28" s="23">
        <f t="shared" si="15"/>
        <v>5.4745843534364136E-5</v>
      </c>
      <c r="AP28" s="248">
        <f t="shared" si="16"/>
        <v>3.7999999999999996E-6</v>
      </c>
      <c r="AQ28" s="256">
        <f t="shared" si="17"/>
        <v>31.533605875793739</v>
      </c>
      <c r="AR28" s="257">
        <f t="shared" si="18"/>
        <v>180.44230028926415</v>
      </c>
      <c r="AS28" s="257">
        <f t="shared" si="19"/>
        <v>316.21199225448726</v>
      </c>
      <c r="AT28" s="257">
        <f t="shared" si="20"/>
        <v>5457.0656835054169</v>
      </c>
      <c r="AU28" s="257">
        <f t="shared" si="21"/>
        <v>54.745843534364134</v>
      </c>
      <c r="AV28" s="258">
        <f t="shared" si="22"/>
        <v>3.8</v>
      </c>
      <c r="AW28" s="264">
        <v>1</v>
      </c>
      <c r="AX28" s="265">
        <f t="shared" si="23"/>
        <v>31.533605875793739</v>
      </c>
      <c r="AY28" s="265">
        <f t="shared" si="24"/>
        <v>180.44230028926415</v>
      </c>
      <c r="AZ28" s="265">
        <f t="shared" si="25"/>
        <v>316.21199225448726</v>
      </c>
      <c r="BA28" s="265">
        <f t="shared" si="26"/>
        <v>5457.0656835054169</v>
      </c>
      <c r="BB28" s="265">
        <f t="shared" si="27"/>
        <v>54.745843534364134</v>
      </c>
      <c r="BC28" s="266">
        <f t="shared" si="28"/>
        <v>3.8</v>
      </c>
      <c r="BG28" s="13">
        <v>0.1</v>
      </c>
      <c r="BH28" s="13">
        <f t="shared" si="29"/>
        <v>40</v>
      </c>
      <c r="BI28"/>
      <c r="BJ28">
        <f t="shared" si="43"/>
        <v>40</v>
      </c>
      <c r="BK28" s="13">
        <f t="shared" si="30"/>
        <v>0.18000000000000002</v>
      </c>
      <c r="BL28" s="13">
        <f t="shared" si="31"/>
        <v>1.03</v>
      </c>
      <c r="BM28" s="13">
        <f t="shared" si="32"/>
        <v>1.8050000000000002</v>
      </c>
      <c r="BN28" s="13">
        <f t="shared" si="33"/>
        <v>31.150000000000002</v>
      </c>
      <c r="BO28" s="13">
        <f t="shared" si="34"/>
        <v>0.3125</v>
      </c>
      <c r="BP28" s="13">
        <f t="shared" si="35"/>
        <v>2.8499999999999998E-2</v>
      </c>
      <c r="BQ28" s="13">
        <f t="shared" si="44"/>
        <v>1.6054291116027158E-3</v>
      </c>
      <c r="BR28" s="209">
        <f t="shared" si="45"/>
        <v>9.1866221386155376E-3</v>
      </c>
      <c r="BS28" s="209">
        <f t="shared" si="46"/>
        <v>1.6098886369127232E-2</v>
      </c>
      <c r="BT28" s="209">
        <f t="shared" si="47"/>
        <v>0.27782842681346998</v>
      </c>
      <c r="BU28" s="209">
        <f t="shared" si="48"/>
        <v>2.7872033187547147E-3</v>
      </c>
      <c r="BV28" s="209">
        <f t="shared" si="49"/>
        <v>1.9346441533263942E-4</v>
      </c>
      <c r="CI28"/>
      <c r="CJ28"/>
      <c r="CK28"/>
      <c r="CL28"/>
      <c r="CM28"/>
    </row>
    <row r="29" spans="1:91" s="13" customFormat="1" ht="12.95" customHeight="1" thickBot="1" x14ac:dyDescent="0.3">
      <c r="A29" s="13">
        <v>4.5543371978861096</v>
      </c>
      <c r="B29" s="13">
        <v>-74.091805360093502</v>
      </c>
      <c r="C29" s="13">
        <v>30</v>
      </c>
      <c r="D29" s="13">
        <v>19</v>
      </c>
      <c r="E29" s="13">
        <v>2241</v>
      </c>
      <c r="F29" s="83" t="s">
        <v>13</v>
      </c>
      <c r="G29" s="59" t="s">
        <v>1383</v>
      </c>
      <c r="H29" s="60" t="s">
        <v>1384</v>
      </c>
      <c r="I29" s="83" t="s">
        <v>1603</v>
      </c>
      <c r="J29" s="58"/>
      <c r="K29" s="85">
        <v>40954</v>
      </c>
      <c r="L29" s="16">
        <v>12</v>
      </c>
      <c r="M29" s="16">
        <v>7</v>
      </c>
      <c r="N29" s="3">
        <f t="shared" si="0"/>
        <v>360</v>
      </c>
      <c r="O29" s="3">
        <v>30</v>
      </c>
      <c r="P29" s="16" t="s">
        <v>1632</v>
      </c>
      <c r="Q29" s="62">
        <v>550</v>
      </c>
      <c r="R29" s="14"/>
      <c r="S29" s="14"/>
      <c r="T29" s="14"/>
      <c r="U29" s="17">
        <v>3.9E-2</v>
      </c>
      <c r="V29" s="142">
        <v>0.36</v>
      </c>
      <c r="W29" s="148">
        <v>1.8</v>
      </c>
      <c r="X29" s="142">
        <v>10.3</v>
      </c>
      <c r="Y29" s="154">
        <f>0.01805*1000</f>
        <v>18.05</v>
      </c>
      <c r="Z29" s="148">
        <v>311.5</v>
      </c>
      <c r="AA29" s="21">
        <f>0.003125*1000</f>
        <v>3.125</v>
      </c>
      <c r="AB29" s="215">
        <v>0.28499999999999998</v>
      </c>
      <c r="AC29" s="237">
        <f t="shared" si="3"/>
        <v>3.1218269817035803E-3</v>
      </c>
      <c r="AD29" s="22">
        <f t="shared" si="4"/>
        <v>1.5609134908517902E-2</v>
      </c>
      <c r="AE29" s="22">
        <f t="shared" si="5"/>
        <v>8.9318938643185769E-2</v>
      </c>
      <c r="AF29" s="22">
        <f t="shared" si="6"/>
        <v>0.15652493616597118</v>
      </c>
      <c r="AG29" s="22">
        <f t="shared" si="7"/>
        <v>2.701247513335181</v>
      </c>
      <c r="AH29" s="22">
        <f t="shared" si="8"/>
        <v>2.7099192549510247E-2</v>
      </c>
      <c r="AI29" s="238">
        <f t="shared" si="9"/>
        <v>1.8810000000000001E-3</v>
      </c>
      <c r="AJ29" s="247">
        <f t="shared" si="10"/>
        <v>8.6717416158432791E-6</v>
      </c>
      <c r="AK29" s="23">
        <f t="shared" si="11"/>
        <v>4.3358708079216396E-5</v>
      </c>
      <c r="AL29" s="23">
        <f t="shared" si="12"/>
        <v>2.4810816289773824E-4</v>
      </c>
      <c r="AM29" s="23">
        <f t="shared" si="13"/>
        <v>4.3479148934991998E-4</v>
      </c>
      <c r="AN29" s="23">
        <f t="shared" si="14"/>
        <v>7.503465314819947E-3</v>
      </c>
      <c r="AO29" s="23">
        <f t="shared" si="15"/>
        <v>7.5275534859750687E-5</v>
      </c>
      <c r="AP29" s="248">
        <f t="shared" si="16"/>
        <v>5.2249999999999999E-6</v>
      </c>
      <c r="AQ29" s="256">
        <f t="shared" si="17"/>
        <v>43.358708079216399</v>
      </c>
      <c r="AR29" s="257">
        <f t="shared" si="18"/>
        <v>248.10816289773825</v>
      </c>
      <c r="AS29" s="257">
        <f t="shared" si="19"/>
        <v>434.79148934991997</v>
      </c>
      <c r="AT29" s="257">
        <f t="shared" si="20"/>
        <v>7503.4653148199468</v>
      </c>
      <c r="AU29" s="257">
        <f t="shared" si="21"/>
        <v>75.275534859750692</v>
      </c>
      <c r="AV29" s="258">
        <f t="shared" si="22"/>
        <v>5.2249999999999996</v>
      </c>
      <c r="AW29" s="264">
        <v>1</v>
      </c>
      <c r="AX29" s="265">
        <f t="shared" si="23"/>
        <v>43.358708079216399</v>
      </c>
      <c r="AY29" s="265">
        <f t="shared" si="24"/>
        <v>248.10816289773825</v>
      </c>
      <c r="AZ29" s="265">
        <f t="shared" si="25"/>
        <v>434.79148934991997</v>
      </c>
      <c r="BA29" s="265">
        <f t="shared" si="26"/>
        <v>7503.4653148199468</v>
      </c>
      <c r="BB29" s="265">
        <f t="shared" si="27"/>
        <v>75.275534859750692</v>
      </c>
      <c r="BC29" s="266">
        <f t="shared" si="28"/>
        <v>5.2249999999999996</v>
      </c>
      <c r="BG29" s="13">
        <v>0.1</v>
      </c>
      <c r="BH29" s="13">
        <f t="shared" si="29"/>
        <v>55</v>
      </c>
      <c r="BI29"/>
      <c r="BJ29">
        <f t="shared" si="43"/>
        <v>55</v>
      </c>
      <c r="BK29" s="13">
        <f t="shared" si="30"/>
        <v>0.18000000000000002</v>
      </c>
      <c r="BL29" s="13">
        <f t="shared" si="31"/>
        <v>1.03</v>
      </c>
      <c r="BM29" s="13">
        <f t="shared" si="32"/>
        <v>1.8050000000000002</v>
      </c>
      <c r="BN29" s="13">
        <f t="shared" si="33"/>
        <v>31.150000000000002</v>
      </c>
      <c r="BO29" s="13">
        <f t="shared" si="34"/>
        <v>0.3125</v>
      </c>
      <c r="BP29" s="13">
        <f t="shared" si="35"/>
        <v>2.8499999999999998E-2</v>
      </c>
      <c r="BQ29" s="13">
        <f t="shared" si="44"/>
        <v>2.2074650284537342E-3</v>
      </c>
      <c r="BR29" s="209">
        <f t="shared" si="45"/>
        <v>1.2631605440596364E-2</v>
      </c>
      <c r="BS29" s="209">
        <f t="shared" si="46"/>
        <v>2.2135968757549945E-2</v>
      </c>
      <c r="BT29" s="209">
        <f t="shared" si="47"/>
        <v>0.38201408686852117</v>
      </c>
      <c r="BU29" s="209">
        <f t="shared" si="48"/>
        <v>3.8324045632877331E-3</v>
      </c>
      <c r="BV29" s="209">
        <f t="shared" si="49"/>
        <v>2.6601357108237925E-4</v>
      </c>
      <c r="CI29"/>
      <c r="CJ29"/>
      <c r="CK29"/>
      <c r="CL29"/>
      <c r="CM29"/>
    </row>
    <row r="30" spans="1:91" s="26" customFormat="1" ht="12.95" customHeight="1" thickBot="1" x14ac:dyDescent="0.3">
      <c r="A30" s="13">
        <v>4.5544305555555553</v>
      </c>
      <c r="B30" s="13">
        <v>-74.138055555555567</v>
      </c>
      <c r="C30" s="13">
        <v>25</v>
      </c>
      <c r="D30" s="13">
        <v>19</v>
      </c>
      <c r="E30" s="13">
        <v>1743</v>
      </c>
      <c r="F30" s="3" t="s">
        <v>5</v>
      </c>
      <c r="G30" s="4" t="s">
        <v>193</v>
      </c>
      <c r="H30" s="5" t="s">
        <v>194</v>
      </c>
      <c r="I30" s="14" t="s">
        <v>1586</v>
      </c>
      <c r="J30" s="3" t="s">
        <v>1551</v>
      </c>
      <c r="K30" s="6" t="s">
        <v>1551</v>
      </c>
      <c r="L30" s="15">
        <v>12</v>
      </c>
      <c r="M30" s="3">
        <v>7</v>
      </c>
      <c r="N30" s="3">
        <f t="shared" si="0"/>
        <v>360</v>
      </c>
      <c r="O30" s="3">
        <v>30</v>
      </c>
      <c r="P30" s="14" t="s">
        <v>1554</v>
      </c>
      <c r="Q30" s="3">
        <v>400</v>
      </c>
      <c r="R30" s="14"/>
      <c r="S30" s="14"/>
      <c r="T30" s="14"/>
      <c r="U30" s="17">
        <v>3.9E-2</v>
      </c>
      <c r="V30" s="142">
        <v>0.36</v>
      </c>
      <c r="W30" s="148">
        <v>1.8</v>
      </c>
      <c r="X30" s="142">
        <v>10.3</v>
      </c>
      <c r="Y30" s="154">
        <f>0.01805*1000</f>
        <v>18.05</v>
      </c>
      <c r="Z30" s="148">
        <v>311.5</v>
      </c>
      <c r="AA30" s="21">
        <f>0.003125*1000</f>
        <v>3.125</v>
      </c>
      <c r="AB30" s="215">
        <v>0.28499999999999998</v>
      </c>
      <c r="AC30" s="237">
        <f t="shared" si="3"/>
        <v>2.2704196230571494E-3</v>
      </c>
      <c r="AD30" s="22">
        <f t="shared" si="4"/>
        <v>1.1352098115285748E-2</v>
      </c>
      <c r="AE30" s="22">
        <f t="shared" si="5"/>
        <v>6.4959228104135097E-2</v>
      </c>
      <c r="AF30" s="22">
        <f t="shared" si="6"/>
        <v>0.1138363172116154</v>
      </c>
      <c r="AG30" s="22">
        <f t="shared" si="7"/>
        <v>1.9645436460619501</v>
      </c>
      <c r="AH30" s="22">
        <f t="shared" si="8"/>
        <v>1.9708503672371088E-2</v>
      </c>
      <c r="AI30" s="238">
        <f t="shared" si="9"/>
        <v>1.3679999999999999E-3</v>
      </c>
      <c r="AJ30" s="247">
        <f t="shared" si="10"/>
        <v>6.3067211751587479E-6</v>
      </c>
      <c r="AK30" s="23">
        <f t="shared" si="11"/>
        <v>3.153360587579374E-5</v>
      </c>
      <c r="AL30" s="23">
        <f t="shared" si="12"/>
        <v>1.8044230028926416E-4</v>
      </c>
      <c r="AM30" s="23">
        <f t="shared" si="13"/>
        <v>3.1621199225448723E-4</v>
      </c>
      <c r="AN30" s="23">
        <f t="shared" si="14"/>
        <v>5.4570656835054169E-3</v>
      </c>
      <c r="AO30" s="23">
        <f t="shared" si="15"/>
        <v>5.4745843534364136E-5</v>
      </c>
      <c r="AP30" s="248">
        <f t="shared" si="16"/>
        <v>3.7999999999999996E-6</v>
      </c>
      <c r="AQ30" s="256">
        <f t="shared" si="17"/>
        <v>31.533605875793739</v>
      </c>
      <c r="AR30" s="257">
        <f t="shared" si="18"/>
        <v>180.44230028926415</v>
      </c>
      <c r="AS30" s="257">
        <f t="shared" si="19"/>
        <v>316.21199225448726</v>
      </c>
      <c r="AT30" s="257">
        <f t="shared" si="20"/>
        <v>5457.0656835054169</v>
      </c>
      <c r="AU30" s="257">
        <f t="shared" si="21"/>
        <v>54.745843534364134</v>
      </c>
      <c r="AV30" s="258">
        <f t="shared" si="22"/>
        <v>3.8</v>
      </c>
      <c r="AW30" s="264">
        <v>1</v>
      </c>
      <c r="AX30" s="265">
        <f t="shared" si="23"/>
        <v>31.533605875793739</v>
      </c>
      <c r="AY30" s="265">
        <f t="shared" si="24"/>
        <v>180.44230028926415</v>
      </c>
      <c r="AZ30" s="265">
        <f t="shared" si="25"/>
        <v>316.21199225448726</v>
      </c>
      <c r="BA30" s="265">
        <f t="shared" si="26"/>
        <v>5457.0656835054169</v>
      </c>
      <c r="BB30" s="265">
        <f t="shared" si="27"/>
        <v>54.745843534364134</v>
      </c>
      <c r="BC30" s="266">
        <f t="shared" si="28"/>
        <v>3.8</v>
      </c>
      <c r="BG30" s="13">
        <v>0.1</v>
      </c>
      <c r="BH30" s="13">
        <f t="shared" si="29"/>
        <v>40</v>
      </c>
      <c r="BI30"/>
      <c r="BJ30">
        <f t="shared" si="43"/>
        <v>40</v>
      </c>
      <c r="BK30" s="13">
        <f t="shared" si="30"/>
        <v>0.18000000000000002</v>
      </c>
      <c r="BL30" s="13">
        <f t="shared" si="31"/>
        <v>1.03</v>
      </c>
      <c r="BM30" s="13">
        <f t="shared" si="32"/>
        <v>1.8050000000000002</v>
      </c>
      <c r="BN30" s="13">
        <f t="shared" si="33"/>
        <v>31.150000000000002</v>
      </c>
      <c r="BO30" s="13">
        <f t="shared" si="34"/>
        <v>0.3125</v>
      </c>
      <c r="BP30" s="13">
        <f t="shared" si="35"/>
        <v>2.8499999999999998E-2</v>
      </c>
      <c r="BQ30" s="13">
        <f t="shared" si="44"/>
        <v>1.6054291116027158E-3</v>
      </c>
      <c r="BR30" s="209">
        <f t="shared" si="45"/>
        <v>9.1866221386155376E-3</v>
      </c>
      <c r="BS30" s="209">
        <f t="shared" si="46"/>
        <v>1.6098886369127232E-2</v>
      </c>
      <c r="BT30" s="209">
        <f t="shared" si="47"/>
        <v>0.27782842681346998</v>
      </c>
      <c r="BU30" s="209">
        <f t="shared" si="48"/>
        <v>2.7872033187547147E-3</v>
      </c>
      <c r="BV30" s="209">
        <f t="shared" si="49"/>
        <v>1.9346441533263942E-4</v>
      </c>
      <c r="CI30"/>
      <c r="CJ30"/>
      <c r="CK30"/>
      <c r="CL30"/>
      <c r="CM30"/>
    </row>
    <row r="31" spans="1:91" s="13" customFormat="1" ht="12.95" customHeight="1" thickBot="1" x14ac:dyDescent="0.3">
      <c r="A31" s="13">
        <v>4.5546273443229897</v>
      </c>
      <c r="B31" s="13">
        <v>-74.117478402364398</v>
      </c>
      <c r="C31" s="13">
        <v>27</v>
      </c>
      <c r="D31" s="13">
        <v>19</v>
      </c>
      <c r="E31" s="13">
        <v>1745</v>
      </c>
      <c r="F31" s="58" t="s">
        <v>13</v>
      </c>
      <c r="G31" s="59" t="s">
        <v>744</v>
      </c>
      <c r="H31" s="60" t="s">
        <v>1160</v>
      </c>
      <c r="I31" s="16" t="s">
        <v>1602</v>
      </c>
      <c r="J31" s="16"/>
      <c r="K31" s="66">
        <v>40157</v>
      </c>
      <c r="L31" s="16">
        <v>8</v>
      </c>
      <c r="M31" s="16">
        <v>7</v>
      </c>
      <c r="N31" s="3">
        <f t="shared" si="0"/>
        <v>240</v>
      </c>
      <c r="O31" s="3">
        <v>30</v>
      </c>
      <c r="P31" s="16" t="s">
        <v>1554</v>
      </c>
      <c r="Q31" s="62">
        <v>550</v>
      </c>
      <c r="R31" s="14"/>
      <c r="S31" s="14"/>
      <c r="T31" s="14"/>
      <c r="U31" s="17">
        <v>3.9E-2</v>
      </c>
      <c r="V31" s="142">
        <v>0.36</v>
      </c>
      <c r="W31" s="148">
        <v>1.8</v>
      </c>
      <c r="X31" s="142">
        <v>10.3</v>
      </c>
      <c r="Y31" s="154">
        <f>0.01805*1000</f>
        <v>18.05</v>
      </c>
      <c r="Z31" s="148">
        <v>311.5</v>
      </c>
      <c r="AA31" s="21">
        <f>0.003125*1000</f>
        <v>3.125</v>
      </c>
      <c r="AB31" s="215">
        <v>0.28499999999999998</v>
      </c>
      <c r="AC31" s="237">
        <f t="shared" si="3"/>
        <v>3.1218269817035803E-3</v>
      </c>
      <c r="AD31" s="22">
        <f t="shared" si="4"/>
        <v>1.5609134908517902E-2</v>
      </c>
      <c r="AE31" s="22">
        <f t="shared" si="5"/>
        <v>8.9318938643185769E-2</v>
      </c>
      <c r="AF31" s="22">
        <f t="shared" si="6"/>
        <v>0.15652493616597118</v>
      </c>
      <c r="AG31" s="22">
        <f t="shared" si="7"/>
        <v>2.701247513335181</v>
      </c>
      <c r="AH31" s="22">
        <f t="shared" si="8"/>
        <v>2.7099192549510247E-2</v>
      </c>
      <c r="AI31" s="238">
        <f t="shared" si="9"/>
        <v>1.8810000000000001E-3</v>
      </c>
      <c r="AJ31" s="247">
        <f t="shared" si="10"/>
        <v>8.6717416158432791E-6</v>
      </c>
      <c r="AK31" s="23">
        <f t="shared" si="11"/>
        <v>4.3358708079216396E-5</v>
      </c>
      <c r="AL31" s="23">
        <f t="shared" si="12"/>
        <v>2.4810816289773824E-4</v>
      </c>
      <c r="AM31" s="23">
        <f t="shared" si="13"/>
        <v>4.3479148934991998E-4</v>
      </c>
      <c r="AN31" s="23">
        <f t="shared" si="14"/>
        <v>7.503465314819947E-3</v>
      </c>
      <c r="AO31" s="23">
        <f t="shared" si="15"/>
        <v>7.5275534859750687E-5</v>
      </c>
      <c r="AP31" s="248">
        <f t="shared" si="16"/>
        <v>5.2249999999999999E-6</v>
      </c>
      <c r="AQ31" s="256">
        <f t="shared" si="17"/>
        <v>43.358708079216399</v>
      </c>
      <c r="AR31" s="257">
        <f t="shared" si="18"/>
        <v>248.10816289773825</v>
      </c>
      <c r="AS31" s="257">
        <f t="shared" si="19"/>
        <v>434.79148934991997</v>
      </c>
      <c r="AT31" s="257">
        <f t="shared" si="20"/>
        <v>7503.4653148199468</v>
      </c>
      <c r="AU31" s="257">
        <f t="shared" si="21"/>
        <v>75.275534859750692</v>
      </c>
      <c r="AV31" s="258">
        <f t="shared" si="22"/>
        <v>5.2249999999999996</v>
      </c>
      <c r="AW31" s="264">
        <v>1</v>
      </c>
      <c r="AX31" s="265">
        <f t="shared" si="23"/>
        <v>43.358708079216399</v>
      </c>
      <c r="AY31" s="265">
        <f t="shared" si="24"/>
        <v>248.10816289773825</v>
      </c>
      <c r="AZ31" s="265">
        <f t="shared" si="25"/>
        <v>434.79148934991997</v>
      </c>
      <c r="BA31" s="265">
        <f t="shared" si="26"/>
        <v>7503.4653148199468</v>
      </c>
      <c r="BB31" s="265">
        <f t="shared" si="27"/>
        <v>75.275534859750692</v>
      </c>
      <c r="BC31" s="266">
        <f t="shared" si="28"/>
        <v>5.2249999999999996</v>
      </c>
      <c r="BG31" s="13">
        <v>0.1</v>
      </c>
      <c r="BH31" s="13">
        <f t="shared" si="29"/>
        <v>55</v>
      </c>
      <c r="BI31"/>
      <c r="BJ31">
        <f t="shared" si="43"/>
        <v>55</v>
      </c>
      <c r="BK31" s="13">
        <f t="shared" si="30"/>
        <v>0.18000000000000002</v>
      </c>
      <c r="BL31" s="13">
        <f t="shared" si="31"/>
        <v>1.03</v>
      </c>
      <c r="BM31" s="13">
        <f t="shared" si="32"/>
        <v>1.8050000000000002</v>
      </c>
      <c r="BN31" s="13">
        <f t="shared" si="33"/>
        <v>31.150000000000002</v>
      </c>
      <c r="BO31" s="13">
        <f t="shared" si="34"/>
        <v>0.3125</v>
      </c>
      <c r="BP31" s="13">
        <f t="shared" si="35"/>
        <v>2.8499999999999998E-2</v>
      </c>
      <c r="BQ31" s="13">
        <f t="shared" si="44"/>
        <v>2.2074650284537342E-3</v>
      </c>
      <c r="BR31" s="209">
        <f t="shared" si="45"/>
        <v>1.2631605440596364E-2</v>
      </c>
      <c r="BS31" s="209">
        <f t="shared" si="46"/>
        <v>2.2135968757549945E-2</v>
      </c>
      <c r="BT31" s="209">
        <f t="shared" si="47"/>
        <v>0.38201408686852117</v>
      </c>
      <c r="BU31" s="209">
        <f t="shared" si="48"/>
        <v>3.8324045632877331E-3</v>
      </c>
      <c r="BV31" s="209">
        <f t="shared" si="49"/>
        <v>2.6601357108237925E-4</v>
      </c>
      <c r="CI31"/>
      <c r="CJ31"/>
      <c r="CK31"/>
      <c r="CL31"/>
      <c r="CM31"/>
    </row>
    <row r="32" spans="1:91" s="13" customFormat="1" ht="12.95" customHeight="1" thickBot="1" x14ac:dyDescent="0.3">
      <c r="A32" s="13">
        <v>4.5547138888888883</v>
      </c>
      <c r="B32" s="13">
        <v>-74.117613888888883</v>
      </c>
      <c r="C32" s="13">
        <v>27</v>
      </c>
      <c r="D32" s="13">
        <v>19</v>
      </c>
      <c r="E32" s="13">
        <v>1745</v>
      </c>
      <c r="F32" s="3" t="s">
        <v>5</v>
      </c>
      <c r="G32" s="4" t="s">
        <v>744</v>
      </c>
      <c r="H32" s="5" t="s">
        <v>745</v>
      </c>
      <c r="I32" s="14" t="s">
        <v>1612</v>
      </c>
      <c r="J32" s="3" t="s">
        <v>1553</v>
      </c>
      <c r="K32" s="6" t="s">
        <v>1551</v>
      </c>
      <c r="L32" s="15">
        <v>12</v>
      </c>
      <c r="M32" s="3">
        <v>7</v>
      </c>
      <c r="N32" s="3">
        <f t="shared" si="0"/>
        <v>360</v>
      </c>
      <c r="O32" s="3">
        <v>30</v>
      </c>
      <c r="P32" s="14" t="s">
        <v>1554</v>
      </c>
      <c r="Q32" s="3">
        <v>375</v>
      </c>
      <c r="R32" s="14"/>
      <c r="S32" s="14"/>
      <c r="T32" s="14">
        <f>0.738210935315612*Q32</f>
        <v>276.8291007433545</v>
      </c>
      <c r="U32" s="17">
        <v>3.9E-2</v>
      </c>
      <c r="V32" s="18">
        <v>2.02</v>
      </c>
      <c r="W32" s="19">
        <v>10.1</v>
      </c>
      <c r="X32" s="18">
        <v>1.9</v>
      </c>
      <c r="Y32" s="20">
        <v>18.05</v>
      </c>
      <c r="Z32" s="19">
        <v>160.19999999999999</v>
      </c>
      <c r="AA32" s="21">
        <v>3.125</v>
      </c>
      <c r="AB32" s="219">
        <v>1.0149999999999999</v>
      </c>
      <c r="AC32" s="237">
        <f t="shared" si="3"/>
        <v>2.0760067180826132E-2</v>
      </c>
      <c r="AD32" s="22">
        <f t="shared" si="4"/>
        <v>0.10380033590413067</v>
      </c>
      <c r="AE32" s="22">
        <f t="shared" si="5"/>
        <v>1.9526795863153291E-2</v>
      </c>
      <c r="AF32" s="22">
        <f t="shared" si="6"/>
        <v>0.18550456069995633</v>
      </c>
      <c r="AG32" s="22">
        <f t="shared" si="7"/>
        <v>1.646417209093241</v>
      </c>
      <c r="AH32" s="22">
        <f t="shared" si="8"/>
        <v>3.2116440564396866E-2</v>
      </c>
      <c r="AI32" s="238">
        <f t="shared" si="9"/>
        <v>7.9392784470540562E-3</v>
      </c>
      <c r="AJ32" s="247">
        <f t="shared" si="10"/>
        <v>5.7666853280072589E-5</v>
      </c>
      <c r="AK32" s="23">
        <f t="shared" si="11"/>
        <v>2.8833426640036299E-4</v>
      </c>
      <c r="AL32" s="23">
        <f t="shared" si="12"/>
        <v>5.4241099619870253E-5</v>
      </c>
      <c r="AM32" s="23">
        <f t="shared" si="13"/>
        <v>5.1529044638876759E-4</v>
      </c>
      <c r="AN32" s="23">
        <f t="shared" si="14"/>
        <v>4.5733811363701136E-3</v>
      </c>
      <c r="AO32" s="23">
        <f t="shared" si="15"/>
        <v>8.92123349011024E-5</v>
      </c>
      <c r="AP32" s="248">
        <f t="shared" si="16"/>
        <v>2.2053551241816822E-5</v>
      </c>
      <c r="AQ32" s="256">
        <f t="shared" si="17"/>
        <v>288.33426640036299</v>
      </c>
      <c r="AR32" s="257">
        <f t="shared" si="18"/>
        <v>54.241099619870255</v>
      </c>
      <c r="AS32" s="257">
        <f t="shared" si="19"/>
        <v>515.29044638876758</v>
      </c>
      <c r="AT32" s="257">
        <f t="shared" si="20"/>
        <v>4573.3811363701134</v>
      </c>
      <c r="AU32" s="257">
        <f t="shared" si="21"/>
        <v>89.212334901102395</v>
      </c>
      <c r="AV32" s="258">
        <f t="shared" si="22"/>
        <v>22.053551241816823</v>
      </c>
      <c r="AW32" s="264">
        <v>1</v>
      </c>
      <c r="AX32" s="265">
        <f t="shared" si="23"/>
        <v>288.33426640036299</v>
      </c>
      <c r="AY32" s="265">
        <f t="shared" si="24"/>
        <v>54.241099619870255</v>
      </c>
      <c r="AZ32" s="265">
        <f t="shared" si="25"/>
        <v>515.29044638876758</v>
      </c>
      <c r="BA32" s="265">
        <f t="shared" si="26"/>
        <v>4573.3811363701134</v>
      </c>
      <c r="BB32" s="265">
        <f t="shared" si="27"/>
        <v>89.212334901102395</v>
      </c>
      <c r="BC32" s="266">
        <f t="shared" si="28"/>
        <v>22.053551241816823</v>
      </c>
      <c r="BD32" s="211">
        <f>'F. CONVERSIÓN DE CARBÓN A CARNE'!$F$20</f>
        <v>0.16207300021353654</v>
      </c>
      <c r="BG32" s="13">
        <v>0.1</v>
      </c>
      <c r="BH32" s="13">
        <f t="shared" si="29"/>
        <v>37.5</v>
      </c>
      <c r="BI32">
        <f>(((((BD32+BE32+BF32)/0.738210935315612)^2)+((BH32/Q32)^2))^(1/2))*T32</f>
        <v>66.78497459614708</v>
      </c>
      <c r="BJ32">
        <f>(((BH32)^2)+((BI32^2))^(1/2))</f>
        <v>1473.0349745961471</v>
      </c>
      <c r="BK32" s="13">
        <f t="shared" si="30"/>
        <v>1.01</v>
      </c>
      <c r="BL32" s="13">
        <f t="shared" si="31"/>
        <v>0.19</v>
      </c>
      <c r="BM32" s="13">
        <f t="shared" si="32"/>
        <v>1.8050000000000002</v>
      </c>
      <c r="BN32" s="13">
        <f t="shared" si="33"/>
        <v>16.02</v>
      </c>
      <c r="BO32" s="13">
        <f t="shared" si="34"/>
        <v>0.3125</v>
      </c>
      <c r="BP32" s="13">
        <f t="shared" si="35"/>
        <v>0.10149999999999999</v>
      </c>
      <c r="BQ32" s="13">
        <f>((((BJ32/(Q32+R32+S32+T32))^2)+((BK32/W32)^2))^(1/2))*AD32</f>
        <v>0.23480257671299912</v>
      </c>
      <c r="BR32" s="209">
        <f>((((BJ32/(Q32+R32+S32+T32))^2)+((BL32/X32)^2))^(1/2))*AE32</f>
        <v>4.4170781757890916E-2</v>
      </c>
      <c r="BS32" s="209">
        <f>(((((BJ32/(Q32+R32+S32+T32))^2)+((BM32/Y32)^2))^(1/2))*AF32)</f>
        <v>0.41962242669996386</v>
      </c>
      <c r="BT32" s="209">
        <f>((((BJ32/(Q32+R32+S32+T32))^2)+((BN32/Z32)^2))^(1/2))*AG32</f>
        <v>3.7242943355863822</v>
      </c>
      <c r="BU32" s="209">
        <f>((((BJ32/(Q32+R32+S32+T32))^2)+((BO32/AA32)^2))^(1/2))*AH32</f>
        <v>7.2649312101794289E-2</v>
      </c>
      <c r="BV32" s="209">
        <f>((((BJ32/(Q32+R32+S32+T32))^2)+((BP32/AB32)^2))^(1/2))*AI32</f>
        <v>1.7959123353242321E-2</v>
      </c>
      <c r="CI32"/>
      <c r="CJ32"/>
      <c r="CK32"/>
      <c r="CL32"/>
      <c r="CM32"/>
    </row>
    <row r="33" spans="1:91" s="13" customFormat="1" ht="12.95" customHeight="1" thickBot="1" x14ac:dyDescent="0.3">
      <c r="A33" s="13">
        <v>4.5550430444489196</v>
      </c>
      <c r="B33" s="13">
        <v>-74.115002283686906</v>
      </c>
      <c r="C33" s="13">
        <v>27</v>
      </c>
      <c r="D33" s="13">
        <v>19</v>
      </c>
      <c r="E33" s="13">
        <v>1745</v>
      </c>
      <c r="F33" s="58" t="s">
        <v>13</v>
      </c>
      <c r="G33" s="59" t="s">
        <v>919</v>
      </c>
      <c r="H33" s="60" t="s">
        <v>920</v>
      </c>
      <c r="I33" s="16" t="s">
        <v>1602</v>
      </c>
      <c r="J33" s="16"/>
      <c r="K33" s="66">
        <v>40157</v>
      </c>
      <c r="L33" s="16">
        <v>10</v>
      </c>
      <c r="M33" s="16">
        <v>7</v>
      </c>
      <c r="N33" s="3">
        <f t="shared" si="0"/>
        <v>300</v>
      </c>
      <c r="O33" s="3">
        <v>30</v>
      </c>
      <c r="P33" s="16" t="s">
        <v>1554</v>
      </c>
      <c r="Q33" s="62">
        <v>550</v>
      </c>
      <c r="R33" s="14"/>
      <c r="S33" s="14"/>
      <c r="T33" s="14"/>
      <c r="U33" s="17">
        <v>3.9E-2</v>
      </c>
      <c r="V33" s="142">
        <v>0.36</v>
      </c>
      <c r="W33" s="148">
        <v>1.8</v>
      </c>
      <c r="X33" s="142">
        <v>10.3</v>
      </c>
      <c r="Y33" s="154">
        <f>0.01805*1000</f>
        <v>18.05</v>
      </c>
      <c r="Z33" s="148">
        <v>311.5</v>
      </c>
      <c r="AA33" s="21">
        <f>0.003125*1000</f>
        <v>3.125</v>
      </c>
      <c r="AB33" s="215">
        <v>0.28499999999999998</v>
      </c>
      <c r="AC33" s="237">
        <f t="shared" si="3"/>
        <v>3.1218269817035803E-3</v>
      </c>
      <c r="AD33" s="22">
        <f t="shared" si="4"/>
        <v>1.5609134908517902E-2</v>
      </c>
      <c r="AE33" s="22">
        <f t="shared" si="5"/>
        <v>8.9318938643185769E-2</v>
      </c>
      <c r="AF33" s="22">
        <f t="shared" si="6"/>
        <v>0.15652493616597118</v>
      </c>
      <c r="AG33" s="22">
        <f t="shared" si="7"/>
        <v>2.701247513335181</v>
      </c>
      <c r="AH33" s="22">
        <f t="shared" si="8"/>
        <v>2.7099192549510247E-2</v>
      </c>
      <c r="AI33" s="238">
        <f t="shared" si="9"/>
        <v>1.8810000000000001E-3</v>
      </c>
      <c r="AJ33" s="247">
        <f t="shared" si="10"/>
        <v>8.6717416158432791E-6</v>
      </c>
      <c r="AK33" s="23">
        <f t="shared" si="11"/>
        <v>4.3358708079216396E-5</v>
      </c>
      <c r="AL33" s="23">
        <f t="shared" si="12"/>
        <v>2.4810816289773824E-4</v>
      </c>
      <c r="AM33" s="23">
        <f t="shared" si="13"/>
        <v>4.3479148934991998E-4</v>
      </c>
      <c r="AN33" s="23">
        <f t="shared" si="14"/>
        <v>7.503465314819947E-3</v>
      </c>
      <c r="AO33" s="23">
        <f t="shared" si="15"/>
        <v>7.5275534859750687E-5</v>
      </c>
      <c r="AP33" s="248">
        <f t="shared" si="16"/>
        <v>5.2249999999999999E-6</v>
      </c>
      <c r="AQ33" s="256">
        <f t="shared" si="17"/>
        <v>43.358708079216399</v>
      </c>
      <c r="AR33" s="257">
        <f t="shared" si="18"/>
        <v>248.10816289773825</v>
      </c>
      <c r="AS33" s="257">
        <f t="shared" si="19"/>
        <v>434.79148934991997</v>
      </c>
      <c r="AT33" s="257">
        <f t="shared" si="20"/>
        <v>7503.4653148199468</v>
      </c>
      <c r="AU33" s="257">
        <f t="shared" si="21"/>
        <v>75.275534859750692</v>
      </c>
      <c r="AV33" s="258">
        <f t="shared" si="22"/>
        <v>5.2249999999999996</v>
      </c>
      <c r="AW33" s="264">
        <v>1</v>
      </c>
      <c r="AX33" s="265">
        <f t="shared" si="23"/>
        <v>43.358708079216399</v>
      </c>
      <c r="AY33" s="265">
        <f t="shared" si="24"/>
        <v>248.10816289773825</v>
      </c>
      <c r="AZ33" s="265">
        <f t="shared" si="25"/>
        <v>434.79148934991997</v>
      </c>
      <c r="BA33" s="265">
        <f t="shared" si="26"/>
        <v>7503.4653148199468</v>
      </c>
      <c r="BB33" s="265">
        <f t="shared" si="27"/>
        <v>75.275534859750692</v>
      </c>
      <c r="BC33" s="266">
        <f t="shared" si="28"/>
        <v>5.2249999999999996</v>
      </c>
      <c r="BG33" s="13">
        <v>0.1</v>
      </c>
      <c r="BH33" s="13">
        <f t="shared" si="29"/>
        <v>55</v>
      </c>
      <c r="BI33"/>
      <c r="BJ33">
        <f>BH33</f>
        <v>55</v>
      </c>
      <c r="BK33" s="13">
        <f t="shared" si="30"/>
        <v>0.18000000000000002</v>
      </c>
      <c r="BL33" s="13">
        <f t="shared" si="31"/>
        <v>1.03</v>
      </c>
      <c r="BM33" s="13">
        <f t="shared" si="32"/>
        <v>1.8050000000000002</v>
      </c>
      <c r="BN33" s="13">
        <f t="shared" si="33"/>
        <v>31.150000000000002</v>
      </c>
      <c r="BO33" s="13">
        <f t="shared" si="34"/>
        <v>0.3125</v>
      </c>
      <c r="BP33" s="13">
        <f t="shared" si="35"/>
        <v>2.8499999999999998E-2</v>
      </c>
      <c r="BQ33" s="13">
        <f>((((BJ33/Q33)^2)+((BK33/W33)^2))^(1/2))*AD33</f>
        <v>2.2074650284537342E-3</v>
      </c>
      <c r="BR33" s="209">
        <f>(((((BJ33/Q33))^2)+((BL33/X33)^2))^(1/2))*AE33</f>
        <v>1.2631605440596364E-2</v>
      </c>
      <c r="BS33" s="209">
        <f>(((((BJ33/Q33))^2)+((BM33/Y33)^2))^(1/2))*AF33</f>
        <v>2.2135968757549945E-2</v>
      </c>
      <c r="BT33" s="209">
        <f>((((BJ33/Q33)^2)+((BN33/Z33)^2))^(1/2))*AG33</f>
        <v>0.38201408686852117</v>
      </c>
      <c r="BU33" s="209">
        <f>((((BJ33/Q33)^2)+((BO33/AA33)^2))^(1/2))*AH33</f>
        <v>3.8324045632877331E-3</v>
      </c>
      <c r="BV33" s="209">
        <f>((((BJ33/Q33)^2)+((BP33/AB33)^2))^(1/2))*AI33</f>
        <v>2.6601357108237925E-4</v>
      </c>
      <c r="CI33"/>
      <c r="CJ33"/>
      <c r="CK33"/>
      <c r="CL33"/>
      <c r="CM33"/>
    </row>
    <row r="34" spans="1:91" s="13" customFormat="1" ht="12.95" customHeight="1" thickBot="1" x14ac:dyDescent="0.3">
      <c r="A34" s="13">
        <v>4.555199</v>
      </c>
      <c r="B34" s="13">
        <v>-74.107462999999996</v>
      </c>
      <c r="C34" s="13">
        <v>28</v>
      </c>
      <c r="D34" s="13">
        <v>19</v>
      </c>
      <c r="E34" s="13">
        <v>1746</v>
      </c>
      <c r="F34" s="3" t="s">
        <v>5</v>
      </c>
      <c r="G34" s="4" t="s">
        <v>531</v>
      </c>
      <c r="H34" s="5" t="s">
        <v>532</v>
      </c>
      <c r="I34" s="14" t="s">
        <v>1602</v>
      </c>
      <c r="J34" s="3" t="s">
        <v>1553</v>
      </c>
      <c r="K34" s="6" t="s">
        <v>1551</v>
      </c>
      <c r="L34" s="15">
        <v>12</v>
      </c>
      <c r="M34" s="3">
        <v>7</v>
      </c>
      <c r="N34" s="3">
        <f t="shared" si="0"/>
        <v>360</v>
      </c>
      <c r="O34" s="3">
        <v>30</v>
      </c>
      <c r="P34" s="14" t="s">
        <v>1554</v>
      </c>
      <c r="Q34" s="3">
        <v>500</v>
      </c>
      <c r="R34" s="14"/>
      <c r="S34" s="14"/>
      <c r="T34" s="14">
        <f>0.738210935315612*Q34</f>
        <v>369.105467657806</v>
      </c>
      <c r="U34" s="17">
        <v>3.9E-2</v>
      </c>
      <c r="V34" s="27">
        <v>2.02</v>
      </c>
      <c r="W34" s="28">
        <v>10.1</v>
      </c>
      <c r="X34" s="27">
        <v>1.9</v>
      </c>
      <c r="Y34" s="155">
        <v>18.05</v>
      </c>
      <c r="Z34" s="28">
        <v>160.19999999999999</v>
      </c>
      <c r="AA34" s="158">
        <v>3.125</v>
      </c>
      <c r="AB34" s="222">
        <v>1.0149999999999999</v>
      </c>
      <c r="AC34" s="237">
        <f t="shared" si="3"/>
        <v>2.7680089574434848E-2</v>
      </c>
      <c r="AD34" s="22">
        <f t="shared" si="4"/>
        <v>0.13840044787217426</v>
      </c>
      <c r="AE34" s="22">
        <f t="shared" si="5"/>
        <v>2.6035727817537727E-2</v>
      </c>
      <c r="AF34" s="22">
        <f t="shared" si="6"/>
        <v>0.24733941426660841</v>
      </c>
      <c r="AG34" s="22">
        <f t="shared" si="7"/>
        <v>2.1952229454576546</v>
      </c>
      <c r="AH34" s="22">
        <f t="shared" si="8"/>
        <v>4.2821920752529156E-2</v>
      </c>
      <c r="AI34" s="238">
        <f t="shared" si="9"/>
        <v>1.0585704596072075E-2</v>
      </c>
      <c r="AJ34" s="247">
        <f t="shared" si="10"/>
        <v>7.6889137706763461E-5</v>
      </c>
      <c r="AK34" s="23">
        <f t="shared" si="11"/>
        <v>3.8444568853381739E-4</v>
      </c>
      <c r="AL34" s="23">
        <f t="shared" si="12"/>
        <v>7.2321466159827022E-5</v>
      </c>
      <c r="AM34" s="23">
        <f t="shared" si="13"/>
        <v>6.8705392851835668E-4</v>
      </c>
      <c r="AN34" s="23">
        <f t="shared" si="14"/>
        <v>6.0978415151601521E-3</v>
      </c>
      <c r="AO34" s="23">
        <f t="shared" si="15"/>
        <v>1.1894977986813654E-4</v>
      </c>
      <c r="AP34" s="248">
        <f t="shared" si="16"/>
        <v>2.9404734989089096E-5</v>
      </c>
      <c r="AQ34" s="256">
        <f t="shared" si="17"/>
        <v>384.44568853381736</v>
      </c>
      <c r="AR34" s="257">
        <f t="shared" si="18"/>
        <v>72.321466159827025</v>
      </c>
      <c r="AS34" s="257">
        <f t="shared" si="19"/>
        <v>687.05392851835666</v>
      </c>
      <c r="AT34" s="257">
        <f t="shared" si="20"/>
        <v>6097.8415151601521</v>
      </c>
      <c r="AU34" s="257">
        <f t="shared" si="21"/>
        <v>118.94977986813655</v>
      </c>
      <c r="AV34" s="258">
        <f t="shared" si="22"/>
        <v>29.404734989089096</v>
      </c>
      <c r="AW34" s="264">
        <v>1</v>
      </c>
      <c r="AX34" s="265">
        <f t="shared" si="23"/>
        <v>384.44568853381736</v>
      </c>
      <c r="AY34" s="265">
        <f t="shared" si="24"/>
        <v>72.321466159827025</v>
      </c>
      <c r="AZ34" s="265">
        <f t="shared" si="25"/>
        <v>687.05392851835666</v>
      </c>
      <c r="BA34" s="265">
        <f t="shared" si="26"/>
        <v>6097.8415151601521</v>
      </c>
      <c r="BB34" s="265">
        <f t="shared" si="27"/>
        <v>118.94977986813655</v>
      </c>
      <c r="BC34" s="266">
        <f t="shared" si="28"/>
        <v>29.404734989089096</v>
      </c>
      <c r="BD34" s="211">
        <f>'F. CONVERSIÓN DE CARBÓN A CARNE'!$F$20</f>
        <v>0.16207300021353654</v>
      </c>
      <c r="BG34" s="13">
        <v>0.1</v>
      </c>
      <c r="BH34" s="13">
        <f t="shared" si="29"/>
        <v>50</v>
      </c>
      <c r="BI34">
        <f>(((((BD34+BE34+BF34)/0.738210935315612)^2)+((BH34/Q34)^2))^(1/2))*T34</f>
        <v>89.046632794862774</v>
      </c>
      <c r="BJ34">
        <f>(((BH34)^2)+((BI34^2))^(1/2))</f>
        <v>2589.0466327948629</v>
      </c>
      <c r="BK34" s="13">
        <f t="shared" si="30"/>
        <v>1.01</v>
      </c>
      <c r="BL34" s="13">
        <f t="shared" si="31"/>
        <v>0.19</v>
      </c>
      <c r="BM34" s="13">
        <f t="shared" si="32"/>
        <v>1.8050000000000002</v>
      </c>
      <c r="BN34" s="13">
        <f t="shared" si="33"/>
        <v>16.02</v>
      </c>
      <c r="BO34" s="13">
        <f t="shared" si="34"/>
        <v>0.3125</v>
      </c>
      <c r="BP34" s="13">
        <f t="shared" si="35"/>
        <v>0.10149999999999999</v>
      </c>
      <c r="BQ34" s="13">
        <f>((((BJ34/(Q34+R34+S34+T34))^2)+((BK34/W34)^2))^(1/2))*AD34</f>
        <v>0.41252420909739601</v>
      </c>
      <c r="BR34" s="209">
        <f>((((BJ34/(Q34+R34+S34+T34))^2)+((BL34/X34)^2))^(1/2))*AE34</f>
        <v>7.7603564087628932E-2</v>
      </c>
      <c r="BS34" s="209">
        <f>(((((BJ34/(Q34+R34+S34+T34))^2)+((BM34/Y34)^2))^(1/2))*AF34)</f>
        <v>0.73723385883247494</v>
      </c>
      <c r="BT34" s="209">
        <f>((((BJ34/(Q34+R34+S34+T34))^2)+((BN34/Z34)^2))^(1/2))*AG34</f>
        <v>6.543205772020082</v>
      </c>
      <c r="BU34" s="209">
        <f>((((BJ34/(Q34+R34+S34+T34))^2)+((BO34/AA34)^2))^(1/2))*AH34</f>
        <v>0.12763744093360022</v>
      </c>
      <c r="BV34" s="209">
        <f>((((BJ34/(Q34+R34+S34+T34))^2)+((BP34/AB34)^2))^(1/2))*AI34</f>
        <v>3.1552350323797398E-2</v>
      </c>
      <c r="CI34"/>
      <c r="CJ34"/>
      <c r="CK34"/>
      <c r="CL34"/>
      <c r="CM34"/>
    </row>
    <row r="35" spans="1:91" s="13" customFormat="1" ht="12.95" customHeight="1" thickBot="1" x14ac:dyDescent="0.3">
      <c r="A35" s="13">
        <v>4.5563333333333329</v>
      </c>
      <c r="B35" s="13">
        <v>-74.121327777777765</v>
      </c>
      <c r="C35" s="13">
        <v>27</v>
      </c>
      <c r="D35" s="13">
        <v>19</v>
      </c>
      <c r="E35" s="13">
        <v>1745</v>
      </c>
      <c r="F35" s="58" t="s">
        <v>13</v>
      </c>
      <c r="G35" s="59" t="s">
        <v>871</v>
      </c>
      <c r="H35" s="60" t="s">
        <v>872</v>
      </c>
      <c r="I35" s="16" t="s">
        <v>1602</v>
      </c>
      <c r="J35" s="16"/>
      <c r="K35" s="66">
        <v>40157</v>
      </c>
      <c r="L35" s="16">
        <v>15</v>
      </c>
      <c r="M35" s="16">
        <v>7</v>
      </c>
      <c r="N35" s="3">
        <f t="shared" si="0"/>
        <v>450</v>
      </c>
      <c r="O35" s="3">
        <v>30</v>
      </c>
      <c r="P35" s="16" t="s">
        <v>1554</v>
      </c>
      <c r="Q35" s="62">
        <v>550</v>
      </c>
      <c r="R35" s="14"/>
      <c r="S35" s="14"/>
      <c r="T35" s="14"/>
      <c r="U35" s="17">
        <v>3.9E-2</v>
      </c>
      <c r="V35" s="33">
        <v>0.36</v>
      </c>
      <c r="W35" s="34">
        <v>1.8</v>
      </c>
      <c r="X35" s="33">
        <v>10.3</v>
      </c>
      <c r="Y35" s="29">
        <f>0.01805*1000</f>
        <v>18.05</v>
      </c>
      <c r="Z35" s="34">
        <v>311.5</v>
      </c>
      <c r="AA35" s="158">
        <f>0.003125*1000</f>
        <v>3.125</v>
      </c>
      <c r="AB35" s="216">
        <v>0.28499999999999998</v>
      </c>
      <c r="AC35" s="237">
        <f t="shared" si="3"/>
        <v>3.1218269817035803E-3</v>
      </c>
      <c r="AD35" s="22">
        <f t="shared" si="4"/>
        <v>1.5609134908517902E-2</v>
      </c>
      <c r="AE35" s="22">
        <f t="shared" si="5"/>
        <v>8.9318938643185769E-2</v>
      </c>
      <c r="AF35" s="22">
        <f t="shared" si="6"/>
        <v>0.15652493616597118</v>
      </c>
      <c r="AG35" s="22">
        <f t="shared" si="7"/>
        <v>2.701247513335181</v>
      </c>
      <c r="AH35" s="22">
        <f t="shared" si="8"/>
        <v>2.7099192549510247E-2</v>
      </c>
      <c r="AI35" s="238">
        <f t="shared" si="9"/>
        <v>1.8810000000000001E-3</v>
      </c>
      <c r="AJ35" s="247">
        <f t="shared" si="10"/>
        <v>8.6717416158432791E-6</v>
      </c>
      <c r="AK35" s="23">
        <f t="shared" si="11"/>
        <v>4.3358708079216396E-5</v>
      </c>
      <c r="AL35" s="23">
        <f t="shared" si="12"/>
        <v>2.4810816289773824E-4</v>
      </c>
      <c r="AM35" s="23">
        <f t="shared" si="13"/>
        <v>4.3479148934991998E-4</v>
      </c>
      <c r="AN35" s="23">
        <f t="shared" si="14"/>
        <v>7.503465314819947E-3</v>
      </c>
      <c r="AO35" s="23">
        <f t="shared" si="15"/>
        <v>7.5275534859750687E-5</v>
      </c>
      <c r="AP35" s="248">
        <f t="shared" si="16"/>
        <v>5.2249999999999999E-6</v>
      </c>
      <c r="AQ35" s="256">
        <f t="shared" si="17"/>
        <v>43.358708079216399</v>
      </c>
      <c r="AR35" s="257">
        <f t="shared" si="18"/>
        <v>248.10816289773825</v>
      </c>
      <c r="AS35" s="257">
        <f t="shared" si="19"/>
        <v>434.79148934991997</v>
      </c>
      <c r="AT35" s="257">
        <f t="shared" si="20"/>
        <v>7503.4653148199468</v>
      </c>
      <c r="AU35" s="257">
        <f t="shared" si="21"/>
        <v>75.275534859750692</v>
      </c>
      <c r="AV35" s="258">
        <f t="shared" si="22"/>
        <v>5.2249999999999996</v>
      </c>
      <c r="AW35" s="264">
        <v>1</v>
      </c>
      <c r="AX35" s="265">
        <f t="shared" si="23"/>
        <v>43.358708079216399</v>
      </c>
      <c r="AY35" s="265">
        <f t="shared" si="24"/>
        <v>248.10816289773825</v>
      </c>
      <c r="AZ35" s="265">
        <f t="shared" si="25"/>
        <v>434.79148934991997</v>
      </c>
      <c r="BA35" s="265">
        <f t="shared" si="26"/>
        <v>7503.4653148199468</v>
      </c>
      <c r="BB35" s="265">
        <f t="shared" si="27"/>
        <v>75.275534859750692</v>
      </c>
      <c r="BC35" s="266">
        <f t="shared" si="28"/>
        <v>5.2249999999999996</v>
      </c>
      <c r="BG35" s="13">
        <v>0.1</v>
      </c>
      <c r="BH35" s="13">
        <f t="shared" si="29"/>
        <v>55</v>
      </c>
      <c r="BI35"/>
      <c r="BJ35">
        <f>BH35</f>
        <v>55</v>
      </c>
      <c r="BK35" s="13">
        <f t="shared" si="30"/>
        <v>0.18000000000000002</v>
      </c>
      <c r="BL35" s="13">
        <f t="shared" si="31"/>
        <v>1.03</v>
      </c>
      <c r="BM35" s="13">
        <f t="shared" si="32"/>
        <v>1.8050000000000002</v>
      </c>
      <c r="BN35" s="13">
        <f t="shared" si="33"/>
        <v>31.150000000000002</v>
      </c>
      <c r="BO35" s="13">
        <f t="shared" si="34"/>
        <v>0.3125</v>
      </c>
      <c r="BP35" s="13">
        <f t="shared" si="35"/>
        <v>2.8499999999999998E-2</v>
      </c>
      <c r="BQ35" s="13">
        <f>((((BJ35/Q35)^2)+((BK35/W35)^2))^(1/2))*AD35</f>
        <v>2.2074650284537342E-3</v>
      </c>
      <c r="BR35" s="209">
        <f>(((((BJ35/Q35))^2)+((BL35/X35)^2))^(1/2))*AE35</f>
        <v>1.2631605440596364E-2</v>
      </c>
      <c r="BS35" s="209">
        <f>(((((BJ35/Q35))^2)+((BM35/Y35)^2))^(1/2))*AF35</f>
        <v>2.2135968757549945E-2</v>
      </c>
      <c r="BT35" s="209">
        <f>((((BJ35/Q35)^2)+((BN35/Z35)^2))^(1/2))*AG35</f>
        <v>0.38201408686852117</v>
      </c>
      <c r="BU35" s="209">
        <f>((((BJ35/Q35)^2)+((BO35/AA35)^2))^(1/2))*AH35</f>
        <v>3.8324045632877331E-3</v>
      </c>
      <c r="BV35" s="209">
        <f>((((BJ35/Q35)^2)+((BP35/AB35)^2))^(1/2))*AI35</f>
        <v>2.6601357108237925E-4</v>
      </c>
      <c r="CI35"/>
      <c r="CJ35"/>
      <c r="CK35"/>
      <c r="CL35"/>
      <c r="CM35"/>
    </row>
    <row r="36" spans="1:91" s="13" customFormat="1" ht="12.95" customHeight="1" thickBot="1" x14ac:dyDescent="0.3">
      <c r="A36" s="13">
        <v>4.5564666666666662</v>
      </c>
      <c r="B36" s="13">
        <v>-74.121388888888887</v>
      </c>
      <c r="C36" s="13">
        <v>27</v>
      </c>
      <c r="D36" s="13">
        <v>19</v>
      </c>
      <c r="E36" s="13">
        <v>1745</v>
      </c>
      <c r="F36" s="3" t="s">
        <v>5</v>
      </c>
      <c r="G36" s="4" t="s">
        <v>535</v>
      </c>
      <c r="H36" s="5" t="s">
        <v>536</v>
      </c>
      <c r="I36" s="14" t="s">
        <v>1602</v>
      </c>
      <c r="J36" s="3" t="s">
        <v>1553</v>
      </c>
      <c r="K36" s="6" t="s">
        <v>1551</v>
      </c>
      <c r="L36" s="15">
        <v>12</v>
      </c>
      <c r="M36" s="3">
        <v>7</v>
      </c>
      <c r="N36" s="3">
        <f t="shared" si="0"/>
        <v>360</v>
      </c>
      <c r="O36" s="3">
        <v>30</v>
      </c>
      <c r="P36" s="14" t="s">
        <v>1554</v>
      </c>
      <c r="Q36" s="3">
        <v>1000</v>
      </c>
      <c r="R36" s="14"/>
      <c r="S36" s="14"/>
      <c r="T36" s="14">
        <f>0.738210935315612*Q36</f>
        <v>738.21093531561201</v>
      </c>
      <c r="U36" s="17">
        <v>3.9E-2</v>
      </c>
      <c r="V36" s="27">
        <v>2.02</v>
      </c>
      <c r="W36" s="28">
        <v>10.1</v>
      </c>
      <c r="X36" s="27">
        <v>1.9</v>
      </c>
      <c r="Y36" s="155">
        <v>18.05</v>
      </c>
      <c r="Z36" s="28">
        <v>160.19999999999999</v>
      </c>
      <c r="AA36" s="158">
        <v>3.125</v>
      </c>
      <c r="AB36" s="222">
        <v>1.0149999999999999</v>
      </c>
      <c r="AC36" s="237">
        <f t="shared" si="3"/>
        <v>5.5360179148869697E-2</v>
      </c>
      <c r="AD36" s="22">
        <f t="shared" si="4"/>
        <v>0.27680089574434852</v>
      </c>
      <c r="AE36" s="22">
        <f t="shared" si="5"/>
        <v>5.2071455635075453E-2</v>
      </c>
      <c r="AF36" s="22">
        <f t="shared" si="6"/>
        <v>0.49467882853321682</v>
      </c>
      <c r="AG36" s="22">
        <f t="shared" si="7"/>
        <v>4.3904458909153092</v>
      </c>
      <c r="AH36" s="22">
        <f t="shared" si="8"/>
        <v>8.5643841505058313E-2</v>
      </c>
      <c r="AI36" s="238">
        <f t="shared" si="9"/>
        <v>2.117140919214415E-2</v>
      </c>
      <c r="AJ36" s="247">
        <f t="shared" si="10"/>
        <v>1.5377827541352692E-4</v>
      </c>
      <c r="AK36" s="23">
        <f t="shared" si="11"/>
        <v>7.6889137706763477E-4</v>
      </c>
      <c r="AL36" s="23">
        <f t="shared" si="12"/>
        <v>1.4464293231965404E-4</v>
      </c>
      <c r="AM36" s="23">
        <f t="shared" si="13"/>
        <v>1.3741078570367134E-3</v>
      </c>
      <c r="AN36" s="23">
        <f t="shared" si="14"/>
        <v>1.2195683030320304E-2</v>
      </c>
      <c r="AO36" s="23">
        <f t="shared" si="15"/>
        <v>2.3789955973627309E-4</v>
      </c>
      <c r="AP36" s="248">
        <f t="shared" si="16"/>
        <v>5.8809469978178193E-5</v>
      </c>
      <c r="AQ36" s="256">
        <f t="shared" si="17"/>
        <v>768.89137706763472</v>
      </c>
      <c r="AR36" s="257">
        <f t="shared" si="18"/>
        <v>144.64293231965405</v>
      </c>
      <c r="AS36" s="257">
        <f t="shared" si="19"/>
        <v>1374.1078570367133</v>
      </c>
      <c r="AT36" s="257">
        <f t="shared" si="20"/>
        <v>12195.683030320304</v>
      </c>
      <c r="AU36" s="257">
        <f t="shared" si="21"/>
        <v>237.89955973627309</v>
      </c>
      <c r="AV36" s="258">
        <f t="shared" si="22"/>
        <v>58.809469978178193</v>
      </c>
      <c r="AW36" s="264">
        <v>1</v>
      </c>
      <c r="AX36" s="265">
        <f t="shared" si="23"/>
        <v>768.89137706763472</v>
      </c>
      <c r="AY36" s="265">
        <f t="shared" si="24"/>
        <v>144.64293231965405</v>
      </c>
      <c r="AZ36" s="265">
        <f t="shared" si="25"/>
        <v>1374.1078570367133</v>
      </c>
      <c r="BA36" s="265">
        <f t="shared" si="26"/>
        <v>12195.683030320304</v>
      </c>
      <c r="BB36" s="265">
        <f t="shared" si="27"/>
        <v>237.89955973627309</v>
      </c>
      <c r="BC36" s="266">
        <f t="shared" si="28"/>
        <v>58.809469978178193</v>
      </c>
      <c r="BD36" s="211">
        <f>'F. CONVERSIÓN DE CARBÓN A CARNE'!$F$20</f>
        <v>0.16207300021353654</v>
      </c>
      <c r="BG36" s="13">
        <v>0.1</v>
      </c>
      <c r="BH36" s="13">
        <f t="shared" si="29"/>
        <v>100</v>
      </c>
      <c r="BI36">
        <f>(((((BD36+BE36+BF36)/0.738210935315612)^2)+((BH36/Q36)^2))^(1/2))*T36</f>
        <v>178.09326558972555</v>
      </c>
      <c r="BJ36">
        <f t="shared" ref="BJ36:BJ37" si="50">(((BH36)^2)+((BI36^2))^(1/2))</f>
        <v>10178.093265589725</v>
      </c>
      <c r="BK36" s="13">
        <f t="shared" si="30"/>
        <v>1.01</v>
      </c>
      <c r="BL36" s="13">
        <f t="shared" si="31"/>
        <v>0.19</v>
      </c>
      <c r="BM36" s="13">
        <f t="shared" si="32"/>
        <v>1.8050000000000002</v>
      </c>
      <c r="BN36" s="13">
        <f t="shared" si="33"/>
        <v>16.02</v>
      </c>
      <c r="BO36" s="13">
        <f t="shared" si="34"/>
        <v>0.3125</v>
      </c>
      <c r="BP36" s="13">
        <f t="shared" si="35"/>
        <v>0.10149999999999999</v>
      </c>
      <c r="BQ36" s="13">
        <f>((((BJ36/(Q36+R36+S36+T36))^2)+((BK36/W36)^2))^(1/2))*AD36</f>
        <v>1.6210438496333497</v>
      </c>
      <c r="BR36" s="209">
        <f>((((BJ36/(Q36+R36+S36+T36))^2)+((BL36/X36)^2))^(1/2))*AE36</f>
        <v>0.30494884300033304</v>
      </c>
      <c r="BS36" s="209">
        <f>(((((BJ36/(Q36+R36+S36+T36))^2)+((BM36/Y36)^2))^(1/2))*AF36)</f>
        <v>2.8970140085031639</v>
      </c>
      <c r="BT36" s="209">
        <f>((((BJ36/(Q36+R36+S36+T36))^2)+((BN36/Z36)^2))^(1/2))*AG36</f>
        <v>25.71200244665966</v>
      </c>
      <c r="BU36" s="209">
        <f>((((BJ36/(Q36+R36+S36+T36))^2)+((BO36/AA36)^2))^(1/2))*AH36</f>
        <v>0.50156059704002143</v>
      </c>
      <c r="BV36" s="209">
        <f>((((BJ36/(Q36+R36+S36+T36))^2)+((BP36/AB36)^2))^(1/2))*AI36</f>
        <v>0.1239872528833641</v>
      </c>
      <c r="CI36"/>
      <c r="CJ36"/>
      <c r="CK36"/>
      <c r="CL36"/>
      <c r="CM36"/>
    </row>
    <row r="37" spans="1:91" s="13" customFormat="1" ht="12.95" customHeight="1" thickBot="1" x14ac:dyDescent="0.3">
      <c r="A37" s="13">
        <v>4.5565666666666669</v>
      </c>
      <c r="B37" s="13">
        <v>-74.11066944444444</v>
      </c>
      <c r="C37" s="13">
        <v>28</v>
      </c>
      <c r="D37" s="13">
        <v>19</v>
      </c>
      <c r="E37" s="13">
        <v>1746</v>
      </c>
      <c r="F37" s="3" t="s">
        <v>5</v>
      </c>
      <c r="G37" s="4" t="s">
        <v>535</v>
      </c>
      <c r="H37" s="5" t="s">
        <v>746</v>
      </c>
      <c r="I37" s="14" t="s">
        <v>1612</v>
      </c>
      <c r="J37" s="3" t="s">
        <v>1553</v>
      </c>
      <c r="K37" s="6" t="s">
        <v>1551</v>
      </c>
      <c r="L37" s="15">
        <v>12</v>
      </c>
      <c r="M37" s="3">
        <v>7</v>
      </c>
      <c r="N37" s="3">
        <f t="shared" si="0"/>
        <v>360</v>
      </c>
      <c r="O37" s="3">
        <v>30</v>
      </c>
      <c r="P37" s="14" t="s">
        <v>1554</v>
      </c>
      <c r="Q37" s="3">
        <v>900</v>
      </c>
      <c r="R37" s="14"/>
      <c r="S37" s="14"/>
      <c r="T37" s="14">
        <f>0.738210935315612*Q37</f>
        <v>664.38984178405076</v>
      </c>
      <c r="U37" s="17">
        <v>3.9E-2</v>
      </c>
      <c r="V37" s="27">
        <v>2.02</v>
      </c>
      <c r="W37" s="28">
        <v>10.1</v>
      </c>
      <c r="X37" s="27">
        <v>1.9</v>
      </c>
      <c r="Y37" s="155">
        <v>18.05</v>
      </c>
      <c r="Z37" s="28">
        <v>160.19999999999999</v>
      </c>
      <c r="AA37" s="158">
        <v>3.125</v>
      </c>
      <c r="AB37" s="222">
        <v>1.0149999999999999</v>
      </c>
      <c r="AC37" s="237">
        <f t="shared" si="3"/>
        <v>4.9824161233982714E-2</v>
      </c>
      <c r="AD37" s="22">
        <f t="shared" si="4"/>
        <v>0.24912080616991361</v>
      </c>
      <c r="AE37" s="22">
        <f t="shared" si="5"/>
        <v>4.6864310071567904E-2</v>
      </c>
      <c r="AF37" s="22">
        <f t="shared" si="6"/>
        <v>0.44521094567989511</v>
      </c>
      <c r="AG37" s="22">
        <f t="shared" si="7"/>
        <v>3.9514013018237777</v>
      </c>
      <c r="AH37" s="22">
        <f t="shared" si="8"/>
        <v>7.7079457354552475E-2</v>
      </c>
      <c r="AI37" s="238">
        <f t="shared" si="9"/>
        <v>1.9054268272929737E-2</v>
      </c>
      <c r="AJ37" s="247">
        <f t="shared" si="10"/>
        <v>1.3840044787217419E-4</v>
      </c>
      <c r="AK37" s="23">
        <f t="shared" si="11"/>
        <v>6.9200223936087112E-4</v>
      </c>
      <c r="AL37" s="23">
        <f t="shared" si="12"/>
        <v>1.3017863908768861E-4</v>
      </c>
      <c r="AM37" s="23">
        <f t="shared" si="13"/>
        <v>1.236697071333042E-3</v>
      </c>
      <c r="AN37" s="23">
        <f t="shared" si="14"/>
        <v>1.0976114727288272E-2</v>
      </c>
      <c r="AO37" s="23">
        <f t="shared" si="15"/>
        <v>2.1410960376264576E-4</v>
      </c>
      <c r="AP37" s="248">
        <f t="shared" si="16"/>
        <v>5.2928522980360378E-5</v>
      </c>
      <c r="AQ37" s="256">
        <f t="shared" si="17"/>
        <v>692.00223936087116</v>
      </c>
      <c r="AR37" s="257">
        <f t="shared" si="18"/>
        <v>130.17863908768862</v>
      </c>
      <c r="AS37" s="257">
        <f t="shared" si="19"/>
        <v>1236.697071333042</v>
      </c>
      <c r="AT37" s="257">
        <f t="shared" si="20"/>
        <v>10976.114727288272</v>
      </c>
      <c r="AU37" s="257">
        <f t="shared" si="21"/>
        <v>214.10960376264575</v>
      </c>
      <c r="AV37" s="258">
        <f t="shared" si="22"/>
        <v>52.928522980360377</v>
      </c>
      <c r="AW37" s="264">
        <v>1</v>
      </c>
      <c r="AX37" s="265">
        <f t="shared" si="23"/>
        <v>692.00223936087116</v>
      </c>
      <c r="AY37" s="265">
        <f t="shared" si="24"/>
        <v>130.17863908768862</v>
      </c>
      <c r="AZ37" s="265">
        <f t="shared" si="25"/>
        <v>1236.697071333042</v>
      </c>
      <c r="BA37" s="265">
        <f t="shared" si="26"/>
        <v>10976.114727288272</v>
      </c>
      <c r="BB37" s="265">
        <f t="shared" si="27"/>
        <v>214.10960376264575</v>
      </c>
      <c r="BC37" s="266">
        <f t="shared" si="28"/>
        <v>52.928522980360377</v>
      </c>
      <c r="BD37" s="211">
        <f>'F. CONVERSIÓN DE CARBÓN A CARNE'!$F$20</f>
        <v>0.16207300021353654</v>
      </c>
      <c r="BG37" s="13">
        <v>0.1</v>
      </c>
      <c r="BH37" s="13">
        <f t="shared" si="29"/>
        <v>90</v>
      </c>
      <c r="BI37">
        <f>(((((BD37+BE37+BF37)/0.738210935315612)^2)+((BH37/Q37)^2))^(1/2))*T37</f>
        <v>160.28393903075298</v>
      </c>
      <c r="BJ37">
        <f t="shared" si="50"/>
        <v>8260.2839390307527</v>
      </c>
      <c r="BK37" s="13">
        <f t="shared" si="30"/>
        <v>1.01</v>
      </c>
      <c r="BL37" s="13">
        <f t="shared" si="31"/>
        <v>0.19</v>
      </c>
      <c r="BM37" s="13">
        <f t="shared" si="32"/>
        <v>1.8050000000000002</v>
      </c>
      <c r="BN37" s="13">
        <f t="shared" si="33"/>
        <v>16.02</v>
      </c>
      <c r="BO37" s="13">
        <f t="shared" si="34"/>
        <v>0.3125</v>
      </c>
      <c r="BP37" s="13">
        <f t="shared" si="35"/>
        <v>0.10149999999999999</v>
      </c>
      <c r="BQ37" s="13">
        <f>((((BJ37/(Q37+R37+S37+T37))^2)+((BK37/W37)^2))^(1/2))*AD37</f>
        <v>1.3156423976636529</v>
      </c>
      <c r="BR37" s="209">
        <f>((((BJ37/(Q37+R37+S37+T37))^2)+((BL37/X37)^2))^(1/2))*AE37</f>
        <v>0.24749708470900397</v>
      </c>
      <c r="BS37" s="209">
        <f>(((((BJ37/(Q37+R37+S37+T37))^2)+((BM37/Y37)^2))^(1/2))*AF37)</f>
        <v>2.3512223047355381</v>
      </c>
      <c r="BT37" s="209">
        <f>((((BJ37/(Q37+R37+S37+T37))^2)+((BN37/Z37)^2))^(1/2))*AG37</f>
        <v>20.867912089674967</v>
      </c>
      <c r="BU37" s="209">
        <f>((((BJ37/(Q37+R37+S37+T37))^2)+((BO37/AA37)^2))^(1/2))*AH37</f>
        <v>0.40706757353454603</v>
      </c>
      <c r="BV37" s="209">
        <f>((((BJ37/(Q37+R37+S37+T37))^2)+((BP37/AB37)^2))^(1/2))*AI37</f>
        <v>0.10062829990693604</v>
      </c>
      <c r="CI37"/>
      <c r="CJ37"/>
      <c r="CK37"/>
      <c r="CL37"/>
      <c r="CM37"/>
    </row>
    <row r="38" spans="1:91" s="13" customFormat="1" ht="12.95" customHeight="1" thickBot="1" x14ac:dyDescent="0.3">
      <c r="A38" s="13">
        <v>4.5605227300447302</v>
      </c>
      <c r="B38" s="13">
        <v>-74.147171011984895</v>
      </c>
      <c r="C38" s="13">
        <v>24</v>
      </c>
      <c r="D38" s="13">
        <v>20</v>
      </c>
      <c r="E38" s="13">
        <v>1755</v>
      </c>
      <c r="F38" s="3" t="s">
        <v>5</v>
      </c>
      <c r="G38" s="4" t="s">
        <v>30</v>
      </c>
      <c r="H38" s="5" t="s">
        <v>212</v>
      </c>
      <c r="I38" s="14" t="s">
        <v>1586</v>
      </c>
      <c r="J38" s="3" t="s">
        <v>1551</v>
      </c>
      <c r="K38" s="6" t="s">
        <v>1551</v>
      </c>
      <c r="L38" s="15">
        <v>12</v>
      </c>
      <c r="M38" s="3">
        <v>7</v>
      </c>
      <c r="N38" s="3">
        <f t="shared" si="0"/>
        <v>360</v>
      </c>
      <c r="O38" s="3">
        <v>30</v>
      </c>
      <c r="P38" s="14" t="s">
        <v>1554</v>
      </c>
      <c r="Q38" s="3">
        <v>400</v>
      </c>
      <c r="R38" s="14"/>
      <c r="S38" s="14"/>
      <c r="T38" s="14"/>
      <c r="U38" s="17">
        <v>3.9E-2</v>
      </c>
      <c r="V38" s="33">
        <v>0.36</v>
      </c>
      <c r="W38" s="34">
        <v>1.8</v>
      </c>
      <c r="X38" s="33">
        <v>10.3</v>
      </c>
      <c r="Y38" s="29">
        <f t="shared" ref="Y38:Y45" si="51">0.01805*1000</f>
        <v>18.05</v>
      </c>
      <c r="Z38" s="34">
        <v>311.5</v>
      </c>
      <c r="AA38" s="158">
        <f t="shared" ref="AA38:AA45" si="52">0.003125*1000</f>
        <v>3.125</v>
      </c>
      <c r="AB38" s="216">
        <v>0.28499999999999998</v>
      </c>
      <c r="AC38" s="237">
        <f t="shared" si="3"/>
        <v>2.2704196230571494E-3</v>
      </c>
      <c r="AD38" s="22">
        <f t="shared" si="4"/>
        <v>1.1352098115285748E-2</v>
      </c>
      <c r="AE38" s="22">
        <f t="shared" si="5"/>
        <v>6.4959228104135097E-2</v>
      </c>
      <c r="AF38" s="22">
        <f t="shared" si="6"/>
        <v>0.1138363172116154</v>
      </c>
      <c r="AG38" s="22">
        <f t="shared" si="7"/>
        <v>1.9645436460619501</v>
      </c>
      <c r="AH38" s="22">
        <f t="shared" si="8"/>
        <v>1.9708503672371088E-2</v>
      </c>
      <c r="AI38" s="238">
        <f t="shared" si="9"/>
        <v>1.3679999999999999E-3</v>
      </c>
      <c r="AJ38" s="247">
        <f t="shared" si="10"/>
        <v>6.3067211751587479E-6</v>
      </c>
      <c r="AK38" s="23">
        <f t="shared" si="11"/>
        <v>3.153360587579374E-5</v>
      </c>
      <c r="AL38" s="23">
        <f t="shared" si="12"/>
        <v>1.8044230028926416E-4</v>
      </c>
      <c r="AM38" s="23">
        <f t="shared" si="13"/>
        <v>3.1621199225448723E-4</v>
      </c>
      <c r="AN38" s="23">
        <f t="shared" si="14"/>
        <v>5.4570656835054169E-3</v>
      </c>
      <c r="AO38" s="23">
        <f t="shared" si="15"/>
        <v>5.4745843534364136E-5</v>
      </c>
      <c r="AP38" s="248">
        <f t="shared" si="16"/>
        <v>3.7999999999999996E-6</v>
      </c>
      <c r="AQ38" s="256">
        <f t="shared" si="17"/>
        <v>31.533605875793739</v>
      </c>
      <c r="AR38" s="257">
        <f t="shared" si="18"/>
        <v>180.44230028926415</v>
      </c>
      <c r="AS38" s="257">
        <f t="shared" si="19"/>
        <v>316.21199225448726</v>
      </c>
      <c r="AT38" s="257">
        <f t="shared" si="20"/>
        <v>5457.0656835054169</v>
      </c>
      <c r="AU38" s="257">
        <f t="shared" si="21"/>
        <v>54.745843534364134</v>
      </c>
      <c r="AV38" s="258">
        <f t="shared" si="22"/>
        <v>3.8</v>
      </c>
      <c r="AW38" s="264">
        <v>1</v>
      </c>
      <c r="AX38" s="265">
        <f t="shared" si="23"/>
        <v>31.533605875793739</v>
      </c>
      <c r="AY38" s="265">
        <f t="shared" si="24"/>
        <v>180.44230028926415</v>
      </c>
      <c r="AZ38" s="265">
        <f t="shared" si="25"/>
        <v>316.21199225448726</v>
      </c>
      <c r="BA38" s="265">
        <f t="shared" si="26"/>
        <v>5457.0656835054169</v>
      </c>
      <c r="BB38" s="265">
        <f t="shared" si="27"/>
        <v>54.745843534364134</v>
      </c>
      <c r="BC38" s="266">
        <f t="shared" si="28"/>
        <v>3.8</v>
      </c>
      <c r="BG38" s="13">
        <v>0.1</v>
      </c>
      <c r="BH38" s="13">
        <f t="shared" si="29"/>
        <v>40</v>
      </c>
      <c r="BI38"/>
      <c r="BJ38">
        <f t="shared" ref="BJ38:BJ45" si="53">BH38</f>
        <v>40</v>
      </c>
      <c r="BK38" s="13">
        <f t="shared" si="30"/>
        <v>0.18000000000000002</v>
      </c>
      <c r="BL38" s="13">
        <f t="shared" si="31"/>
        <v>1.03</v>
      </c>
      <c r="BM38" s="13">
        <f t="shared" si="32"/>
        <v>1.8050000000000002</v>
      </c>
      <c r="BN38" s="13">
        <f t="shared" si="33"/>
        <v>31.150000000000002</v>
      </c>
      <c r="BO38" s="13">
        <f t="shared" si="34"/>
        <v>0.3125</v>
      </c>
      <c r="BP38" s="13">
        <f t="shared" si="35"/>
        <v>2.8499999999999998E-2</v>
      </c>
      <c r="BQ38" s="13">
        <f t="shared" ref="BQ38:BQ45" si="54">((((BJ38/Q38)^2)+((BK38/W38)^2))^(1/2))*AD38</f>
        <v>1.6054291116027158E-3</v>
      </c>
      <c r="BR38" s="209">
        <f t="shared" ref="BR38:BR45" si="55">(((((BJ38/Q38))^2)+((BL38/X38)^2))^(1/2))*AE38</f>
        <v>9.1866221386155376E-3</v>
      </c>
      <c r="BS38" s="209">
        <f t="shared" ref="BS38:BS45" si="56">(((((BJ38/Q38))^2)+((BM38/Y38)^2))^(1/2))*AF38</f>
        <v>1.6098886369127232E-2</v>
      </c>
      <c r="BT38" s="209">
        <f t="shared" ref="BT38:BT45" si="57">((((BJ38/Q38)^2)+((BN38/Z38)^2))^(1/2))*AG38</f>
        <v>0.27782842681346998</v>
      </c>
      <c r="BU38" s="209">
        <f t="shared" ref="BU38:BU45" si="58">((((BJ38/Q38)^2)+((BO38/AA38)^2))^(1/2))*AH38</f>
        <v>2.7872033187547147E-3</v>
      </c>
      <c r="BV38" s="209">
        <f t="shared" ref="BV38:BV45" si="59">((((BJ38/Q38)^2)+((BP38/AB38)^2))^(1/2))*AI38</f>
        <v>1.9346441533263942E-4</v>
      </c>
      <c r="CI38"/>
      <c r="CJ38"/>
      <c r="CK38"/>
      <c r="CL38"/>
      <c r="CM38"/>
    </row>
    <row r="39" spans="1:91" s="13" customFormat="1" ht="12.95" customHeight="1" thickBot="1" x14ac:dyDescent="0.3">
      <c r="A39" s="13">
        <v>4.5613166666666665</v>
      </c>
      <c r="B39" s="13">
        <v>-74.160555555555561</v>
      </c>
      <c r="C39" s="13">
        <v>22</v>
      </c>
      <c r="D39" s="13">
        <v>20</v>
      </c>
      <c r="E39" s="13">
        <v>1753</v>
      </c>
      <c r="F39" s="3" t="s">
        <v>5</v>
      </c>
      <c r="G39" s="4" t="s">
        <v>197</v>
      </c>
      <c r="H39" s="5" t="s">
        <v>198</v>
      </c>
      <c r="I39" s="14" t="s">
        <v>1586</v>
      </c>
      <c r="J39" s="3" t="s">
        <v>1551</v>
      </c>
      <c r="K39" s="6" t="s">
        <v>1551</v>
      </c>
      <c r="L39" s="15">
        <v>12</v>
      </c>
      <c r="M39" s="3">
        <v>7</v>
      </c>
      <c r="N39" s="3">
        <f t="shared" si="0"/>
        <v>360</v>
      </c>
      <c r="O39" s="3">
        <v>30</v>
      </c>
      <c r="P39" s="14" t="s">
        <v>1554</v>
      </c>
      <c r="Q39" s="3">
        <v>400</v>
      </c>
      <c r="R39" s="14"/>
      <c r="S39" s="14"/>
      <c r="T39" s="14"/>
      <c r="U39" s="17">
        <v>3.9E-2</v>
      </c>
      <c r="V39" s="33">
        <v>0.36</v>
      </c>
      <c r="W39" s="34">
        <v>1.8</v>
      </c>
      <c r="X39" s="33">
        <v>10.3</v>
      </c>
      <c r="Y39" s="29">
        <f t="shared" si="51"/>
        <v>18.05</v>
      </c>
      <c r="Z39" s="34">
        <v>311.5</v>
      </c>
      <c r="AA39" s="158">
        <f t="shared" si="52"/>
        <v>3.125</v>
      </c>
      <c r="AB39" s="216">
        <v>0.28499999999999998</v>
      </c>
      <c r="AC39" s="237">
        <f t="shared" si="3"/>
        <v>2.2704196230571494E-3</v>
      </c>
      <c r="AD39" s="22">
        <f t="shared" si="4"/>
        <v>1.1352098115285748E-2</v>
      </c>
      <c r="AE39" s="22">
        <f t="shared" si="5"/>
        <v>6.4959228104135097E-2</v>
      </c>
      <c r="AF39" s="22">
        <f t="shared" si="6"/>
        <v>0.1138363172116154</v>
      </c>
      <c r="AG39" s="22">
        <f t="shared" si="7"/>
        <v>1.9645436460619501</v>
      </c>
      <c r="AH39" s="22">
        <f t="shared" si="8"/>
        <v>1.9708503672371088E-2</v>
      </c>
      <c r="AI39" s="238">
        <f t="shared" si="9"/>
        <v>1.3679999999999999E-3</v>
      </c>
      <c r="AJ39" s="247">
        <f t="shared" si="10"/>
        <v>6.3067211751587479E-6</v>
      </c>
      <c r="AK39" s="23">
        <f t="shared" si="11"/>
        <v>3.153360587579374E-5</v>
      </c>
      <c r="AL39" s="23">
        <f t="shared" si="12"/>
        <v>1.8044230028926416E-4</v>
      </c>
      <c r="AM39" s="23">
        <f t="shared" si="13"/>
        <v>3.1621199225448723E-4</v>
      </c>
      <c r="AN39" s="23">
        <f t="shared" si="14"/>
        <v>5.4570656835054169E-3</v>
      </c>
      <c r="AO39" s="23">
        <f t="shared" si="15"/>
        <v>5.4745843534364136E-5</v>
      </c>
      <c r="AP39" s="248">
        <f t="shared" si="16"/>
        <v>3.7999999999999996E-6</v>
      </c>
      <c r="AQ39" s="256">
        <f t="shared" si="17"/>
        <v>31.533605875793739</v>
      </c>
      <c r="AR39" s="257">
        <f t="shared" si="18"/>
        <v>180.44230028926415</v>
      </c>
      <c r="AS39" s="257">
        <f t="shared" si="19"/>
        <v>316.21199225448726</v>
      </c>
      <c r="AT39" s="257">
        <f t="shared" si="20"/>
        <v>5457.0656835054169</v>
      </c>
      <c r="AU39" s="257">
        <f t="shared" si="21"/>
        <v>54.745843534364134</v>
      </c>
      <c r="AV39" s="258">
        <f t="shared" si="22"/>
        <v>3.8</v>
      </c>
      <c r="AW39" s="264">
        <v>1</v>
      </c>
      <c r="AX39" s="265">
        <f t="shared" si="23"/>
        <v>31.533605875793739</v>
      </c>
      <c r="AY39" s="265">
        <f t="shared" si="24"/>
        <v>180.44230028926415</v>
      </c>
      <c r="AZ39" s="265">
        <f t="shared" si="25"/>
        <v>316.21199225448726</v>
      </c>
      <c r="BA39" s="265">
        <f t="shared" si="26"/>
        <v>5457.0656835054169</v>
      </c>
      <c r="BB39" s="265">
        <f t="shared" si="27"/>
        <v>54.745843534364134</v>
      </c>
      <c r="BC39" s="266">
        <f t="shared" si="28"/>
        <v>3.8</v>
      </c>
      <c r="BG39" s="13">
        <v>0.1</v>
      </c>
      <c r="BH39" s="13">
        <f t="shared" si="29"/>
        <v>40</v>
      </c>
      <c r="BI39"/>
      <c r="BJ39">
        <f t="shared" si="53"/>
        <v>40</v>
      </c>
      <c r="BK39" s="13">
        <f t="shared" si="30"/>
        <v>0.18000000000000002</v>
      </c>
      <c r="BL39" s="13">
        <f t="shared" si="31"/>
        <v>1.03</v>
      </c>
      <c r="BM39" s="13">
        <f t="shared" si="32"/>
        <v>1.8050000000000002</v>
      </c>
      <c r="BN39" s="13">
        <f t="shared" si="33"/>
        <v>31.150000000000002</v>
      </c>
      <c r="BO39" s="13">
        <f t="shared" si="34"/>
        <v>0.3125</v>
      </c>
      <c r="BP39" s="13">
        <f t="shared" si="35"/>
        <v>2.8499999999999998E-2</v>
      </c>
      <c r="BQ39" s="13">
        <f t="shared" si="54"/>
        <v>1.6054291116027158E-3</v>
      </c>
      <c r="BR39" s="209">
        <f t="shared" si="55"/>
        <v>9.1866221386155376E-3</v>
      </c>
      <c r="BS39" s="209">
        <f t="shared" si="56"/>
        <v>1.6098886369127232E-2</v>
      </c>
      <c r="BT39" s="209">
        <f t="shared" si="57"/>
        <v>0.27782842681346998</v>
      </c>
      <c r="BU39" s="209">
        <f t="shared" si="58"/>
        <v>2.7872033187547147E-3</v>
      </c>
      <c r="BV39" s="209">
        <f t="shared" si="59"/>
        <v>1.9346441533263942E-4</v>
      </c>
      <c r="CI39"/>
      <c r="CJ39"/>
      <c r="CK39"/>
      <c r="CL39"/>
      <c r="CM39"/>
    </row>
    <row r="40" spans="1:91" s="13" customFormat="1" ht="12.95" customHeight="1" thickBot="1" x14ac:dyDescent="0.3">
      <c r="A40" s="13">
        <v>4.5614005840031204</v>
      </c>
      <c r="B40" s="13">
        <v>-74.145039142773101</v>
      </c>
      <c r="C40" s="13">
        <v>24</v>
      </c>
      <c r="D40" s="13">
        <v>20</v>
      </c>
      <c r="E40" s="13">
        <v>1755</v>
      </c>
      <c r="F40" s="3" t="s">
        <v>5</v>
      </c>
      <c r="G40" s="4" t="s">
        <v>191</v>
      </c>
      <c r="H40" s="5" t="s">
        <v>192</v>
      </c>
      <c r="I40" s="14" t="s">
        <v>1586</v>
      </c>
      <c r="J40" s="3" t="s">
        <v>1551</v>
      </c>
      <c r="K40" s="6" t="s">
        <v>1551</v>
      </c>
      <c r="L40" s="15">
        <v>12</v>
      </c>
      <c r="M40" s="3">
        <v>7</v>
      </c>
      <c r="N40" s="3">
        <f t="shared" si="0"/>
        <v>360</v>
      </c>
      <c r="O40" s="3">
        <v>30</v>
      </c>
      <c r="P40" s="14" t="s">
        <v>1554</v>
      </c>
      <c r="Q40" s="3">
        <v>400</v>
      </c>
      <c r="R40" s="14"/>
      <c r="S40" s="14"/>
      <c r="T40" s="14"/>
      <c r="U40" s="17">
        <v>3.9E-2</v>
      </c>
      <c r="V40" s="142">
        <v>0.36</v>
      </c>
      <c r="W40" s="148">
        <v>1.8</v>
      </c>
      <c r="X40" s="142">
        <v>10.3</v>
      </c>
      <c r="Y40" s="154">
        <f t="shared" si="51"/>
        <v>18.05</v>
      </c>
      <c r="Z40" s="148">
        <v>311.5</v>
      </c>
      <c r="AA40" s="21">
        <f t="shared" si="52"/>
        <v>3.125</v>
      </c>
      <c r="AB40" s="215">
        <v>0.28499999999999998</v>
      </c>
      <c r="AC40" s="237">
        <f t="shared" si="3"/>
        <v>2.2704196230571494E-3</v>
      </c>
      <c r="AD40" s="22">
        <f t="shared" si="4"/>
        <v>1.1352098115285748E-2</v>
      </c>
      <c r="AE40" s="22">
        <f t="shared" si="5"/>
        <v>6.4959228104135097E-2</v>
      </c>
      <c r="AF40" s="22">
        <f t="shared" si="6"/>
        <v>0.1138363172116154</v>
      </c>
      <c r="AG40" s="22">
        <f t="shared" si="7"/>
        <v>1.9645436460619501</v>
      </c>
      <c r="AH40" s="22">
        <f t="shared" si="8"/>
        <v>1.9708503672371088E-2</v>
      </c>
      <c r="AI40" s="238">
        <f t="shared" si="9"/>
        <v>1.3679999999999999E-3</v>
      </c>
      <c r="AJ40" s="247">
        <f t="shared" si="10"/>
        <v>6.3067211751587479E-6</v>
      </c>
      <c r="AK40" s="23">
        <f t="shared" si="11"/>
        <v>3.153360587579374E-5</v>
      </c>
      <c r="AL40" s="23">
        <f t="shared" si="12"/>
        <v>1.8044230028926416E-4</v>
      </c>
      <c r="AM40" s="23">
        <f t="shared" si="13"/>
        <v>3.1621199225448723E-4</v>
      </c>
      <c r="AN40" s="23">
        <f t="shared" si="14"/>
        <v>5.4570656835054169E-3</v>
      </c>
      <c r="AO40" s="23">
        <f t="shared" si="15"/>
        <v>5.4745843534364136E-5</v>
      </c>
      <c r="AP40" s="248">
        <f t="shared" si="16"/>
        <v>3.7999999999999996E-6</v>
      </c>
      <c r="AQ40" s="256">
        <f t="shared" si="17"/>
        <v>31.533605875793739</v>
      </c>
      <c r="AR40" s="257">
        <f t="shared" si="18"/>
        <v>180.44230028926415</v>
      </c>
      <c r="AS40" s="257">
        <f t="shared" si="19"/>
        <v>316.21199225448726</v>
      </c>
      <c r="AT40" s="257">
        <f t="shared" si="20"/>
        <v>5457.0656835054169</v>
      </c>
      <c r="AU40" s="257">
        <f t="shared" si="21"/>
        <v>54.745843534364134</v>
      </c>
      <c r="AV40" s="258">
        <f t="shared" si="22"/>
        <v>3.8</v>
      </c>
      <c r="AW40" s="264">
        <v>1</v>
      </c>
      <c r="AX40" s="265">
        <f t="shared" si="23"/>
        <v>31.533605875793739</v>
      </c>
      <c r="AY40" s="265">
        <f t="shared" si="24"/>
        <v>180.44230028926415</v>
      </c>
      <c r="AZ40" s="265">
        <f t="shared" si="25"/>
        <v>316.21199225448726</v>
      </c>
      <c r="BA40" s="265">
        <f t="shared" si="26"/>
        <v>5457.0656835054169</v>
      </c>
      <c r="BB40" s="265">
        <f t="shared" si="27"/>
        <v>54.745843534364134</v>
      </c>
      <c r="BC40" s="266">
        <f t="shared" si="28"/>
        <v>3.8</v>
      </c>
      <c r="BG40" s="13">
        <v>0.1</v>
      </c>
      <c r="BH40" s="13">
        <f t="shared" si="29"/>
        <v>40</v>
      </c>
      <c r="BI40"/>
      <c r="BJ40">
        <f t="shared" si="53"/>
        <v>40</v>
      </c>
      <c r="BK40" s="13">
        <f t="shared" si="30"/>
        <v>0.18000000000000002</v>
      </c>
      <c r="BL40" s="13">
        <f t="shared" si="31"/>
        <v>1.03</v>
      </c>
      <c r="BM40" s="13">
        <f t="shared" si="32"/>
        <v>1.8050000000000002</v>
      </c>
      <c r="BN40" s="13">
        <f t="shared" si="33"/>
        <v>31.150000000000002</v>
      </c>
      <c r="BO40" s="13">
        <f t="shared" si="34"/>
        <v>0.3125</v>
      </c>
      <c r="BP40" s="13">
        <f t="shared" si="35"/>
        <v>2.8499999999999998E-2</v>
      </c>
      <c r="BQ40" s="13">
        <f t="shared" si="54"/>
        <v>1.6054291116027158E-3</v>
      </c>
      <c r="BR40" s="209">
        <f t="shared" si="55"/>
        <v>9.1866221386155376E-3</v>
      </c>
      <c r="BS40" s="209">
        <f t="shared" si="56"/>
        <v>1.6098886369127232E-2</v>
      </c>
      <c r="BT40" s="209">
        <f t="shared" si="57"/>
        <v>0.27782842681346998</v>
      </c>
      <c r="BU40" s="209">
        <f t="shared" si="58"/>
        <v>2.7872033187547147E-3</v>
      </c>
      <c r="BV40" s="209">
        <f t="shared" si="59"/>
        <v>1.9346441533263942E-4</v>
      </c>
      <c r="CI40"/>
      <c r="CJ40"/>
      <c r="CK40"/>
      <c r="CL40"/>
      <c r="CM40"/>
    </row>
    <row r="41" spans="1:91" s="13" customFormat="1" ht="12.95" customHeight="1" thickBot="1" x14ac:dyDescent="0.3">
      <c r="A41" s="13">
        <v>4.5618419690655303</v>
      </c>
      <c r="B41" s="13">
        <v>-74.143102542261701</v>
      </c>
      <c r="C41" s="13">
        <v>24</v>
      </c>
      <c r="D41" s="13">
        <v>20</v>
      </c>
      <c r="E41" s="13">
        <v>1755</v>
      </c>
      <c r="F41" s="3" t="s">
        <v>5</v>
      </c>
      <c r="G41" s="4" t="s">
        <v>195</v>
      </c>
      <c r="H41" s="5" t="s">
        <v>196</v>
      </c>
      <c r="I41" s="14" t="s">
        <v>1586</v>
      </c>
      <c r="J41" s="3" t="s">
        <v>1551</v>
      </c>
      <c r="K41" s="6" t="s">
        <v>1551</v>
      </c>
      <c r="L41" s="15">
        <v>12</v>
      </c>
      <c r="M41" s="3">
        <v>7</v>
      </c>
      <c r="N41" s="3">
        <f t="shared" si="0"/>
        <v>360</v>
      </c>
      <c r="O41" s="3">
        <v>30</v>
      </c>
      <c r="P41" s="14" t="s">
        <v>1554</v>
      </c>
      <c r="Q41" s="3">
        <v>400</v>
      </c>
      <c r="R41" s="14"/>
      <c r="S41" s="14"/>
      <c r="T41" s="14"/>
      <c r="U41" s="17">
        <v>3.9E-2</v>
      </c>
      <c r="V41" s="142">
        <v>0.36</v>
      </c>
      <c r="W41" s="148">
        <v>1.8</v>
      </c>
      <c r="X41" s="142">
        <v>10.3</v>
      </c>
      <c r="Y41" s="154">
        <f t="shared" si="51"/>
        <v>18.05</v>
      </c>
      <c r="Z41" s="148">
        <v>311.5</v>
      </c>
      <c r="AA41" s="21">
        <f t="shared" si="52"/>
        <v>3.125</v>
      </c>
      <c r="AB41" s="215">
        <v>0.28499999999999998</v>
      </c>
      <c r="AC41" s="237">
        <f t="shared" si="3"/>
        <v>2.2704196230571494E-3</v>
      </c>
      <c r="AD41" s="22">
        <f t="shared" si="4"/>
        <v>1.1352098115285748E-2</v>
      </c>
      <c r="AE41" s="22">
        <f t="shared" si="5"/>
        <v>6.4959228104135097E-2</v>
      </c>
      <c r="AF41" s="22">
        <f t="shared" si="6"/>
        <v>0.1138363172116154</v>
      </c>
      <c r="AG41" s="22">
        <f t="shared" si="7"/>
        <v>1.9645436460619501</v>
      </c>
      <c r="AH41" s="22">
        <f t="shared" si="8"/>
        <v>1.9708503672371088E-2</v>
      </c>
      <c r="AI41" s="238">
        <f t="shared" si="9"/>
        <v>1.3679999999999999E-3</v>
      </c>
      <c r="AJ41" s="247">
        <f t="shared" si="10"/>
        <v>6.3067211751587479E-6</v>
      </c>
      <c r="AK41" s="23">
        <f t="shared" si="11"/>
        <v>3.153360587579374E-5</v>
      </c>
      <c r="AL41" s="23">
        <f t="shared" si="12"/>
        <v>1.8044230028926416E-4</v>
      </c>
      <c r="AM41" s="23">
        <f t="shared" si="13"/>
        <v>3.1621199225448723E-4</v>
      </c>
      <c r="AN41" s="23">
        <f t="shared" si="14"/>
        <v>5.4570656835054169E-3</v>
      </c>
      <c r="AO41" s="23">
        <f t="shared" si="15"/>
        <v>5.4745843534364136E-5</v>
      </c>
      <c r="AP41" s="248">
        <f t="shared" si="16"/>
        <v>3.7999999999999996E-6</v>
      </c>
      <c r="AQ41" s="256">
        <f t="shared" si="17"/>
        <v>31.533605875793739</v>
      </c>
      <c r="AR41" s="257">
        <f t="shared" si="18"/>
        <v>180.44230028926415</v>
      </c>
      <c r="AS41" s="257">
        <f t="shared" si="19"/>
        <v>316.21199225448726</v>
      </c>
      <c r="AT41" s="257">
        <f t="shared" si="20"/>
        <v>5457.0656835054169</v>
      </c>
      <c r="AU41" s="257">
        <f t="shared" si="21"/>
        <v>54.745843534364134</v>
      </c>
      <c r="AV41" s="258">
        <f t="shared" si="22"/>
        <v>3.8</v>
      </c>
      <c r="AW41" s="264">
        <v>1</v>
      </c>
      <c r="AX41" s="265">
        <f t="shared" si="23"/>
        <v>31.533605875793739</v>
      </c>
      <c r="AY41" s="265">
        <f t="shared" si="24"/>
        <v>180.44230028926415</v>
      </c>
      <c r="AZ41" s="265">
        <f t="shared" si="25"/>
        <v>316.21199225448726</v>
      </c>
      <c r="BA41" s="265">
        <f t="shared" si="26"/>
        <v>5457.0656835054169</v>
      </c>
      <c r="BB41" s="265">
        <f t="shared" si="27"/>
        <v>54.745843534364134</v>
      </c>
      <c r="BC41" s="266">
        <f t="shared" si="28"/>
        <v>3.8</v>
      </c>
      <c r="BG41" s="13">
        <v>0.1</v>
      </c>
      <c r="BH41" s="13">
        <f t="shared" si="29"/>
        <v>40</v>
      </c>
      <c r="BI41"/>
      <c r="BJ41">
        <f t="shared" si="53"/>
        <v>40</v>
      </c>
      <c r="BK41" s="13">
        <f t="shared" si="30"/>
        <v>0.18000000000000002</v>
      </c>
      <c r="BL41" s="13">
        <f t="shared" si="31"/>
        <v>1.03</v>
      </c>
      <c r="BM41" s="13">
        <f t="shared" si="32"/>
        <v>1.8050000000000002</v>
      </c>
      <c r="BN41" s="13">
        <f t="shared" si="33"/>
        <v>31.150000000000002</v>
      </c>
      <c r="BO41" s="13">
        <f t="shared" si="34"/>
        <v>0.3125</v>
      </c>
      <c r="BP41" s="13">
        <f t="shared" si="35"/>
        <v>2.8499999999999998E-2</v>
      </c>
      <c r="BQ41" s="13">
        <f t="shared" si="54"/>
        <v>1.6054291116027158E-3</v>
      </c>
      <c r="BR41" s="209">
        <f t="shared" si="55"/>
        <v>9.1866221386155376E-3</v>
      </c>
      <c r="BS41" s="209">
        <f t="shared" si="56"/>
        <v>1.6098886369127232E-2</v>
      </c>
      <c r="BT41" s="209">
        <f t="shared" si="57"/>
        <v>0.27782842681346998</v>
      </c>
      <c r="BU41" s="209">
        <f t="shared" si="58"/>
        <v>2.7872033187547147E-3</v>
      </c>
      <c r="BV41" s="209">
        <f t="shared" si="59"/>
        <v>1.9346441533263942E-4</v>
      </c>
      <c r="CI41"/>
      <c r="CJ41"/>
      <c r="CK41"/>
      <c r="CL41"/>
      <c r="CM41"/>
    </row>
    <row r="42" spans="1:91" s="35" customFormat="1" ht="12.95" customHeight="1" thickBot="1" x14ac:dyDescent="0.3">
      <c r="A42" s="13">
        <v>4.5618419690655303</v>
      </c>
      <c r="B42" s="13">
        <v>-74.143102542261701</v>
      </c>
      <c r="C42" s="13">
        <v>24</v>
      </c>
      <c r="D42" s="13">
        <v>20</v>
      </c>
      <c r="E42" s="13">
        <v>1755</v>
      </c>
      <c r="F42" s="3" t="s">
        <v>5</v>
      </c>
      <c r="G42" s="4" t="s">
        <v>211</v>
      </c>
      <c r="H42" s="5" t="s">
        <v>196</v>
      </c>
      <c r="I42" s="14" t="s">
        <v>1586</v>
      </c>
      <c r="J42" s="3" t="s">
        <v>1551</v>
      </c>
      <c r="K42" s="6" t="s">
        <v>1551</v>
      </c>
      <c r="L42" s="15">
        <v>12</v>
      </c>
      <c r="M42" s="3">
        <v>7</v>
      </c>
      <c r="N42" s="3">
        <f t="shared" si="0"/>
        <v>360</v>
      </c>
      <c r="O42" s="3">
        <v>30</v>
      </c>
      <c r="P42" s="14" t="s">
        <v>1554</v>
      </c>
      <c r="Q42" s="3">
        <v>400</v>
      </c>
      <c r="R42" s="14"/>
      <c r="S42" s="14"/>
      <c r="T42" s="14"/>
      <c r="U42" s="17">
        <v>3.9E-2</v>
      </c>
      <c r="V42" s="142">
        <v>0.36</v>
      </c>
      <c r="W42" s="148">
        <v>1.8</v>
      </c>
      <c r="X42" s="142">
        <v>10.3</v>
      </c>
      <c r="Y42" s="154">
        <f t="shared" si="51"/>
        <v>18.05</v>
      </c>
      <c r="Z42" s="148">
        <v>311.5</v>
      </c>
      <c r="AA42" s="21">
        <f t="shared" si="52"/>
        <v>3.125</v>
      </c>
      <c r="AB42" s="215">
        <v>0.28499999999999998</v>
      </c>
      <c r="AC42" s="237">
        <f t="shared" si="3"/>
        <v>2.2704196230571494E-3</v>
      </c>
      <c r="AD42" s="22">
        <f t="shared" si="4"/>
        <v>1.1352098115285748E-2</v>
      </c>
      <c r="AE42" s="22">
        <f t="shared" si="5"/>
        <v>6.4959228104135097E-2</v>
      </c>
      <c r="AF42" s="22">
        <f t="shared" si="6"/>
        <v>0.1138363172116154</v>
      </c>
      <c r="AG42" s="22">
        <f t="shared" si="7"/>
        <v>1.9645436460619501</v>
      </c>
      <c r="AH42" s="22">
        <f t="shared" si="8"/>
        <v>1.9708503672371088E-2</v>
      </c>
      <c r="AI42" s="238">
        <f t="shared" si="9"/>
        <v>1.3679999999999999E-3</v>
      </c>
      <c r="AJ42" s="247">
        <f t="shared" si="10"/>
        <v>6.3067211751587479E-6</v>
      </c>
      <c r="AK42" s="23">
        <f t="shared" si="11"/>
        <v>3.153360587579374E-5</v>
      </c>
      <c r="AL42" s="23">
        <f t="shared" si="12"/>
        <v>1.8044230028926416E-4</v>
      </c>
      <c r="AM42" s="23">
        <f t="shared" si="13"/>
        <v>3.1621199225448723E-4</v>
      </c>
      <c r="AN42" s="23">
        <f t="shared" si="14"/>
        <v>5.4570656835054169E-3</v>
      </c>
      <c r="AO42" s="23">
        <f t="shared" si="15"/>
        <v>5.4745843534364136E-5</v>
      </c>
      <c r="AP42" s="248">
        <f t="shared" si="16"/>
        <v>3.7999999999999996E-6</v>
      </c>
      <c r="AQ42" s="256">
        <f t="shared" si="17"/>
        <v>31.533605875793739</v>
      </c>
      <c r="AR42" s="257">
        <f t="shared" si="18"/>
        <v>180.44230028926415</v>
      </c>
      <c r="AS42" s="257">
        <f t="shared" si="19"/>
        <v>316.21199225448726</v>
      </c>
      <c r="AT42" s="257">
        <f t="shared" si="20"/>
        <v>5457.0656835054169</v>
      </c>
      <c r="AU42" s="257">
        <f t="shared" si="21"/>
        <v>54.745843534364134</v>
      </c>
      <c r="AV42" s="258">
        <f t="shared" si="22"/>
        <v>3.8</v>
      </c>
      <c r="AW42" s="264">
        <v>1</v>
      </c>
      <c r="AX42" s="265">
        <f t="shared" si="23"/>
        <v>31.533605875793739</v>
      </c>
      <c r="AY42" s="265">
        <f t="shared" si="24"/>
        <v>180.44230028926415</v>
      </c>
      <c r="AZ42" s="265">
        <f t="shared" si="25"/>
        <v>316.21199225448726</v>
      </c>
      <c r="BA42" s="265">
        <f t="shared" si="26"/>
        <v>5457.0656835054169</v>
      </c>
      <c r="BB42" s="265">
        <f t="shared" si="27"/>
        <v>54.745843534364134</v>
      </c>
      <c r="BC42" s="266">
        <f t="shared" si="28"/>
        <v>3.8</v>
      </c>
      <c r="BG42" s="13">
        <v>0.1</v>
      </c>
      <c r="BH42" s="13">
        <f t="shared" si="29"/>
        <v>40</v>
      </c>
      <c r="BI42"/>
      <c r="BJ42">
        <f t="shared" si="53"/>
        <v>40</v>
      </c>
      <c r="BK42" s="13">
        <f t="shared" si="30"/>
        <v>0.18000000000000002</v>
      </c>
      <c r="BL42" s="13">
        <f t="shared" si="31"/>
        <v>1.03</v>
      </c>
      <c r="BM42" s="13">
        <f t="shared" si="32"/>
        <v>1.8050000000000002</v>
      </c>
      <c r="BN42" s="13">
        <f t="shared" si="33"/>
        <v>31.150000000000002</v>
      </c>
      <c r="BO42" s="13">
        <f t="shared" si="34"/>
        <v>0.3125</v>
      </c>
      <c r="BP42" s="13">
        <f t="shared" si="35"/>
        <v>2.8499999999999998E-2</v>
      </c>
      <c r="BQ42" s="13">
        <f t="shared" si="54"/>
        <v>1.6054291116027158E-3</v>
      </c>
      <c r="BR42" s="209">
        <f t="shared" si="55"/>
        <v>9.1866221386155376E-3</v>
      </c>
      <c r="BS42" s="209">
        <f t="shared" si="56"/>
        <v>1.6098886369127232E-2</v>
      </c>
      <c r="BT42" s="209">
        <f t="shared" si="57"/>
        <v>0.27782842681346998</v>
      </c>
      <c r="BU42" s="209">
        <f t="shared" si="58"/>
        <v>2.7872033187547147E-3</v>
      </c>
      <c r="BV42" s="209">
        <f t="shared" si="59"/>
        <v>1.9346441533263942E-4</v>
      </c>
      <c r="CI42"/>
      <c r="CJ42"/>
      <c r="CK42"/>
      <c r="CL42"/>
      <c r="CM42"/>
    </row>
    <row r="43" spans="1:91" s="26" customFormat="1" ht="12.95" customHeight="1" x14ac:dyDescent="0.25">
      <c r="A43" s="13">
        <v>4.5619722222222219</v>
      </c>
      <c r="B43" s="13">
        <v>-74.145277777777778</v>
      </c>
      <c r="C43" s="13">
        <v>24</v>
      </c>
      <c r="D43" s="13">
        <v>20</v>
      </c>
      <c r="E43" s="13">
        <v>1755</v>
      </c>
      <c r="F43" s="3" t="s">
        <v>5</v>
      </c>
      <c r="G43" s="4" t="s">
        <v>203</v>
      </c>
      <c r="H43" s="5" t="s">
        <v>204</v>
      </c>
      <c r="I43" s="14" t="s">
        <v>1586</v>
      </c>
      <c r="J43" s="3" t="s">
        <v>1551</v>
      </c>
      <c r="K43" s="6" t="s">
        <v>1551</v>
      </c>
      <c r="L43" s="15">
        <v>12</v>
      </c>
      <c r="M43" s="3">
        <v>7</v>
      </c>
      <c r="N43" s="3">
        <f t="shared" si="0"/>
        <v>360</v>
      </c>
      <c r="O43" s="3">
        <v>30</v>
      </c>
      <c r="P43" s="14" t="s">
        <v>1554</v>
      </c>
      <c r="Q43" s="3">
        <v>400</v>
      </c>
      <c r="R43" s="14"/>
      <c r="S43" s="14"/>
      <c r="T43" s="14"/>
      <c r="U43" s="17">
        <v>3.9E-2</v>
      </c>
      <c r="V43" s="144">
        <v>0.36</v>
      </c>
      <c r="W43" s="149">
        <v>1.8</v>
      </c>
      <c r="X43" s="144">
        <v>10.3</v>
      </c>
      <c r="Y43" s="29">
        <f t="shared" si="51"/>
        <v>18.05</v>
      </c>
      <c r="Z43" s="149">
        <v>311.5</v>
      </c>
      <c r="AA43" s="21">
        <f t="shared" si="52"/>
        <v>3.125</v>
      </c>
      <c r="AB43" s="217">
        <v>0.28499999999999998</v>
      </c>
      <c r="AC43" s="237">
        <f t="shared" si="3"/>
        <v>2.2704196230571494E-3</v>
      </c>
      <c r="AD43" s="22">
        <f t="shared" si="4"/>
        <v>1.1352098115285748E-2</v>
      </c>
      <c r="AE43" s="22">
        <f t="shared" si="5"/>
        <v>6.4959228104135097E-2</v>
      </c>
      <c r="AF43" s="22">
        <f t="shared" si="6"/>
        <v>0.1138363172116154</v>
      </c>
      <c r="AG43" s="22">
        <f t="shared" si="7"/>
        <v>1.9645436460619501</v>
      </c>
      <c r="AH43" s="22">
        <f t="shared" si="8"/>
        <v>1.9708503672371088E-2</v>
      </c>
      <c r="AI43" s="238">
        <f t="shared" si="9"/>
        <v>1.3679999999999999E-3</v>
      </c>
      <c r="AJ43" s="247">
        <f t="shared" si="10"/>
        <v>6.3067211751587479E-6</v>
      </c>
      <c r="AK43" s="23">
        <f t="shared" si="11"/>
        <v>3.153360587579374E-5</v>
      </c>
      <c r="AL43" s="23">
        <f t="shared" si="12"/>
        <v>1.8044230028926416E-4</v>
      </c>
      <c r="AM43" s="23">
        <f t="shared" si="13"/>
        <v>3.1621199225448723E-4</v>
      </c>
      <c r="AN43" s="23">
        <f t="shared" si="14"/>
        <v>5.4570656835054169E-3</v>
      </c>
      <c r="AO43" s="23">
        <f t="shared" si="15"/>
        <v>5.4745843534364136E-5</v>
      </c>
      <c r="AP43" s="248">
        <f t="shared" si="16"/>
        <v>3.7999999999999996E-6</v>
      </c>
      <c r="AQ43" s="256">
        <f t="shared" si="17"/>
        <v>31.533605875793739</v>
      </c>
      <c r="AR43" s="257">
        <f t="shared" si="18"/>
        <v>180.44230028926415</v>
      </c>
      <c r="AS43" s="257">
        <f t="shared" si="19"/>
        <v>316.21199225448726</v>
      </c>
      <c r="AT43" s="257">
        <f t="shared" si="20"/>
        <v>5457.0656835054169</v>
      </c>
      <c r="AU43" s="257">
        <f t="shared" si="21"/>
        <v>54.745843534364134</v>
      </c>
      <c r="AV43" s="258">
        <f t="shared" si="22"/>
        <v>3.8</v>
      </c>
      <c r="AW43" s="264">
        <v>1</v>
      </c>
      <c r="AX43" s="265">
        <f t="shared" si="23"/>
        <v>31.533605875793739</v>
      </c>
      <c r="AY43" s="265">
        <f t="shared" si="24"/>
        <v>180.44230028926415</v>
      </c>
      <c r="AZ43" s="265">
        <f t="shared" si="25"/>
        <v>316.21199225448726</v>
      </c>
      <c r="BA43" s="265">
        <f t="shared" si="26"/>
        <v>5457.0656835054169</v>
      </c>
      <c r="BB43" s="265">
        <f t="shared" si="27"/>
        <v>54.745843534364134</v>
      </c>
      <c r="BC43" s="266">
        <f t="shared" si="28"/>
        <v>3.8</v>
      </c>
      <c r="BG43" s="13">
        <v>0.1</v>
      </c>
      <c r="BH43" s="13">
        <f t="shared" si="29"/>
        <v>40</v>
      </c>
      <c r="BI43"/>
      <c r="BJ43">
        <f t="shared" si="53"/>
        <v>40</v>
      </c>
      <c r="BK43" s="13">
        <f t="shared" si="30"/>
        <v>0.18000000000000002</v>
      </c>
      <c r="BL43" s="13">
        <f t="shared" si="31"/>
        <v>1.03</v>
      </c>
      <c r="BM43" s="13">
        <f t="shared" si="32"/>
        <v>1.8050000000000002</v>
      </c>
      <c r="BN43" s="13">
        <f t="shared" si="33"/>
        <v>31.150000000000002</v>
      </c>
      <c r="BO43" s="13">
        <f t="shared" si="34"/>
        <v>0.3125</v>
      </c>
      <c r="BP43" s="13">
        <f t="shared" si="35"/>
        <v>2.8499999999999998E-2</v>
      </c>
      <c r="BQ43" s="13">
        <f t="shared" si="54"/>
        <v>1.6054291116027158E-3</v>
      </c>
      <c r="BR43" s="209">
        <f t="shared" si="55"/>
        <v>9.1866221386155376E-3</v>
      </c>
      <c r="BS43" s="209">
        <f t="shared" si="56"/>
        <v>1.6098886369127232E-2</v>
      </c>
      <c r="BT43" s="209">
        <f t="shared" si="57"/>
        <v>0.27782842681346998</v>
      </c>
      <c r="BU43" s="209">
        <f t="shared" si="58"/>
        <v>2.7872033187547147E-3</v>
      </c>
      <c r="BV43" s="209">
        <f t="shared" si="59"/>
        <v>1.9346441533263942E-4</v>
      </c>
      <c r="CI43"/>
      <c r="CJ43"/>
      <c r="CK43"/>
      <c r="CL43"/>
      <c r="CM43"/>
    </row>
    <row r="44" spans="1:91" s="13" customFormat="1" ht="12.95" customHeight="1" thickBot="1" x14ac:dyDescent="0.3">
      <c r="A44" s="13">
        <v>4.5620954854696896</v>
      </c>
      <c r="B44" s="13">
        <v>-74.1441584079747</v>
      </c>
      <c r="C44" s="13">
        <v>24</v>
      </c>
      <c r="D44" s="13">
        <v>20</v>
      </c>
      <c r="E44" s="13">
        <v>1755</v>
      </c>
      <c r="F44" s="3" t="s">
        <v>5</v>
      </c>
      <c r="G44" s="4" t="s">
        <v>209</v>
      </c>
      <c r="H44" s="5" t="s">
        <v>210</v>
      </c>
      <c r="I44" s="14" t="s">
        <v>1586</v>
      </c>
      <c r="J44" s="3" t="s">
        <v>1551</v>
      </c>
      <c r="K44" s="6" t="s">
        <v>1551</v>
      </c>
      <c r="L44" s="15">
        <v>12</v>
      </c>
      <c r="M44" s="3">
        <v>7</v>
      </c>
      <c r="N44" s="3">
        <f t="shared" si="0"/>
        <v>360</v>
      </c>
      <c r="O44" s="3">
        <v>30</v>
      </c>
      <c r="P44" s="14" t="s">
        <v>1554</v>
      </c>
      <c r="Q44" s="3">
        <v>400</v>
      </c>
      <c r="R44" s="14"/>
      <c r="S44" s="14"/>
      <c r="T44" s="14"/>
      <c r="U44" s="17">
        <v>3.9E-2</v>
      </c>
      <c r="V44" s="142">
        <v>0.36</v>
      </c>
      <c r="W44" s="148">
        <v>1.8</v>
      </c>
      <c r="X44" s="142">
        <v>10.3</v>
      </c>
      <c r="Y44" s="154">
        <f t="shared" si="51"/>
        <v>18.05</v>
      </c>
      <c r="Z44" s="148">
        <v>311.5</v>
      </c>
      <c r="AA44" s="21">
        <f t="shared" si="52"/>
        <v>3.125</v>
      </c>
      <c r="AB44" s="215">
        <v>0.28499999999999998</v>
      </c>
      <c r="AC44" s="237">
        <f t="shared" si="3"/>
        <v>2.2704196230571494E-3</v>
      </c>
      <c r="AD44" s="22">
        <f t="shared" si="4"/>
        <v>1.1352098115285748E-2</v>
      </c>
      <c r="AE44" s="22">
        <f t="shared" si="5"/>
        <v>6.4959228104135097E-2</v>
      </c>
      <c r="AF44" s="22">
        <f t="shared" si="6"/>
        <v>0.1138363172116154</v>
      </c>
      <c r="AG44" s="22">
        <f t="shared" si="7"/>
        <v>1.9645436460619501</v>
      </c>
      <c r="AH44" s="22">
        <f t="shared" si="8"/>
        <v>1.9708503672371088E-2</v>
      </c>
      <c r="AI44" s="238">
        <f t="shared" si="9"/>
        <v>1.3679999999999999E-3</v>
      </c>
      <c r="AJ44" s="247">
        <f t="shared" si="10"/>
        <v>6.3067211751587479E-6</v>
      </c>
      <c r="AK44" s="23">
        <f t="shared" si="11"/>
        <v>3.153360587579374E-5</v>
      </c>
      <c r="AL44" s="23">
        <f t="shared" si="12"/>
        <v>1.8044230028926416E-4</v>
      </c>
      <c r="AM44" s="23">
        <f t="shared" si="13"/>
        <v>3.1621199225448723E-4</v>
      </c>
      <c r="AN44" s="23">
        <f t="shared" si="14"/>
        <v>5.4570656835054169E-3</v>
      </c>
      <c r="AO44" s="23">
        <f t="shared" si="15"/>
        <v>5.4745843534364136E-5</v>
      </c>
      <c r="AP44" s="248">
        <f t="shared" si="16"/>
        <v>3.7999999999999996E-6</v>
      </c>
      <c r="AQ44" s="256">
        <f t="shared" si="17"/>
        <v>31.533605875793739</v>
      </c>
      <c r="AR44" s="257">
        <f t="shared" si="18"/>
        <v>180.44230028926415</v>
      </c>
      <c r="AS44" s="257">
        <f t="shared" si="19"/>
        <v>316.21199225448726</v>
      </c>
      <c r="AT44" s="257">
        <f t="shared" si="20"/>
        <v>5457.0656835054169</v>
      </c>
      <c r="AU44" s="257">
        <f t="shared" si="21"/>
        <v>54.745843534364134</v>
      </c>
      <c r="AV44" s="258">
        <f t="shared" si="22"/>
        <v>3.8</v>
      </c>
      <c r="AW44" s="264">
        <v>1</v>
      </c>
      <c r="AX44" s="265">
        <f t="shared" si="23"/>
        <v>31.533605875793739</v>
      </c>
      <c r="AY44" s="265">
        <f t="shared" si="24"/>
        <v>180.44230028926415</v>
      </c>
      <c r="AZ44" s="265">
        <f t="shared" si="25"/>
        <v>316.21199225448726</v>
      </c>
      <c r="BA44" s="265">
        <f t="shared" si="26"/>
        <v>5457.0656835054169</v>
      </c>
      <c r="BB44" s="265">
        <f t="shared" si="27"/>
        <v>54.745843534364134</v>
      </c>
      <c r="BC44" s="266">
        <f t="shared" si="28"/>
        <v>3.8</v>
      </c>
      <c r="BG44" s="13">
        <v>0.1</v>
      </c>
      <c r="BH44" s="13">
        <f t="shared" si="29"/>
        <v>40</v>
      </c>
      <c r="BI44"/>
      <c r="BJ44">
        <f t="shared" si="53"/>
        <v>40</v>
      </c>
      <c r="BK44" s="13">
        <f t="shared" si="30"/>
        <v>0.18000000000000002</v>
      </c>
      <c r="BL44" s="13">
        <f t="shared" si="31"/>
        <v>1.03</v>
      </c>
      <c r="BM44" s="13">
        <f t="shared" si="32"/>
        <v>1.8050000000000002</v>
      </c>
      <c r="BN44" s="13">
        <f t="shared" si="33"/>
        <v>31.150000000000002</v>
      </c>
      <c r="BO44" s="13">
        <f t="shared" si="34"/>
        <v>0.3125</v>
      </c>
      <c r="BP44" s="13">
        <f t="shared" si="35"/>
        <v>2.8499999999999998E-2</v>
      </c>
      <c r="BQ44" s="13">
        <f t="shared" si="54"/>
        <v>1.6054291116027158E-3</v>
      </c>
      <c r="BR44" s="209">
        <f t="shared" si="55"/>
        <v>9.1866221386155376E-3</v>
      </c>
      <c r="BS44" s="209">
        <f t="shared" si="56"/>
        <v>1.6098886369127232E-2</v>
      </c>
      <c r="BT44" s="209">
        <f t="shared" si="57"/>
        <v>0.27782842681346998</v>
      </c>
      <c r="BU44" s="209">
        <f t="shared" si="58"/>
        <v>2.7872033187547147E-3</v>
      </c>
      <c r="BV44" s="209">
        <f t="shared" si="59"/>
        <v>1.9346441533263942E-4</v>
      </c>
      <c r="CI44"/>
      <c r="CJ44"/>
      <c r="CK44"/>
      <c r="CL44"/>
      <c r="CM44"/>
    </row>
    <row r="45" spans="1:91" s="37" customFormat="1" ht="12.95" customHeight="1" thickBot="1" x14ac:dyDescent="0.3">
      <c r="A45" s="13">
        <v>4.5623723073807998</v>
      </c>
      <c r="B45" s="13">
        <v>-74.139861385353996</v>
      </c>
      <c r="C45" s="13">
        <v>25</v>
      </c>
      <c r="D45" s="13">
        <v>20</v>
      </c>
      <c r="E45" s="13">
        <v>1756</v>
      </c>
      <c r="F45" s="3" t="s">
        <v>5</v>
      </c>
      <c r="G45" s="4" t="s">
        <v>187</v>
      </c>
      <c r="H45" s="5" t="s">
        <v>188</v>
      </c>
      <c r="I45" s="14" t="s">
        <v>1586</v>
      </c>
      <c r="J45" s="3" t="s">
        <v>1551</v>
      </c>
      <c r="K45" s="6" t="s">
        <v>1551</v>
      </c>
      <c r="L45" s="15">
        <v>12</v>
      </c>
      <c r="M45" s="3">
        <v>7</v>
      </c>
      <c r="N45" s="3">
        <f t="shared" si="0"/>
        <v>360</v>
      </c>
      <c r="O45" s="3">
        <v>30</v>
      </c>
      <c r="P45" s="14" t="s">
        <v>1554</v>
      </c>
      <c r="Q45" s="3">
        <v>400</v>
      </c>
      <c r="R45" s="14"/>
      <c r="S45" s="14"/>
      <c r="T45" s="14"/>
      <c r="U45" s="17">
        <v>3.9E-2</v>
      </c>
      <c r="V45" s="142">
        <v>0.36</v>
      </c>
      <c r="W45" s="148">
        <v>1.8</v>
      </c>
      <c r="X45" s="142">
        <v>10.3</v>
      </c>
      <c r="Y45" s="154">
        <f t="shared" si="51"/>
        <v>18.05</v>
      </c>
      <c r="Z45" s="148">
        <v>311.5</v>
      </c>
      <c r="AA45" s="21">
        <f t="shared" si="52"/>
        <v>3.125</v>
      </c>
      <c r="AB45" s="215">
        <v>0.28499999999999998</v>
      </c>
      <c r="AC45" s="237">
        <f t="shared" si="3"/>
        <v>2.2704196230571494E-3</v>
      </c>
      <c r="AD45" s="22">
        <f t="shared" si="4"/>
        <v>1.1352098115285748E-2</v>
      </c>
      <c r="AE45" s="22">
        <f t="shared" si="5"/>
        <v>6.4959228104135097E-2</v>
      </c>
      <c r="AF45" s="22">
        <f t="shared" si="6"/>
        <v>0.1138363172116154</v>
      </c>
      <c r="AG45" s="22">
        <f t="shared" si="7"/>
        <v>1.9645436460619501</v>
      </c>
      <c r="AH45" s="22">
        <f t="shared" si="8"/>
        <v>1.9708503672371088E-2</v>
      </c>
      <c r="AI45" s="238">
        <f t="shared" si="9"/>
        <v>1.3679999999999999E-3</v>
      </c>
      <c r="AJ45" s="247">
        <f t="shared" si="10"/>
        <v>6.3067211751587479E-6</v>
      </c>
      <c r="AK45" s="23">
        <f t="shared" si="11"/>
        <v>3.153360587579374E-5</v>
      </c>
      <c r="AL45" s="23">
        <f t="shared" si="12"/>
        <v>1.8044230028926416E-4</v>
      </c>
      <c r="AM45" s="23">
        <f t="shared" si="13"/>
        <v>3.1621199225448723E-4</v>
      </c>
      <c r="AN45" s="23">
        <f t="shared" si="14"/>
        <v>5.4570656835054169E-3</v>
      </c>
      <c r="AO45" s="23">
        <f t="shared" si="15"/>
        <v>5.4745843534364136E-5</v>
      </c>
      <c r="AP45" s="248">
        <f t="shared" si="16"/>
        <v>3.7999999999999996E-6</v>
      </c>
      <c r="AQ45" s="256">
        <f t="shared" si="17"/>
        <v>31.533605875793739</v>
      </c>
      <c r="AR45" s="257">
        <f t="shared" si="18"/>
        <v>180.44230028926415</v>
      </c>
      <c r="AS45" s="257">
        <f t="shared" si="19"/>
        <v>316.21199225448726</v>
      </c>
      <c r="AT45" s="257">
        <f t="shared" si="20"/>
        <v>5457.0656835054169</v>
      </c>
      <c r="AU45" s="257">
        <f t="shared" si="21"/>
        <v>54.745843534364134</v>
      </c>
      <c r="AV45" s="258">
        <f t="shared" si="22"/>
        <v>3.8</v>
      </c>
      <c r="AW45" s="264">
        <v>1</v>
      </c>
      <c r="AX45" s="265">
        <f t="shared" si="23"/>
        <v>31.533605875793739</v>
      </c>
      <c r="AY45" s="265">
        <f t="shared" si="24"/>
        <v>180.44230028926415</v>
      </c>
      <c r="AZ45" s="265">
        <f t="shared" si="25"/>
        <v>316.21199225448726</v>
      </c>
      <c r="BA45" s="265">
        <f t="shared" si="26"/>
        <v>5457.0656835054169</v>
      </c>
      <c r="BB45" s="265">
        <f t="shared" si="27"/>
        <v>54.745843534364134</v>
      </c>
      <c r="BC45" s="266">
        <f t="shared" si="28"/>
        <v>3.8</v>
      </c>
      <c r="BG45" s="13">
        <v>0.1</v>
      </c>
      <c r="BH45" s="13">
        <f t="shared" si="29"/>
        <v>40</v>
      </c>
      <c r="BI45"/>
      <c r="BJ45">
        <f t="shared" si="53"/>
        <v>40</v>
      </c>
      <c r="BK45" s="13">
        <f t="shared" si="30"/>
        <v>0.18000000000000002</v>
      </c>
      <c r="BL45" s="13">
        <f t="shared" si="31"/>
        <v>1.03</v>
      </c>
      <c r="BM45" s="13">
        <f t="shared" si="32"/>
        <v>1.8050000000000002</v>
      </c>
      <c r="BN45" s="13">
        <f t="shared" si="33"/>
        <v>31.150000000000002</v>
      </c>
      <c r="BO45" s="13">
        <f t="shared" si="34"/>
        <v>0.3125</v>
      </c>
      <c r="BP45" s="13">
        <f t="shared" si="35"/>
        <v>2.8499999999999998E-2</v>
      </c>
      <c r="BQ45" s="13">
        <f t="shared" si="54"/>
        <v>1.6054291116027158E-3</v>
      </c>
      <c r="BR45" s="209">
        <f t="shared" si="55"/>
        <v>9.1866221386155376E-3</v>
      </c>
      <c r="BS45" s="209">
        <f t="shared" si="56"/>
        <v>1.6098886369127232E-2</v>
      </c>
      <c r="BT45" s="209">
        <f t="shared" si="57"/>
        <v>0.27782842681346998</v>
      </c>
      <c r="BU45" s="209">
        <f t="shared" si="58"/>
        <v>2.7872033187547147E-3</v>
      </c>
      <c r="BV45" s="209">
        <f t="shared" si="59"/>
        <v>1.9346441533263942E-4</v>
      </c>
      <c r="CI45"/>
      <c r="CJ45"/>
      <c r="CK45"/>
      <c r="CL45"/>
      <c r="CM45"/>
    </row>
    <row r="46" spans="1:91" s="13" customFormat="1" ht="12.95" customHeight="1" thickBot="1" x14ac:dyDescent="0.3">
      <c r="A46" s="13">
        <v>4.5626666666666669</v>
      </c>
      <c r="B46" s="13">
        <v>-74.148333333333341</v>
      </c>
      <c r="C46" s="13">
        <v>24</v>
      </c>
      <c r="D46" s="13">
        <v>20</v>
      </c>
      <c r="E46" s="13">
        <v>1755</v>
      </c>
      <c r="F46" s="3" t="s">
        <v>5</v>
      </c>
      <c r="G46" s="4" t="s">
        <v>201</v>
      </c>
      <c r="H46" s="5" t="s">
        <v>202</v>
      </c>
      <c r="I46" s="14" t="s">
        <v>1586</v>
      </c>
      <c r="J46" s="3" t="s">
        <v>1559</v>
      </c>
      <c r="K46" s="6" t="s">
        <v>1551</v>
      </c>
      <c r="L46" s="15">
        <v>12</v>
      </c>
      <c r="M46" s="3">
        <v>7</v>
      </c>
      <c r="N46" s="3">
        <f t="shared" si="0"/>
        <v>372</v>
      </c>
      <c r="O46" s="3">
        <v>31</v>
      </c>
      <c r="P46" s="14" t="s">
        <v>1554</v>
      </c>
      <c r="Q46" s="3">
        <v>150</v>
      </c>
      <c r="R46" s="14">
        <f>0.565555287076649*Q46</f>
        <v>84.833293061497358</v>
      </c>
      <c r="S46" s="14"/>
      <c r="T46" s="14"/>
      <c r="U46" s="17">
        <v>3.9E-2</v>
      </c>
      <c r="V46" s="30">
        <v>2.0099999999999998</v>
      </c>
      <c r="W46" s="31">
        <v>10.050000000000001</v>
      </c>
      <c r="X46" s="30">
        <v>3.0999999999999996</v>
      </c>
      <c r="Y46" s="29">
        <v>18.05</v>
      </c>
      <c r="Z46" s="31">
        <v>154.44999999999999</v>
      </c>
      <c r="AA46" s="31">
        <v>3.125</v>
      </c>
      <c r="AB46" s="223">
        <v>0.95899999999999996</v>
      </c>
      <c r="AC46" s="237">
        <f t="shared" si="3"/>
        <v>7.4421662124656051E-3</v>
      </c>
      <c r="AD46" s="22">
        <f t="shared" si="4"/>
        <v>3.7210831062328038E-2</v>
      </c>
      <c r="AE46" s="22">
        <f t="shared" si="5"/>
        <v>1.1477967790369841E-2</v>
      </c>
      <c r="AF46" s="22">
        <f t="shared" si="6"/>
        <v>6.683139310199214E-2</v>
      </c>
      <c r="AG46" s="22">
        <f t="shared" si="7"/>
        <v>0.57186197587826515</v>
      </c>
      <c r="AH46" s="22">
        <f t="shared" si="8"/>
        <v>1.1570532046743791E-2</v>
      </c>
      <c r="AI46" s="238">
        <f t="shared" si="9"/>
        <v>2.7024615365517117E-3</v>
      </c>
      <c r="AJ46" s="247">
        <f t="shared" si="10"/>
        <v>2.000582315178926E-5</v>
      </c>
      <c r="AK46" s="23">
        <f t="shared" si="11"/>
        <v>1.0002911575894633E-4</v>
      </c>
      <c r="AL46" s="23">
        <f t="shared" si="12"/>
        <v>3.0854752124650111E-5</v>
      </c>
      <c r="AM46" s="23">
        <f t="shared" si="13"/>
        <v>1.7965428253223693E-4</v>
      </c>
      <c r="AN46" s="23">
        <f t="shared" si="14"/>
        <v>1.5372633760168419E-3</v>
      </c>
      <c r="AO46" s="23">
        <f t="shared" si="15"/>
        <v>3.1103580770816642E-5</v>
      </c>
      <c r="AP46" s="248">
        <f t="shared" si="16"/>
        <v>7.2646815498701925E-6</v>
      </c>
      <c r="AQ46" s="256">
        <f t="shared" si="17"/>
        <v>100.02911575894633</v>
      </c>
      <c r="AR46" s="257">
        <f t="shared" si="18"/>
        <v>30.854752124650112</v>
      </c>
      <c r="AS46" s="257">
        <f t="shared" si="19"/>
        <v>179.65428253223692</v>
      </c>
      <c r="AT46" s="257">
        <f t="shared" si="20"/>
        <v>1537.2633760168419</v>
      </c>
      <c r="AU46" s="257">
        <f t="shared" si="21"/>
        <v>31.103580770816642</v>
      </c>
      <c r="AV46" s="258">
        <f t="shared" si="22"/>
        <v>7.2646815498701924</v>
      </c>
      <c r="AW46" s="264">
        <v>1</v>
      </c>
      <c r="AX46" s="265">
        <f t="shared" si="23"/>
        <v>100.02911575894633</v>
      </c>
      <c r="AY46" s="265">
        <f t="shared" si="24"/>
        <v>30.854752124650112</v>
      </c>
      <c r="AZ46" s="265">
        <f t="shared" si="25"/>
        <v>179.65428253223692</v>
      </c>
      <c r="BA46" s="265">
        <f t="shared" si="26"/>
        <v>1537.2633760168419</v>
      </c>
      <c r="BB46" s="265">
        <f t="shared" si="27"/>
        <v>31.103580770816642</v>
      </c>
      <c r="BC46" s="266">
        <f t="shared" si="28"/>
        <v>7.2646815498701924</v>
      </c>
      <c r="BF46" s="210">
        <f>'F. CONVERSIÓN DE CARBÓN A CARNE'!$L$20</f>
        <v>0.24417195935985944</v>
      </c>
      <c r="BG46" s="13">
        <v>0.1</v>
      </c>
      <c r="BH46" s="13">
        <f t="shared" si="29"/>
        <v>15</v>
      </c>
      <c r="BI46">
        <f>(((((BD46+BE46+BF46)/0.565555287076649)^2)+((BH46/Q46)^2))^(1/2))*R46</f>
        <v>37.595420668125506</v>
      </c>
      <c r="BJ46">
        <f>(((BH46)^2)+((BI46^2))^(1/2))</f>
        <v>262.59542066812548</v>
      </c>
      <c r="BK46" s="13">
        <f t="shared" si="30"/>
        <v>1.0050000000000001</v>
      </c>
      <c r="BL46" s="13">
        <f t="shared" si="31"/>
        <v>0.31</v>
      </c>
      <c r="BM46" s="13">
        <f t="shared" si="32"/>
        <v>1.8050000000000002</v>
      </c>
      <c r="BN46" s="13">
        <f t="shared" si="33"/>
        <v>15.445</v>
      </c>
      <c r="BO46" s="13">
        <f t="shared" si="34"/>
        <v>0.3125</v>
      </c>
      <c r="BP46" s="13">
        <f t="shared" si="35"/>
        <v>9.5899999999999999E-2</v>
      </c>
      <c r="BQ46" s="13">
        <f>((((BJ46/(Q46+R46+S46+T46))^2)+((BK46/W46)^2))^(1/2))*AD46</f>
        <v>4.1775969807149781E-2</v>
      </c>
      <c r="BR46" s="209">
        <f>((((BJ46/(Q46+R46+S46+T46))^2)+((BL46/X46)^2))^(1/2))*AE46</f>
        <v>1.2886120040016349E-2</v>
      </c>
      <c r="BS46" s="209">
        <f>(((((BJ46/(Q46+R46+S46+T46))^2)+((BM46/Y46)^2))^(1/2))*AF46)</f>
        <v>7.5030473136224227E-2</v>
      </c>
      <c r="BT46" s="209">
        <f>((((BJ46/(Q46+R46+S46+T46))^2)+((BN46/Z46)^2))^(1/2))*AG46</f>
        <v>0.64201975489694352</v>
      </c>
      <c r="BU46" s="209">
        <f>((((BJ46/(Q46+R46+S46+T46))^2)+((BO46/AA46)^2))^(1/2))*AH46</f>
        <v>1.2990040362919706E-2</v>
      </c>
      <c r="BV46" s="209">
        <f>((((BJ46/(Q46+R46+S46+T46))^2)+((BP46/AB46)^2))^(1/2))*AI46</f>
        <v>3.0340077964629212E-3</v>
      </c>
      <c r="CI46"/>
      <c r="CJ46"/>
      <c r="CK46"/>
      <c r="CL46"/>
      <c r="CM46"/>
    </row>
    <row r="47" spans="1:91" s="24" customFormat="1" ht="12.95" customHeight="1" thickBot="1" x14ac:dyDescent="0.3">
      <c r="A47" s="13">
        <v>4.5659299999999998</v>
      </c>
      <c r="B47" s="13">
        <v>-74.101579999999998</v>
      </c>
      <c r="C47" s="13">
        <v>29</v>
      </c>
      <c r="D47" s="13">
        <v>20</v>
      </c>
      <c r="E47" s="13">
        <v>2253</v>
      </c>
      <c r="F47" s="58" t="s">
        <v>13</v>
      </c>
      <c r="G47" s="59" t="s">
        <v>879</v>
      </c>
      <c r="H47" s="60" t="s">
        <v>880</v>
      </c>
      <c r="I47" s="16" t="s">
        <v>1603</v>
      </c>
      <c r="J47" s="16"/>
      <c r="K47" s="66">
        <v>40348</v>
      </c>
      <c r="L47" s="62">
        <v>12</v>
      </c>
      <c r="M47" s="16">
        <v>2</v>
      </c>
      <c r="N47" s="3">
        <f t="shared" si="0"/>
        <v>96</v>
      </c>
      <c r="O47" s="16">
        <v>8</v>
      </c>
      <c r="P47" s="16" t="s">
        <v>1593</v>
      </c>
      <c r="Q47" s="16">
        <v>550</v>
      </c>
      <c r="R47" s="14"/>
      <c r="S47" s="14"/>
      <c r="T47" s="14"/>
      <c r="U47" s="17">
        <v>3.9E-2</v>
      </c>
      <c r="V47" s="143">
        <v>2.8800000000000002E-3</v>
      </c>
      <c r="W47" s="143">
        <v>3.2000000000000002E-3</v>
      </c>
      <c r="X47" s="143">
        <v>7.5000000000000002E-4</v>
      </c>
      <c r="Y47" s="146">
        <v>4.0000000000000003E-5</v>
      </c>
      <c r="Z47" s="143">
        <v>6.7999999999999996E-3</v>
      </c>
      <c r="AA47" s="146">
        <v>2.64</v>
      </c>
      <c r="AB47" s="221">
        <v>1.4999999999999999E-2</v>
      </c>
      <c r="AC47" s="237">
        <f t="shared" si="3"/>
        <v>2.4974615853628644E-5</v>
      </c>
      <c r="AD47" s="22">
        <f t="shared" si="4"/>
        <v>2.7749573170698493E-5</v>
      </c>
      <c r="AE47" s="22">
        <f t="shared" si="5"/>
        <v>6.5038062118824593E-6</v>
      </c>
      <c r="AF47" s="22">
        <f t="shared" si="6"/>
        <v>3.4686966463373119E-7</v>
      </c>
      <c r="AG47" s="22">
        <f t="shared" si="7"/>
        <v>5.8967842987734291E-5</v>
      </c>
      <c r="AH47" s="22">
        <f t="shared" si="8"/>
        <v>2.2893397865826257E-2</v>
      </c>
      <c r="AI47" s="238">
        <f t="shared" si="9"/>
        <v>9.8999999999999994E-5</v>
      </c>
      <c r="AJ47" s="247">
        <f t="shared" si="10"/>
        <v>2.6015224847529836E-7</v>
      </c>
      <c r="AK47" s="23">
        <f t="shared" si="11"/>
        <v>2.8905805386144262E-7</v>
      </c>
      <c r="AL47" s="23">
        <f t="shared" si="12"/>
        <v>6.7747981373775618E-8</v>
      </c>
      <c r="AM47" s="23">
        <f t="shared" si="13"/>
        <v>3.6132256732680333E-9</v>
      </c>
      <c r="AN47" s="23">
        <f t="shared" si="14"/>
        <v>6.1424836445556553E-7</v>
      </c>
      <c r="AO47" s="23">
        <f t="shared" si="15"/>
        <v>2.3847289443569019E-4</v>
      </c>
      <c r="AP47" s="248">
        <f t="shared" si="16"/>
        <v>1.0312499999999999E-6</v>
      </c>
      <c r="AQ47" s="256">
        <f t="shared" si="17"/>
        <v>0.28905805386144262</v>
      </c>
      <c r="AR47" s="257">
        <f t="shared" si="18"/>
        <v>6.774798137377562E-2</v>
      </c>
      <c r="AS47" s="257">
        <f t="shared" si="19"/>
        <v>3.6132256732680332E-3</v>
      </c>
      <c r="AT47" s="257">
        <f t="shared" si="20"/>
        <v>0.61424836445556552</v>
      </c>
      <c r="AU47" s="257">
        <f t="shared" si="21"/>
        <v>238.47289443569019</v>
      </c>
      <c r="AV47" s="258">
        <f t="shared" si="22"/>
        <v>1.0312499999999998</v>
      </c>
      <c r="AW47" s="264">
        <v>0</v>
      </c>
      <c r="AX47" s="265">
        <f t="shared" si="23"/>
        <v>0</v>
      </c>
      <c r="AY47" s="265">
        <f t="shared" si="24"/>
        <v>0</v>
      </c>
      <c r="AZ47" s="265">
        <f t="shared" si="25"/>
        <v>0</v>
      </c>
      <c r="BA47" s="265">
        <f t="shared" si="26"/>
        <v>0</v>
      </c>
      <c r="BB47" s="265">
        <f t="shared" si="27"/>
        <v>0</v>
      </c>
      <c r="BC47" s="266">
        <f t="shared" si="28"/>
        <v>0</v>
      </c>
      <c r="BG47" s="13">
        <v>0.1</v>
      </c>
      <c r="BH47" s="13">
        <f t="shared" si="29"/>
        <v>55</v>
      </c>
      <c r="BI47"/>
      <c r="BJ47">
        <f>BH47</f>
        <v>55</v>
      </c>
      <c r="BK47" s="13">
        <f t="shared" si="30"/>
        <v>3.2000000000000003E-4</v>
      </c>
      <c r="BL47" s="13">
        <f t="shared" si="31"/>
        <v>7.5000000000000007E-5</v>
      </c>
      <c r="BM47" s="13">
        <f t="shared" si="32"/>
        <v>4.0000000000000007E-6</v>
      </c>
      <c r="BN47" s="13">
        <f t="shared" si="33"/>
        <v>6.8000000000000005E-4</v>
      </c>
      <c r="BO47" s="13">
        <f t="shared" si="34"/>
        <v>0.26400000000000001</v>
      </c>
      <c r="BP47" s="13">
        <f t="shared" si="35"/>
        <v>1.5E-3</v>
      </c>
      <c r="BQ47" s="13">
        <f>((((BJ47/Q47)^2)+((BK47/W47)^2))^(1/2))*AD47</f>
        <v>3.9243822728066389E-6</v>
      </c>
      <c r="BR47" s="209">
        <f>(((((BJ47/Q47))^2)+((BL47/X47)^2))^(1/2))*AE47</f>
        <v>9.1977709518905595E-7</v>
      </c>
      <c r="BS47" s="209">
        <f>(((((BJ47/Q47))^2)+((BM47/Y47)^2))^(1/2))*AF47</f>
        <v>4.9054778410082988E-8</v>
      </c>
      <c r="BT47" s="209">
        <f>((((BJ47/Q47)^2)+((BN47/Z47)^2))^(1/2))*AG47</f>
        <v>8.3393123297141065E-6</v>
      </c>
      <c r="BU47" s="209">
        <f>((((BJ47/Q47)^2)+((BO47/AA47)^2))^(1/2))*AH47</f>
        <v>3.2376153750654771E-3</v>
      </c>
      <c r="BV47" s="209">
        <f>((((BJ47/Q47)^2)+((BP47/AB47)^2))^(1/2))*AI47</f>
        <v>1.4000714267493643E-5</v>
      </c>
      <c r="CI47"/>
      <c r="CJ47"/>
      <c r="CK47"/>
      <c r="CL47"/>
      <c r="CM47"/>
    </row>
    <row r="48" spans="1:91" s="13" customFormat="1" ht="12.95" customHeight="1" thickBot="1" x14ac:dyDescent="0.3">
      <c r="A48" s="13">
        <v>4.5679666666666661</v>
      </c>
      <c r="B48" s="13">
        <v>-74.093555555555554</v>
      </c>
      <c r="C48" s="13">
        <v>30</v>
      </c>
      <c r="D48" s="13">
        <v>20</v>
      </c>
      <c r="E48" s="13">
        <v>2254</v>
      </c>
      <c r="F48" s="3" t="s">
        <v>5</v>
      </c>
      <c r="G48" s="4" t="s">
        <v>562</v>
      </c>
      <c r="H48" s="5" t="s">
        <v>563</v>
      </c>
      <c r="I48" s="14" t="s">
        <v>1603</v>
      </c>
      <c r="J48" s="3" t="s">
        <v>1553</v>
      </c>
      <c r="K48" s="6">
        <v>40647</v>
      </c>
      <c r="L48" s="15">
        <v>12</v>
      </c>
      <c r="M48" s="3">
        <v>7</v>
      </c>
      <c r="N48" s="3">
        <f t="shared" si="0"/>
        <v>360</v>
      </c>
      <c r="O48" s="3">
        <v>30</v>
      </c>
      <c r="P48" s="14" t="s">
        <v>1554</v>
      </c>
      <c r="Q48" s="3">
        <v>240</v>
      </c>
      <c r="R48" s="14"/>
      <c r="S48" s="14"/>
      <c r="T48" s="14">
        <f>0.738210935315612*Q48</f>
        <v>177.17062447574688</v>
      </c>
      <c r="U48" s="17">
        <v>3.9E-2</v>
      </c>
      <c r="V48" s="30">
        <v>2.02</v>
      </c>
      <c r="W48" s="31">
        <v>10.1</v>
      </c>
      <c r="X48" s="30">
        <v>1.9</v>
      </c>
      <c r="Y48" s="155">
        <v>18.05</v>
      </c>
      <c r="Z48" s="31">
        <v>160.19999999999999</v>
      </c>
      <c r="AA48" s="21">
        <v>3.125</v>
      </c>
      <c r="AB48" s="224">
        <v>1.0149999999999999</v>
      </c>
      <c r="AC48" s="237">
        <f t="shared" si="3"/>
        <v>1.3286442995728726E-2</v>
      </c>
      <c r="AD48" s="22">
        <f t="shared" si="4"/>
        <v>6.6432214978643614E-2</v>
      </c>
      <c r="AE48" s="22">
        <f t="shared" si="5"/>
        <v>1.2497149352418109E-2</v>
      </c>
      <c r="AF48" s="22">
        <f t="shared" si="6"/>
        <v>0.11872291884797204</v>
      </c>
      <c r="AG48" s="22">
        <f t="shared" si="7"/>
        <v>1.0537070138196742</v>
      </c>
      <c r="AH48" s="22">
        <f t="shared" si="8"/>
        <v>2.0554521961213996E-2</v>
      </c>
      <c r="AI48" s="238">
        <f t="shared" si="9"/>
        <v>5.0811382061145957E-3</v>
      </c>
      <c r="AJ48" s="247">
        <f t="shared" si="10"/>
        <v>3.6906786099246463E-5</v>
      </c>
      <c r="AK48" s="23">
        <f t="shared" si="11"/>
        <v>1.8453393049623227E-4</v>
      </c>
      <c r="AL48" s="23">
        <f t="shared" si="12"/>
        <v>3.4714303756716971E-5</v>
      </c>
      <c r="AM48" s="23">
        <f t="shared" si="13"/>
        <v>3.2978588568881122E-4</v>
      </c>
      <c r="AN48" s="23">
        <f t="shared" si="14"/>
        <v>2.9269639272768728E-3</v>
      </c>
      <c r="AO48" s="23">
        <f t="shared" si="15"/>
        <v>5.7095894336705544E-5</v>
      </c>
      <c r="AP48" s="248">
        <f t="shared" si="16"/>
        <v>1.4114272794762766E-5</v>
      </c>
      <c r="AQ48" s="256">
        <f t="shared" si="17"/>
        <v>184.53393049623227</v>
      </c>
      <c r="AR48" s="257">
        <f t="shared" si="18"/>
        <v>34.714303756716973</v>
      </c>
      <c r="AS48" s="257">
        <f t="shared" si="19"/>
        <v>329.78588568881122</v>
      </c>
      <c r="AT48" s="257">
        <f t="shared" si="20"/>
        <v>2926.9639272768727</v>
      </c>
      <c r="AU48" s="257">
        <f t="shared" si="21"/>
        <v>57.095894336705541</v>
      </c>
      <c r="AV48" s="258">
        <f t="shared" si="22"/>
        <v>14.114272794762766</v>
      </c>
      <c r="AW48" s="264">
        <v>1</v>
      </c>
      <c r="AX48" s="265">
        <f t="shared" si="23"/>
        <v>184.53393049623227</v>
      </c>
      <c r="AY48" s="265">
        <f t="shared" si="24"/>
        <v>34.714303756716973</v>
      </c>
      <c r="AZ48" s="265">
        <f t="shared" si="25"/>
        <v>329.78588568881122</v>
      </c>
      <c r="BA48" s="265">
        <f t="shared" si="26"/>
        <v>2926.9639272768727</v>
      </c>
      <c r="BB48" s="265">
        <f t="shared" si="27"/>
        <v>57.095894336705541</v>
      </c>
      <c r="BC48" s="266">
        <f t="shared" si="28"/>
        <v>14.114272794762766</v>
      </c>
      <c r="BD48" s="211">
        <f>'F. CONVERSIÓN DE CARBÓN A CARNE'!$F$20</f>
        <v>0.16207300021353654</v>
      </c>
      <c r="BG48" s="13">
        <v>0.1</v>
      </c>
      <c r="BH48" s="13">
        <f t="shared" si="29"/>
        <v>24</v>
      </c>
      <c r="BI48">
        <f>(((((BD48+BE48+BF48)/0.738210935315612)^2)+((BH48/Q48)^2))^(1/2))*T48</f>
        <v>42.742383741534134</v>
      </c>
      <c r="BJ48">
        <f t="shared" ref="BJ48:BJ54" si="60">(((BH48)^2)+((BI48^2))^(1/2))</f>
        <v>618.74238374153413</v>
      </c>
      <c r="BK48" s="13">
        <f t="shared" si="30"/>
        <v>1.01</v>
      </c>
      <c r="BL48" s="13">
        <f t="shared" si="31"/>
        <v>0.19</v>
      </c>
      <c r="BM48" s="13">
        <f t="shared" si="32"/>
        <v>1.8050000000000002</v>
      </c>
      <c r="BN48" s="13">
        <f t="shared" si="33"/>
        <v>16.02</v>
      </c>
      <c r="BO48" s="13">
        <f t="shared" si="34"/>
        <v>0.3125</v>
      </c>
      <c r="BP48" s="13">
        <f t="shared" si="35"/>
        <v>0.10149999999999999</v>
      </c>
      <c r="BQ48" s="13">
        <f t="shared" ref="BQ48:BQ54" si="61">((((BJ48/(Q48+R48+S48+T48))^2)+((BK48/W48)^2))^(1/2))*AD48</f>
        <v>9.8755148116431241E-2</v>
      </c>
      <c r="BR48" s="209">
        <f t="shared" ref="BR48:BR54" si="62">((((BJ48/(Q48+R48+S48+T48))^2)+((BL48/X48)^2))^(1/2))*AE48</f>
        <v>1.8577701130813803E-2</v>
      </c>
      <c r="BS48" s="209">
        <f t="shared" ref="BS48:BS54" si="63">(((((BJ48/(Q48+R48+S48+T48))^2)+((BM48/Y48)^2))^(1/2))*AF48)</f>
        <v>0.1764881607427311</v>
      </c>
      <c r="BT48" s="209">
        <f t="shared" ref="BT48:BT54" si="64">((((BJ48/(Q48+R48+S48+T48))^2)+((BN48/Z48)^2))^(1/2))*AG48</f>
        <v>1.5663935374507216</v>
      </c>
      <c r="BU48" s="209">
        <f t="shared" ref="BU48:BU54" si="65">((((BJ48/(Q48+R48+S48+T48))^2)+((BO48/AA48)^2))^(1/2))*AH48</f>
        <v>3.0555429491470072E-2</v>
      </c>
      <c r="BV48" s="209">
        <f t="shared" ref="BV48:BV54" si="66">((((BJ48/(Q48+R48+S48+T48))^2)+((BP48/AB48)^2))^(1/2))*AI48</f>
        <v>7.5533919244784743E-3</v>
      </c>
      <c r="CI48"/>
      <c r="CJ48"/>
      <c r="CK48"/>
      <c r="CL48"/>
      <c r="CM48"/>
    </row>
    <row r="49" spans="1:91" s="13" customFormat="1" ht="12.95" customHeight="1" thickBot="1" x14ac:dyDescent="0.3">
      <c r="A49" s="13">
        <v>4.5683879999999997</v>
      </c>
      <c r="B49" s="13">
        <v>-74.096553</v>
      </c>
      <c r="C49" s="13">
        <v>29</v>
      </c>
      <c r="D49" s="13">
        <v>20</v>
      </c>
      <c r="E49" s="13">
        <v>2253</v>
      </c>
      <c r="F49" s="3" t="s">
        <v>5</v>
      </c>
      <c r="G49" s="4" t="s">
        <v>546</v>
      </c>
      <c r="H49" s="5" t="s">
        <v>547</v>
      </c>
      <c r="I49" s="14" t="s">
        <v>1603</v>
      </c>
      <c r="J49" s="3" t="s">
        <v>1553</v>
      </c>
      <c r="K49" s="6">
        <v>40642</v>
      </c>
      <c r="L49" s="15">
        <v>12</v>
      </c>
      <c r="M49" s="3">
        <v>7</v>
      </c>
      <c r="N49" s="3">
        <f t="shared" si="0"/>
        <v>360</v>
      </c>
      <c r="O49" s="3">
        <v>30</v>
      </c>
      <c r="P49" s="14" t="s">
        <v>1554</v>
      </c>
      <c r="Q49" s="3">
        <v>306</v>
      </c>
      <c r="R49" s="14"/>
      <c r="S49" s="14"/>
      <c r="T49" s="14">
        <f>0.738210935315612*Q49</f>
        <v>225.89254620657726</v>
      </c>
      <c r="U49" s="17">
        <v>3.9E-2</v>
      </c>
      <c r="V49" s="27">
        <v>2.02</v>
      </c>
      <c r="W49" s="28">
        <v>10.1</v>
      </c>
      <c r="X49" s="27">
        <v>1.9</v>
      </c>
      <c r="Y49" s="155">
        <v>18.05</v>
      </c>
      <c r="Z49" s="28">
        <v>160.19999999999999</v>
      </c>
      <c r="AA49" s="21">
        <v>3.125</v>
      </c>
      <c r="AB49" s="222">
        <v>1.0149999999999999</v>
      </c>
      <c r="AC49" s="237">
        <f t="shared" si="3"/>
        <v>1.6940214819554125E-2</v>
      </c>
      <c r="AD49" s="22">
        <f t="shared" si="4"/>
        <v>8.4701074097770612E-2</v>
      </c>
      <c r="AE49" s="22">
        <f t="shared" si="5"/>
        <v>1.5933865424333084E-2</v>
      </c>
      <c r="AF49" s="22">
        <f t="shared" si="6"/>
        <v>0.15137172153116432</v>
      </c>
      <c r="AG49" s="22">
        <f t="shared" si="7"/>
        <v>1.3434764426200845</v>
      </c>
      <c r="AH49" s="22">
        <f t="shared" si="8"/>
        <v>2.6207015500547843E-2</v>
      </c>
      <c r="AI49" s="238">
        <f t="shared" si="9"/>
        <v>6.4784512127961094E-3</v>
      </c>
      <c r="AJ49" s="247">
        <f t="shared" si="10"/>
        <v>4.7056152276539236E-5</v>
      </c>
      <c r="AK49" s="23">
        <f t="shared" si="11"/>
        <v>2.3528076138269613E-4</v>
      </c>
      <c r="AL49" s="23">
        <f t="shared" si="12"/>
        <v>4.4260737289814121E-5</v>
      </c>
      <c r="AM49" s="23">
        <f t="shared" si="13"/>
        <v>4.204770042532342E-4</v>
      </c>
      <c r="AN49" s="23">
        <f t="shared" si="14"/>
        <v>3.7318790072780124E-3</v>
      </c>
      <c r="AO49" s="23">
        <f t="shared" si="15"/>
        <v>7.2797265279299559E-5</v>
      </c>
      <c r="AP49" s="248">
        <f t="shared" si="16"/>
        <v>1.7995697813322526E-5</v>
      </c>
      <c r="AQ49" s="256">
        <f t="shared" si="17"/>
        <v>235.28076138269614</v>
      </c>
      <c r="AR49" s="257">
        <f t="shared" si="18"/>
        <v>44.260737289814124</v>
      </c>
      <c r="AS49" s="257">
        <f t="shared" si="19"/>
        <v>420.47700425323421</v>
      </c>
      <c r="AT49" s="257">
        <f t="shared" si="20"/>
        <v>3731.8790072780125</v>
      </c>
      <c r="AU49" s="257">
        <f t="shared" si="21"/>
        <v>72.797265279299566</v>
      </c>
      <c r="AV49" s="258">
        <f t="shared" si="22"/>
        <v>17.995697813322526</v>
      </c>
      <c r="AW49" s="264">
        <v>1</v>
      </c>
      <c r="AX49" s="265">
        <f t="shared" si="23"/>
        <v>235.28076138269614</v>
      </c>
      <c r="AY49" s="265">
        <f t="shared" si="24"/>
        <v>44.260737289814124</v>
      </c>
      <c r="AZ49" s="265">
        <f t="shared" si="25"/>
        <v>420.47700425323421</v>
      </c>
      <c r="BA49" s="265">
        <f t="shared" si="26"/>
        <v>3731.8790072780125</v>
      </c>
      <c r="BB49" s="265">
        <f t="shared" si="27"/>
        <v>72.797265279299566</v>
      </c>
      <c r="BC49" s="266">
        <f t="shared" si="28"/>
        <v>17.995697813322526</v>
      </c>
      <c r="BD49" s="211">
        <f>'F. CONVERSIÓN DE CARBÓN A CARNE'!$F$20</f>
        <v>0.16207300021353654</v>
      </c>
      <c r="BG49" s="13">
        <v>0.1</v>
      </c>
      <c r="BH49" s="13">
        <f t="shared" si="29"/>
        <v>30.6</v>
      </c>
      <c r="BI49">
        <f>(((((BD49+BE49+BF49)/0.738210935315612)^2)+((BH49/Q49)^2))^(1/2))*T49</f>
        <v>54.496539270456019</v>
      </c>
      <c r="BJ49">
        <f t="shared" si="60"/>
        <v>990.8565392704561</v>
      </c>
      <c r="BK49" s="13">
        <f t="shared" si="30"/>
        <v>1.01</v>
      </c>
      <c r="BL49" s="13">
        <f t="shared" si="31"/>
        <v>0.19</v>
      </c>
      <c r="BM49" s="13">
        <f t="shared" si="32"/>
        <v>1.8050000000000002</v>
      </c>
      <c r="BN49" s="13">
        <f t="shared" si="33"/>
        <v>16.02</v>
      </c>
      <c r="BO49" s="13">
        <f t="shared" si="34"/>
        <v>0.3125</v>
      </c>
      <c r="BP49" s="13">
        <f t="shared" si="35"/>
        <v>0.10149999999999999</v>
      </c>
      <c r="BQ49" s="13">
        <f t="shared" si="61"/>
        <v>0.15801583639349179</v>
      </c>
      <c r="BR49" s="209">
        <f t="shared" si="62"/>
        <v>2.9725751400755878E-2</v>
      </c>
      <c r="BS49" s="209">
        <f t="shared" si="63"/>
        <v>0.28239463830718087</v>
      </c>
      <c r="BT49" s="209">
        <f t="shared" si="64"/>
        <v>2.5063501970532065</v>
      </c>
      <c r="BU49" s="209">
        <f t="shared" si="65"/>
        <v>4.8891038488085341E-2</v>
      </c>
      <c r="BV49" s="209">
        <f t="shared" si="66"/>
        <v>1.2086008327860777E-2</v>
      </c>
      <c r="CI49"/>
      <c r="CJ49"/>
      <c r="CK49"/>
      <c r="CL49"/>
      <c r="CM49"/>
    </row>
    <row r="50" spans="1:91" s="24" customFormat="1" ht="12.95" customHeight="1" thickBot="1" x14ac:dyDescent="0.3">
      <c r="A50" s="13">
        <v>4.5684943090710499</v>
      </c>
      <c r="B50" s="13">
        <v>-74.093884938856405</v>
      </c>
      <c r="C50" s="13">
        <v>30</v>
      </c>
      <c r="D50" s="13">
        <v>20</v>
      </c>
      <c r="E50" s="13">
        <v>2254</v>
      </c>
      <c r="F50" s="3" t="s">
        <v>13</v>
      </c>
      <c r="G50" s="4" t="s">
        <v>553</v>
      </c>
      <c r="H50" s="5" t="s">
        <v>554</v>
      </c>
      <c r="I50" s="14" t="s">
        <v>1603</v>
      </c>
      <c r="J50" s="3" t="s">
        <v>1564</v>
      </c>
      <c r="K50" s="6">
        <v>40646</v>
      </c>
      <c r="L50" s="15">
        <v>12</v>
      </c>
      <c r="M50" s="3">
        <v>7</v>
      </c>
      <c r="N50" s="3">
        <f t="shared" si="0"/>
        <v>360</v>
      </c>
      <c r="O50" s="3">
        <v>30</v>
      </c>
      <c r="P50" s="14" t="s">
        <v>1554</v>
      </c>
      <c r="Q50" s="3">
        <v>400</v>
      </c>
      <c r="R50" s="14">
        <f>0.565555287076649*Q50</f>
        <v>226.22211483065962</v>
      </c>
      <c r="S50" s="14"/>
      <c r="T50" s="14"/>
      <c r="U50" s="17">
        <v>3.9E-2</v>
      </c>
      <c r="V50" s="27">
        <v>2.0099999999999998</v>
      </c>
      <c r="W50" s="28">
        <v>10.050000000000001</v>
      </c>
      <c r="X50" s="27">
        <v>3.0999999999999996</v>
      </c>
      <c r="Y50" s="29">
        <v>18.05</v>
      </c>
      <c r="Z50" s="28">
        <v>154.44999999999999</v>
      </c>
      <c r="AA50" s="31">
        <v>3.125</v>
      </c>
      <c r="AB50" s="225">
        <v>0.95899999999999996</v>
      </c>
      <c r="AC50" s="237">
        <f t="shared" si="3"/>
        <v>1.9845776566574953E-2</v>
      </c>
      <c r="AD50" s="22">
        <f t="shared" si="4"/>
        <v>9.922888283287476E-2</v>
      </c>
      <c r="AE50" s="22">
        <f t="shared" si="5"/>
        <v>3.0607914107652907E-2</v>
      </c>
      <c r="AF50" s="22">
        <f t="shared" si="6"/>
        <v>0.17821704827197907</v>
      </c>
      <c r="AG50" s="22">
        <f t="shared" si="7"/>
        <v>1.524965269008707</v>
      </c>
      <c r="AH50" s="22">
        <f t="shared" si="8"/>
        <v>3.0854752124650109E-2</v>
      </c>
      <c r="AI50" s="238">
        <f t="shared" si="9"/>
        <v>7.2065640974712294E-3</v>
      </c>
      <c r="AJ50" s="247">
        <f t="shared" si="10"/>
        <v>5.5127157129374869E-5</v>
      </c>
      <c r="AK50" s="23">
        <f t="shared" si="11"/>
        <v>2.7563578564687431E-4</v>
      </c>
      <c r="AL50" s="23">
        <f t="shared" si="12"/>
        <v>8.5021983632369184E-5</v>
      </c>
      <c r="AM50" s="23">
        <f t="shared" si="13"/>
        <v>4.9504735631105301E-4</v>
      </c>
      <c r="AN50" s="23">
        <f t="shared" si="14"/>
        <v>4.236014636135297E-3</v>
      </c>
      <c r="AO50" s="23">
        <f t="shared" si="15"/>
        <v>8.5707644790694753E-5</v>
      </c>
      <c r="AP50" s="248">
        <f t="shared" si="16"/>
        <v>2.0018233604086748E-5</v>
      </c>
      <c r="AQ50" s="256">
        <f t="shared" si="17"/>
        <v>275.6357856468743</v>
      </c>
      <c r="AR50" s="257">
        <f t="shared" si="18"/>
        <v>85.021983632369185</v>
      </c>
      <c r="AS50" s="257">
        <f t="shared" si="19"/>
        <v>495.04735631105302</v>
      </c>
      <c r="AT50" s="257">
        <f t="shared" si="20"/>
        <v>4236.0146361352972</v>
      </c>
      <c r="AU50" s="257">
        <f t="shared" si="21"/>
        <v>85.707644790694758</v>
      </c>
      <c r="AV50" s="258">
        <f t="shared" si="22"/>
        <v>20.018233604086749</v>
      </c>
      <c r="AW50" s="264">
        <v>1</v>
      </c>
      <c r="AX50" s="265">
        <f t="shared" si="23"/>
        <v>275.6357856468743</v>
      </c>
      <c r="AY50" s="265">
        <f t="shared" si="24"/>
        <v>85.021983632369185</v>
      </c>
      <c r="AZ50" s="265">
        <f t="shared" si="25"/>
        <v>495.04735631105302</v>
      </c>
      <c r="BA50" s="265">
        <f t="shared" si="26"/>
        <v>4236.0146361352972</v>
      </c>
      <c r="BB50" s="265">
        <f t="shared" si="27"/>
        <v>85.707644790694758</v>
      </c>
      <c r="BC50" s="266">
        <f t="shared" si="28"/>
        <v>20.018233604086749</v>
      </c>
      <c r="BF50" s="210">
        <f>'F. CONVERSIÓN DE CARBÓN A CARNE'!$L$20</f>
        <v>0.24417195935985944</v>
      </c>
      <c r="BG50" s="13">
        <v>0.1</v>
      </c>
      <c r="BH50" s="13">
        <f t="shared" si="29"/>
        <v>40</v>
      </c>
      <c r="BI50">
        <f>(((((BD50+BE50+BF50)/0.565555287076649)^2)+((BH50/Q50)^2))^(1/2))*R50</f>
        <v>100.25445511500133</v>
      </c>
      <c r="BJ50">
        <f t="shared" si="60"/>
        <v>1700.2544551150013</v>
      </c>
      <c r="BK50" s="13">
        <f t="shared" si="30"/>
        <v>1.0050000000000001</v>
      </c>
      <c r="BL50" s="13">
        <f t="shared" si="31"/>
        <v>0.31</v>
      </c>
      <c r="BM50" s="13">
        <f t="shared" si="32"/>
        <v>1.8050000000000002</v>
      </c>
      <c r="BN50" s="13">
        <f t="shared" si="33"/>
        <v>15.445</v>
      </c>
      <c r="BO50" s="13">
        <f t="shared" si="34"/>
        <v>0.3125</v>
      </c>
      <c r="BP50" s="13">
        <f t="shared" si="35"/>
        <v>9.5899999999999999E-2</v>
      </c>
      <c r="BQ50" s="13">
        <f t="shared" si="61"/>
        <v>0.26959882165493931</v>
      </c>
      <c r="BR50" s="209">
        <f t="shared" si="62"/>
        <v>8.3159835535354401E-2</v>
      </c>
      <c r="BS50" s="209">
        <f t="shared" si="63"/>
        <v>0.48420484884295073</v>
      </c>
      <c r="BT50" s="209">
        <f t="shared" si="64"/>
        <v>4.1432376123985444</v>
      </c>
      <c r="BU50" s="209">
        <f t="shared" si="65"/>
        <v>8.3830479370316943E-2</v>
      </c>
      <c r="BV50" s="209">
        <f t="shared" si="66"/>
        <v>1.9579795049505019E-2</v>
      </c>
      <c r="CI50"/>
      <c r="CJ50"/>
      <c r="CK50"/>
      <c r="CL50"/>
      <c r="CM50"/>
    </row>
    <row r="51" spans="1:91" s="13" customFormat="1" ht="12.95" customHeight="1" thickBot="1" x14ac:dyDescent="0.3">
      <c r="A51" s="13">
        <v>4.5689260000000003</v>
      </c>
      <c r="B51" s="13">
        <v>-74.086065000000005</v>
      </c>
      <c r="C51" s="13">
        <v>31</v>
      </c>
      <c r="D51" s="13">
        <v>20</v>
      </c>
      <c r="E51" s="13">
        <v>2255</v>
      </c>
      <c r="F51" s="3" t="s">
        <v>5</v>
      </c>
      <c r="G51" s="4" t="s">
        <v>480</v>
      </c>
      <c r="H51" s="5" t="s">
        <v>555</v>
      </c>
      <c r="I51" s="14" t="s">
        <v>1603</v>
      </c>
      <c r="J51" s="3" t="s">
        <v>1553</v>
      </c>
      <c r="K51" s="6">
        <v>40660</v>
      </c>
      <c r="L51" s="15">
        <v>12</v>
      </c>
      <c r="M51" s="3">
        <v>7</v>
      </c>
      <c r="N51" s="3">
        <f t="shared" si="0"/>
        <v>360</v>
      </c>
      <c r="O51" s="3">
        <v>30</v>
      </c>
      <c r="P51" s="14" t="s">
        <v>1554</v>
      </c>
      <c r="Q51" s="3">
        <v>1000</v>
      </c>
      <c r="R51" s="14"/>
      <c r="S51" s="14"/>
      <c r="T51" s="14">
        <f>0.738210935315612*Q51</f>
        <v>738.21093531561201</v>
      </c>
      <c r="U51" s="17">
        <v>3.9E-2</v>
      </c>
      <c r="V51" s="27">
        <v>2.02</v>
      </c>
      <c r="W51" s="28">
        <v>10.1</v>
      </c>
      <c r="X51" s="27">
        <v>1.9</v>
      </c>
      <c r="Y51" s="155">
        <v>18.05</v>
      </c>
      <c r="Z51" s="28">
        <v>160.19999999999999</v>
      </c>
      <c r="AA51" s="21">
        <v>3.125</v>
      </c>
      <c r="AB51" s="222">
        <v>1.0149999999999999</v>
      </c>
      <c r="AC51" s="237">
        <f t="shared" si="3"/>
        <v>5.5360179148869697E-2</v>
      </c>
      <c r="AD51" s="22">
        <f t="shared" si="4"/>
        <v>0.27680089574434852</v>
      </c>
      <c r="AE51" s="22">
        <f t="shared" si="5"/>
        <v>5.2071455635075453E-2</v>
      </c>
      <c r="AF51" s="22">
        <f t="shared" si="6"/>
        <v>0.49467882853321682</v>
      </c>
      <c r="AG51" s="22">
        <f t="shared" si="7"/>
        <v>4.3904458909153092</v>
      </c>
      <c r="AH51" s="22">
        <f t="shared" si="8"/>
        <v>8.5643841505058313E-2</v>
      </c>
      <c r="AI51" s="238">
        <f t="shared" si="9"/>
        <v>2.117140919214415E-2</v>
      </c>
      <c r="AJ51" s="247">
        <f t="shared" si="10"/>
        <v>1.5377827541352692E-4</v>
      </c>
      <c r="AK51" s="23">
        <f t="shared" si="11"/>
        <v>7.6889137706763477E-4</v>
      </c>
      <c r="AL51" s="23">
        <f t="shared" si="12"/>
        <v>1.4464293231965404E-4</v>
      </c>
      <c r="AM51" s="23">
        <f t="shared" si="13"/>
        <v>1.3741078570367134E-3</v>
      </c>
      <c r="AN51" s="23">
        <f t="shared" si="14"/>
        <v>1.2195683030320304E-2</v>
      </c>
      <c r="AO51" s="23">
        <f t="shared" si="15"/>
        <v>2.3789955973627309E-4</v>
      </c>
      <c r="AP51" s="248">
        <f t="shared" si="16"/>
        <v>5.8809469978178193E-5</v>
      </c>
      <c r="AQ51" s="256">
        <f t="shared" si="17"/>
        <v>768.89137706763472</v>
      </c>
      <c r="AR51" s="257">
        <f t="shared" si="18"/>
        <v>144.64293231965405</v>
      </c>
      <c r="AS51" s="257">
        <f t="shared" si="19"/>
        <v>1374.1078570367133</v>
      </c>
      <c r="AT51" s="257">
        <f t="shared" si="20"/>
        <v>12195.683030320304</v>
      </c>
      <c r="AU51" s="257">
        <f t="shared" si="21"/>
        <v>237.89955973627309</v>
      </c>
      <c r="AV51" s="258">
        <f t="shared" si="22"/>
        <v>58.809469978178193</v>
      </c>
      <c r="AW51" s="264">
        <v>1</v>
      </c>
      <c r="AX51" s="265">
        <f t="shared" si="23"/>
        <v>768.89137706763472</v>
      </c>
      <c r="AY51" s="265">
        <f t="shared" si="24"/>
        <v>144.64293231965405</v>
      </c>
      <c r="AZ51" s="265">
        <f t="shared" si="25"/>
        <v>1374.1078570367133</v>
      </c>
      <c r="BA51" s="265">
        <f t="shared" si="26"/>
        <v>12195.683030320304</v>
      </c>
      <c r="BB51" s="265">
        <f t="shared" si="27"/>
        <v>237.89955973627309</v>
      </c>
      <c r="BC51" s="266">
        <f t="shared" si="28"/>
        <v>58.809469978178193</v>
      </c>
      <c r="BD51" s="211">
        <f>'F. CONVERSIÓN DE CARBÓN A CARNE'!$F$20</f>
        <v>0.16207300021353654</v>
      </c>
      <c r="BG51" s="13">
        <v>0.1</v>
      </c>
      <c r="BH51" s="13">
        <f t="shared" si="29"/>
        <v>100</v>
      </c>
      <c r="BI51">
        <f>(((((BD51+BE51+BF51)/0.738210935315612)^2)+((BH51/Q51)^2))^(1/2))*T51</f>
        <v>178.09326558972555</v>
      </c>
      <c r="BJ51">
        <f t="shared" si="60"/>
        <v>10178.093265589725</v>
      </c>
      <c r="BK51" s="13">
        <f t="shared" si="30"/>
        <v>1.01</v>
      </c>
      <c r="BL51" s="13">
        <f t="shared" si="31"/>
        <v>0.19</v>
      </c>
      <c r="BM51" s="13">
        <f t="shared" si="32"/>
        <v>1.8050000000000002</v>
      </c>
      <c r="BN51" s="13">
        <f t="shared" si="33"/>
        <v>16.02</v>
      </c>
      <c r="BO51" s="13">
        <f t="shared" si="34"/>
        <v>0.3125</v>
      </c>
      <c r="BP51" s="13">
        <f t="shared" si="35"/>
        <v>0.10149999999999999</v>
      </c>
      <c r="BQ51" s="13">
        <f t="shared" si="61"/>
        <v>1.6210438496333497</v>
      </c>
      <c r="BR51" s="209">
        <f t="shared" si="62"/>
        <v>0.30494884300033304</v>
      </c>
      <c r="BS51" s="209">
        <f t="shared" si="63"/>
        <v>2.8970140085031639</v>
      </c>
      <c r="BT51" s="209">
        <f t="shared" si="64"/>
        <v>25.71200244665966</v>
      </c>
      <c r="BU51" s="209">
        <f t="shared" si="65"/>
        <v>0.50156059704002143</v>
      </c>
      <c r="BV51" s="209">
        <f t="shared" si="66"/>
        <v>0.1239872528833641</v>
      </c>
      <c r="CI51"/>
      <c r="CJ51"/>
      <c r="CK51"/>
      <c r="CL51"/>
      <c r="CM51"/>
    </row>
    <row r="52" spans="1:91" s="13" customFormat="1" ht="12.95" customHeight="1" thickBot="1" x14ac:dyDescent="0.3">
      <c r="A52" s="13">
        <v>4.5692416666666666</v>
      </c>
      <c r="B52" s="13">
        <v>-74.094686111111102</v>
      </c>
      <c r="C52" s="13">
        <v>30</v>
      </c>
      <c r="D52" s="13">
        <v>21</v>
      </c>
      <c r="E52" s="13">
        <v>2267</v>
      </c>
      <c r="F52" s="3" t="s">
        <v>5</v>
      </c>
      <c r="G52" s="4" t="s">
        <v>556</v>
      </c>
      <c r="H52" s="5" t="s">
        <v>558</v>
      </c>
      <c r="I52" s="14" t="s">
        <v>1603</v>
      </c>
      <c r="J52" s="3" t="s">
        <v>1553</v>
      </c>
      <c r="K52" s="6">
        <v>40647</v>
      </c>
      <c r="L52" s="15">
        <v>12</v>
      </c>
      <c r="M52" s="3">
        <v>7</v>
      </c>
      <c r="N52" s="3">
        <f t="shared" si="0"/>
        <v>360</v>
      </c>
      <c r="O52" s="3">
        <v>30</v>
      </c>
      <c r="P52" s="14" t="s">
        <v>1554</v>
      </c>
      <c r="Q52" s="3">
        <v>400</v>
      </c>
      <c r="R52" s="14"/>
      <c r="S52" s="14"/>
      <c r="T52" s="14">
        <f>0.738210935315612*Q52</f>
        <v>295.28437412624481</v>
      </c>
      <c r="U52" s="17">
        <v>3.9E-2</v>
      </c>
      <c r="V52" s="30">
        <v>2.02</v>
      </c>
      <c r="W52" s="31">
        <v>10.1</v>
      </c>
      <c r="X52" s="30">
        <v>1.9</v>
      </c>
      <c r="Y52" s="155">
        <v>18.05</v>
      </c>
      <c r="Z52" s="31">
        <v>160.19999999999999</v>
      </c>
      <c r="AA52" s="21">
        <v>3.125</v>
      </c>
      <c r="AB52" s="224">
        <v>1.0149999999999999</v>
      </c>
      <c r="AC52" s="237">
        <f t="shared" si="3"/>
        <v>2.2144071659547872E-2</v>
      </c>
      <c r="AD52" s="22">
        <f t="shared" si="4"/>
        <v>0.11072035829773938</v>
      </c>
      <c r="AE52" s="22">
        <f t="shared" si="5"/>
        <v>2.0828582254030181E-2</v>
      </c>
      <c r="AF52" s="22">
        <f t="shared" si="6"/>
        <v>0.1978715314132867</v>
      </c>
      <c r="AG52" s="22">
        <f t="shared" si="7"/>
        <v>1.7561783563661233</v>
      </c>
      <c r="AH52" s="22">
        <f t="shared" si="8"/>
        <v>3.4257536602023325E-2</v>
      </c>
      <c r="AI52" s="238">
        <f t="shared" si="9"/>
        <v>8.4685636768576603E-3</v>
      </c>
      <c r="AJ52" s="247">
        <f t="shared" si="10"/>
        <v>6.1511310165410758E-5</v>
      </c>
      <c r="AK52" s="23">
        <f t="shared" si="11"/>
        <v>3.0755655082705384E-4</v>
      </c>
      <c r="AL52" s="23">
        <f t="shared" si="12"/>
        <v>5.7857172927861611E-5</v>
      </c>
      <c r="AM52" s="23">
        <f t="shared" si="13"/>
        <v>5.4964314281468526E-4</v>
      </c>
      <c r="AN52" s="23">
        <f t="shared" si="14"/>
        <v>4.8782732121281204E-3</v>
      </c>
      <c r="AO52" s="23">
        <f t="shared" si="15"/>
        <v>9.5159823894509231E-5</v>
      </c>
      <c r="AP52" s="248">
        <f t="shared" si="16"/>
        <v>2.3523787991271279E-5</v>
      </c>
      <c r="AQ52" s="256">
        <f t="shared" si="17"/>
        <v>307.55655082705385</v>
      </c>
      <c r="AR52" s="257">
        <f t="shared" si="18"/>
        <v>57.857172927861612</v>
      </c>
      <c r="AS52" s="257">
        <f t="shared" si="19"/>
        <v>549.64314281468523</v>
      </c>
      <c r="AT52" s="257">
        <f t="shared" si="20"/>
        <v>4878.2732121281206</v>
      </c>
      <c r="AU52" s="257">
        <f t="shared" si="21"/>
        <v>95.159823894509231</v>
      </c>
      <c r="AV52" s="258">
        <f t="shared" si="22"/>
        <v>23.523787991271277</v>
      </c>
      <c r="AW52" s="264">
        <v>1</v>
      </c>
      <c r="AX52" s="265">
        <f t="shared" si="23"/>
        <v>307.55655082705385</v>
      </c>
      <c r="AY52" s="265">
        <f t="shared" si="24"/>
        <v>57.857172927861612</v>
      </c>
      <c r="AZ52" s="265">
        <f t="shared" si="25"/>
        <v>549.64314281468523</v>
      </c>
      <c r="BA52" s="265">
        <f t="shared" si="26"/>
        <v>4878.2732121281206</v>
      </c>
      <c r="BB52" s="265">
        <f t="shared" si="27"/>
        <v>95.159823894509231</v>
      </c>
      <c r="BC52" s="266">
        <f t="shared" si="28"/>
        <v>23.523787991271277</v>
      </c>
      <c r="BD52" s="211">
        <f>'F. CONVERSIÓN DE CARBÓN A CARNE'!$F$20</f>
        <v>0.16207300021353654</v>
      </c>
      <c r="BG52" s="13">
        <v>0.1</v>
      </c>
      <c r="BH52" s="13">
        <f t="shared" si="29"/>
        <v>40</v>
      </c>
      <c r="BI52">
        <f>(((((BD52+BE52+BF52)/0.738210935315612)^2)+((BH52/Q52)^2))^(1/2))*T52</f>
        <v>71.237306235890216</v>
      </c>
      <c r="BJ52">
        <f t="shared" si="60"/>
        <v>1671.2373062358902</v>
      </c>
      <c r="BK52" s="13">
        <f t="shared" si="30"/>
        <v>1.01</v>
      </c>
      <c r="BL52" s="13">
        <f t="shared" si="31"/>
        <v>0.19</v>
      </c>
      <c r="BM52" s="13">
        <f t="shared" si="32"/>
        <v>1.8050000000000002</v>
      </c>
      <c r="BN52" s="13">
        <f t="shared" si="33"/>
        <v>16.02</v>
      </c>
      <c r="BO52" s="13">
        <f t="shared" si="34"/>
        <v>0.3125</v>
      </c>
      <c r="BP52" s="13">
        <f t="shared" si="35"/>
        <v>0.10149999999999999</v>
      </c>
      <c r="BQ52" s="13">
        <f t="shared" si="61"/>
        <v>0.26636591484786293</v>
      </c>
      <c r="BR52" s="209">
        <f t="shared" si="62"/>
        <v>5.0108439426825704E-2</v>
      </c>
      <c r="BS52" s="209">
        <f t="shared" si="63"/>
        <v>0.47603017455484414</v>
      </c>
      <c r="BT52" s="209">
        <f t="shared" si="64"/>
        <v>4.2249326295670926</v>
      </c>
      <c r="BU52" s="209">
        <f t="shared" si="65"/>
        <v>8.241519642570018E-2</v>
      </c>
      <c r="BV52" s="209">
        <f t="shared" si="66"/>
        <v>2.0373278644634125E-2</v>
      </c>
      <c r="CI52"/>
      <c r="CJ52"/>
      <c r="CK52"/>
      <c r="CL52"/>
      <c r="CM52"/>
    </row>
    <row r="53" spans="1:91" s="13" customFormat="1" ht="12.95" customHeight="1" thickBot="1" x14ac:dyDescent="0.3">
      <c r="A53" s="13">
        <v>4.5693416666666664</v>
      </c>
      <c r="B53" s="13">
        <v>-74.087483333333324</v>
      </c>
      <c r="C53" s="13">
        <v>30</v>
      </c>
      <c r="D53" s="13">
        <v>21</v>
      </c>
      <c r="E53" s="13">
        <v>2267</v>
      </c>
      <c r="F53" s="3" t="s">
        <v>5</v>
      </c>
      <c r="G53" s="4" t="s">
        <v>572</v>
      </c>
      <c r="H53" s="5" t="s">
        <v>573</v>
      </c>
      <c r="I53" s="14" t="s">
        <v>1603</v>
      </c>
      <c r="J53" s="3" t="s">
        <v>1553</v>
      </c>
      <c r="K53" s="6">
        <v>40660</v>
      </c>
      <c r="L53" s="15">
        <v>12</v>
      </c>
      <c r="M53" s="3">
        <v>7</v>
      </c>
      <c r="N53" s="3">
        <f t="shared" si="0"/>
        <v>360</v>
      </c>
      <c r="O53" s="3">
        <v>30</v>
      </c>
      <c r="P53" s="14" t="s">
        <v>1554</v>
      </c>
      <c r="Q53" s="3">
        <v>1500</v>
      </c>
      <c r="R53" s="14"/>
      <c r="S53" s="14"/>
      <c r="T53" s="14">
        <f>0.738210935315612*Q53</f>
        <v>1107.316402973418</v>
      </c>
      <c r="U53" s="17">
        <v>3.9E-2</v>
      </c>
      <c r="V53" s="27">
        <v>2.02</v>
      </c>
      <c r="W53" s="28">
        <v>10.1</v>
      </c>
      <c r="X53" s="27">
        <v>1.9</v>
      </c>
      <c r="Y53" s="155">
        <v>18.05</v>
      </c>
      <c r="Z53" s="28">
        <v>160.19999999999999</v>
      </c>
      <c r="AA53" s="21">
        <v>3.125</v>
      </c>
      <c r="AB53" s="222">
        <v>1.0149999999999999</v>
      </c>
      <c r="AC53" s="237">
        <f t="shared" si="3"/>
        <v>8.3040268723304528E-2</v>
      </c>
      <c r="AD53" s="22">
        <f t="shared" si="4"/>
        <v>0.41520134361652267</v>
      </c>
      <c r="AE53" s="22">
        <f t="shared" si="5"/>
        <v>7.8107183452613166E-2</v>
      </c>
      <c r="AF53" s="22">
        <f t="shared" si="6"/>
        <v>0.74201824279982531</v>
      </c>
      <c r="AG53" s="22">
        <f t="shared" si="7"/>
        <v>6.5856688363729639</v>
      </c>
      <c r="AH53" s="22">
        <f t="shared" si="8"/>
        <v>0.12846576225758746</v>
      </c>
      <c r="AI53" s="238">
        <f t="shared" si="9"/>
        <v>3.1757113788216225E-2</v>
      </c>
      <c r="AJ53" s="247">
        <f t="shared" si="10"/>
        <v>2.3066741312029036E-4</v>
      </c>
      <c r="AK53" s="23">
        <f t="shared" si="11"/>
        <v>1.1533370656014519E-3</v>
      </c>
      <c r="AL53" s="23">
        <f t="shared" si="12"/>
        <v>2.1696439847948101E-4</v>
      </c>
      <c r="AM53" s="23">
        <f t="shared" si="13"/>
        <v>2.0611617855550704E-3</v>
      </c>
      <c r="AN53" s="23">
        <f t="shared" si="14"/>
        <v>1.8293524545480454E-2</v>
      </c>
      <c r="AO53" s="23">
        <f t="shared" si="15"/>
        <v>3.568493396044096E-4</v>
      </c>
      <c r="AP53" s="248">
        <f t="shared" si="16"/>
        <v>8.8214204967267286E-5</v>
      </c>
      <c r="AQ53" s="256">
        <f t="shared" si="17"/>
        <v>1153.337065601452</v>
      </c>
      <c r="AR53" s="257">
        <f t="shared" si="18"/>
        <v>216.96439847948102</v>
      </c>
      <c r="AS53" s="257">
        <f t="shared" si="19"/>
        <v>2061.1617855550703</v>
      </c>
      <c r="AT53" s="257">
        <f t="shared" si="20"/>
        <v>18293.524545480454</v>
      </c>
      <c r="AU53" s="257">
        <f t="shared" si="21"/>
        <v>356.84933960440958</v>
      </c>
      <c r="AV53" s="258">
        <f t="shared" si="22"/>
        <v>88.214204967267293</v>
      </c>
      <c r="AW53" s="264">
        <v>1</v>
      </c>
      <c r="AX53" s="265">
        <f t="shared" si="23"/>
        <v>1153.337065601452</v>
      </c>
      <c r="AY53" s="265">
        <f t="shared" si="24"/>
        <v>216.96439847948102</v>
      </c>
      <c r="AZ53" s="265">
        <f t="shared" si="25"/>
        <v>2061.1617855550703</v>
      </c>
      <c r="BA53" s="265">
        <f t="shared" si="26"/>
        <v>18293.524545480454</v>
      </c>
      <c r="BB53" s="265">
        <f t="shared" si="27"/>
        <v>356.84933960440958</v>
      </c>
      <c r="BC53" s="266">
        <f t="shared" si="28"/>
        <v>88.214204967267293</v>
      </c>
      <c r="BD53" s="211">
        <f>'F. CONVERSIÓN DE CARBÓN A CARNE'!$F$20</f>
        <v>0.16207300021353654</v>
      </c>
      <c r="BG53" s="13">
        <v>0.1</v>
      </c>
      <c r="BH53" s="13">
        <f t="shared" si="29"/>
        <v>150</v>
      </c>
      <c r="BI53">
        <f>(((((BD53+BE53+BF53)/0.738210935315612)^2)+((BH53/Q53)^2))^(1/2))*T53</f>
        <v>267.13989838458832</v>
      </c>
      <c r="BJ53">
        <f t="shared" si="60"/>
        <v>22767.139898384587</v>
      </c>
      <c r="BK53" s="13">
        <f t="shared" si="30"/>
        <v>1.01</v>
      </c>
      <c r="BL53" s="13">
        <f t="shared" si="31"/>
        <v>0.19</v>
      </c>
      <c r="BM53" s="13">
        <f t="shared" si="32"/>
        <v>1.8050000000000002</v>
      </c>
      <c r="BN53" s="13">
        <f t="shared" si="33"/>
        <v>16.02</v>
      </c>
      <c r="BO53" s="13">
        <f t="shared" si="34"/>
        <v>0.3125</v>
      </c>
      <c r="BP53" s="13">
        <f t="shared" si="35"/>
        <v>0.10149999999999999</v>
      </c>
      <c r="BQ53" s="13">
        <f t="shared" si="61"/>
        <v>3.6257843218386863</v>
      </c>
      <c r="BR53" s="209">
        <f t="shared" si="62"/>
        <v>0.68207823876173301</v>
      </c>
      <c r="BS53" s="209">
        <f t="shared" si="63"/>
        <v>6.479743268236466</v>
      </c>
      <c r="BT53" s="209">
        <f t="shared" si="64"/>
        <v>57.509965184015606</v>
      </c>
      <c r="BU53" s="209">
        <f t="shared" si="65"/>
        <v>1.1218392084896927</v>
      </c>
      <c r="BV53" s="209">
        <f t="shared" si="66"/>
        <v>0.2773219476536864</v>
      </c>
      <c r="CI53"/>
      <c r="CJ53"/>
      <c r="CK53"/>
      <c r="CL53"/>
      <c r="CM53"/>
    </row>
    <row r="54" spans="1:91" s="13" customFormat="1" ht="12.95" customHeight="1" thickBot="1" x14ac:dyDescent="0.3">
      <c r="A54" s="13">
        <v>4.5698936604940998</v>
      </c>
      <c r="B54" s="13">
        <v>-74.094960583527396</v>
      </c>
      <c r="C54" s="13">
        <v>30</v>
      </c>
      <c r="D54" s="13">
        <v>21</v>
      </c>
      <c r="E54" s="13">
        <v>2267</v>
      </c>
      <c r="F54" s="3" t="s">
        <v>5</v>
      </c>
      <c r="G54" s="4" t="s">
        <v>548</v>
      </c>
      <c r="H54" s="5" t="s">
        <v>549</v>
      </c>
      <c r="I54" s="14" t="s">
        <v>1603</v>
      </c>
      <c r="J54" s="3" t="s">
        <v>1564</v>
      </c>
      <c r="K54" s="6">
        <v>40646</v>
      </c>
      <c r="L54" s="15">
        <v>12</v>
      </c>
      <c r="M54" s="3">
        <v>7</v>
      </c>
      <c r="N54" s="3">
        <f t="shared" si="0"/>
        <v>360</v>
      </c>
      <c r="O54" s="3">
        <v>30</v>
      </c>
      <c r="P54" s="14" t="s">
        <v>1554</v>
      </c>
      <c r="Q54" s="3">
        <v>450</v>
      </c>
      <c r="R54" s="14">
        <f>0.565555287076649*Q54</f>
        <v>254.49987918449207</v>
      </c>
      <c r="S54" s="14"/>
      <c r="T54" s="14"/>
      <c r="U54" s="17">
        <v>3.9E-2</v>
      </c>
      <c r="V54" s="27">
        <v>2.0099999999999998</v>
      </c>
      <c r="W54" s="28">
        <v>10.050000000000001</v>
      </c>
      <c r="X54" s="27">
        <v>3.0999999999999996</v>
      </c>
      <c r="Y54" s="29">
        <v>18.05</v>
      </c>
      <c r="Z54" s="28">
        <v>154.44999999999999</v>
      </c>
      <c r="AA54" s="31">
        <v>3.125</v>
      </c>
      <c r="AB54" s="225">
        <v>0.95899999999999996</v>
      </c>
      <c r="AC54" s="237">
        <f t="shared" si="3"/>
        <v>2.2326498637396816E-2</v>
      </c>
      <c r="AD54" s="22">
        <f t="shared" si="4"/>
        <v>0.11163249318698409</v>
      </c>
      <c r="AE54" s="22">
        <f t="shared" si="5"/>
        <v>3.443390337110952E-2</v>
      </c>
      <c r="AF54" s="22">
        <f t="shared" si="6"/>
        <v>0.20049417930597643</v>
      </c>
      <c r="AG54" s="22">
        <f t="shared" si="7"/>
        <v>1.7155859276347956</v>
      </c>
      <c r="AH54" s="22">
        <f t="shared" si="8"/>
        <v>3.4711596140231379E-2</v>
      </c>
      <c r="AI54" s="238">
        <f t="shared" si="9"/>
        <v>8.1073846096551359E-3</v>
      </c>
      <c r="AJ54" s="247">
        <f t="shared" si="10"/>
        <v>6.2018051770546713E-5</v>
      </c>
      <c r="AK54" s="23">
        <f t="shared" si="11"/>
        <v>3.1009025885273358E-4</v>
      </c>
      <c r="AL54" s="23">
        <f t="shared" si="12"/>
        <v>9.5649731586415327E-5</v>
      </c>
      <c r="AM54" s="23">
        <f t="shared" si="13"/>
        <v>5.5692827584993452E-4</v>
      </c>
      <c r="AN54" s="23">
        <f t="shared" si="14"/>
        <v>4.7655164656522095E-3</v>
      </c>
      <c r="AO54" s="23">
        <f t="shared" si="15"/>
        <v>9.6421100389531612E-5</v>
      </c>
      <c r="AP54" s="248">
        <f t="shared" si="16"/>
        <v>2.2520512804597601E-5</v>
      </c>
      <c r="AQ54" s="256">
        <f t="shared" si="17"/>
        <v>310.0902588527336</v>
      </c>
      <c r="AR54" s="257">
        <f t="shared" si="18"/>
        <v>95.649731586415328</v>
      </c>
      <c r="AS54" s="257">
        <f t="shared" si="19"/>
        <v>556.92827584993449</v>
      </c>
      <c r="AT54" s="257">
        <f t="shared" si="20"/>
        <v>4765.5164656522093</v>
      </c>
      <c r="AU54" s="257">
        <f t="shared" si="21"/>
        <v>96.421100389531617</v>
      </c>
      <c r="AV54" s="258">
        <f t="shared" si="22"/>
        <v>22.520512804597601</v>
      </c>
      <c r="AW54" s="264">
        <v>1</v>
      </c>
      <c r="AX54" s="265">
        <f t="shared" si="23"/>
        <v>310.0902588527336</v>
      </c>
      <c r="AY54" s="265">
        <f t="shared" si="24"/>
        <v>95.649731586415328</v>
      </c>
      <c r="AZ54" s="265">
        <f t="shared" si="25"/>
        <v>556.92827584993449</v>
      </c>
      <c r="BA54" s="265">
        <f t="shared" si="26"/>
        <v>4765.5164656522093</v>
      </c>
      <c r="BB54" s="265">
        <f t="shared" si="27"/>
        <v>96.421100389531617</v>
      </c>
      <c r="BC54" s="266">
        <f t="shared" si="28"/>
        <v>22.520512804597601</v>
      </c>
      <c r="BF54" s="210">
        <f>'F. CONVERSIÓN DE CARBÓN A CARNE'!$L$20</f>
        <v>0.24417195935985944</v>
      </c>
      <c r="BG54" s="13">
        <v>0.1</v>
      </c>
      <c r="BH54" s="13">
        <f t="shared" si="29"/>
        <v>45</v>
      </c>
      <c r="BI54">
        <f>(((((BD54+BE54+BF54)/0.565555287076649)^2)+((BH54/Q54)^2))^(1/2))*R54</f>
        <v>112.78626200437651</v>
      </c>
      <c r="BJ54">
        <f t="shared" si="60"/>
        <v>2137.7862620043766</v>
      </c>
      <c r="BK54" s="13">
        <f t="shared" si="30"/>
        <v>1.0050000000000001</v>
      </c>
      <c r="BL54" s="13">
        <f t="shared" si="31"/>
        <v>0.31</v>
      </c>
      <c r="BM54" s="13">
        <f t="shared" si="32"/>
        <v>1.8050000000000002</v>
      </c>
      <c r="BN54" s="13">
        <f t="shared" si="33"/>
        <v>15.445</v>
      </c>
      <c r="BO54" s="13">
        <f t="shared" si="34"/>
        <v>0.3125</v>
      </c>
      <c r="BP54" s="13">
        <f t="shared" si="35"/>
        <v>9.5899999999999999E-2</v>
      </c>
      <c r="BQ54" s="13">
        <f t="shared" si="61"/>
        <v>0.33892974044700247</v>
      </c>
      <c r="BR54" s="209">
        <f t="shared" si="62"/>
        <v>0.10454549207817986</v>
      </c>
      <c r="BS54" s="209">
        <f t="shared" si="63"/>
        <v>0.60872455871327313</v>
      </c>
      <c r="BT54" s="209">
        <f t="shared" si="64"/>
        <v>5.2087262101531877</v>
      </c>
      <c r="BU54" s="209">
        <f t="shared" si="65"/>
        <v>0.10538860088526199</v>
      </c>
      <c r="BV54" s="209">
        <f t="shared" si="66"/>
        <v>2.4614999477363855E-2</v>
      </c>
      <c r="CI54"/>
      <c r="CJ54"/>
      <c r="CK54"/>
      <c r="CL54"/>
      <c r="CM54"/>
    </row>
    <row r="55" spans="1:91" s="25" customFormat="1" ht="12.95" customHeight="1" thickBot="1" x14ac:dyDescent="0.3">
      <c r="A55" s="13">
        <v>4.5699016951194897</v>
      </c>
      <c r="B55" s="13">
        <v>-74.163975912465006</v>
      </c>
      <c r="C55" s="13">
        <v>22</v>
      </c>
      <c r="D55" s="13">
        <v>21</v>
      </c>
      <c r="E55" s="13">
        <v>1766</v>
      </c>
      <c r="F55" s="83" t="s">
        <v>13</v>
      </c>
      <c r="G55" s="59" t="s">
        <v>1522</v>
      </c>
      <c r="H55" s="60" t="s">
        <v>1523</v>
      </c>
      <c r="I55" s="83" t="s">
        <v>1586</v>
      </c>
      <c r="J55" s="99"/>
      <c r="K55" s="84">
        <v>41200</v>
      </c>
      <c r="L55" s="83">
        <v>4</v>
      </c>
      <c r="M55" s="16">
        <v>7</v>
      </c>
      <c r="N55" s="3">
        <f t="shared" si="0"/>
        <v>120</v>
      </c>
      <c r="O55" s="3">
        <v>30</v>
      </c>
      <c r="P55" s="83" t="s">
        <v>1593</v>
      </c>
      <c r="Q55" s="83">
        <v>2250</v>
      </c>
      <c r="R55" s="14"/>
      <c r="S55" s="14"/>
      <c r="T55" s="14"/>
      <c r="U55" s="17">
        <v>3.9E-2</v>
      </c>
      <c r="V55" s="143">
        <v>2.8800000000000002E-3</v>
      </c>
      <c r="W55" s="143">
        <v>3.2000000000000002E-3</v>
      </c>
      <c r="X55" s="143">
        <v>7.5000000000000002E-4</v>
      </c>
      <c r="Y55" s="146">
        <v>4.0000000000000003E-5</v>
      </c>
      <c r="Z55" s="143">
        <v>6.7999999999999996E-3</v>
      </c>
      <c r="AA55" s="146">
        <v>2.64</v>
      </c>
      <c r="AB55" s="221">
        <v>1.4999999999999999E-2</v>
      </c>
      <c r="AC55" s="237">
        <f t="shared" si="3"/>
        <v>1.0216888303757172E-4</v>
      </c>
      <c r="AD55" s="22">
        <f t="shared" si="4"/>
        <v>1.1352098115285747E-4</v>
      </c>
      <c r="AE55" s="22">
        <f t="shared" si="5"/>
        <v>2.6606479957700969E-5</v>
      </c>
      <c r="AF55" s="22">
        <f t="shared" si="6"/>
        <v>1.4190122644107183E-6</v>
      </c>
      <c r="AG55" s="22">
        <f t="shared" si="7"/>
        <v>2.412320849498221E-4</v>
      </c>
      <c r="AH55" s="22">
        <f t="shared" si="8"/>
        <v>9.3654809451107421E-2</v>
      </c>
      <c r="AI55" s="238">
        <f t="shared" si="9"/>
        <v>4.0499999999999998E-4</v>
      </c>
      <c r="AJ55" s="247">
        <f t="shared" si="10"/>
        <v>2.8380245288214367E-7</v>
      </c>
      <c r="AK55" s="23">
        <f t="shared" si="11"/>
        <v>3.1533605875793743E-7</v>
      </c>
      <c r="AL55" s="23">
        <f t="shared" si="12"/>
        <v>7.3906888771391587E-8</v>
      </c>
      <c r="AM55" s="23">
        <f t="shared" si="13"/>
        <v>3.9417007344742173E-9</v>
      </c>
      <c r="AN55" s="23">
        <f t="shared" si="14"/>
        <v>6.7008912486061691E-7</v>
      </c>
      <c r="AO55" s="23">
        <f t="shared" si="15"/>
        <v>2.6015224847529837E-4</v>
      </c>
      <c r="AP55" s="248">
        <f t="shared" si="16"/>
        <v>1.125E-6</v>
      </c>
      <c r="AQ55" s="256">
        <f t="shared" si="17"/>
        <v>0.31533605875793741</v>
      </c>
      <c r="AR55" s="257">
        <f t="shared" si="18"/>
        <v>7.3906888771391593E-2</v>
      </c>
      <c r="AS55" s="257">
        <f t="shared" si="19"/>
        <v>3.9417007344742169E-3</v>
      </c>
      <c r="AT55" s="257">
        <f t="shared" si="20"/>
        <v>0.67008912486061689</v>
      </c>
      <c r="AU55" s="257">
        <f t="shared" si="21"/>
        <v>260.15224847529839</v>
      </c>
      <c r="AV55" s="258">
        <f t="shared" si="22"/>
        <v>1.125</v>
      </c>
      <c r="AW55" s="264">
        <v>1</v>
      </c>
      <c r="AX55" s="265">
        <f t="shared" si="23"/>
        <v>0.31533605875793741</v>
      </c>
      <c r="AY55" s="265">
        <f t="shared" si="24"/>
        <v>7.3906888771391593E-2</v>
      </c>
      <c r="AZ55" s="265">
        <f t="shared" si="25"/>
        <v>3.9417007344742169E-3</v>
      </c>
      <c r="BA55" s="265">
        <f t="shared" si="26"/>
        <v>0.67008912486061689</v>
      </c>
      <c r="BB55" s="265">
        <f t="shared" si="27"/>
        <v>260.15224847529839</v>
      </c>
      <c r="BC55" s="266">
        <f t="shared" si="28"/>
        <v>1.125</v>
      </c>
      <c r="BG55" s="13">
        <v>0.1</v>
      </c>
      <c r="BH55" s="13">
        <f t="shared" si="29"/>
        <v>225</v>
      </c>
      <c r="BI55"/>
      <c r="BJ55">
        <f>BH55</f>
        <v>225</v>
      </c>
      <c r="BK55" s="13">
        <f t="shared" si="30"/>
        <v>3.2000000000000003E-4</v>
      </c>
      <c r="BL55" s="13">
        <f t="shared" si="31"/>
        <v>7.5000000000000007E-5</v>
      </c>
      <c r="BM55" s="13">
        <f t="shared" si="32"/>
        <v>4.0000000000000007E-6</v>
      </c>
      <c r="BN55" s="13">
        <f t="shared" si="33"/>
        <v>6.8000000000000005E-4</v>
      </c>
      <c r="BO55" s="13">
        <f t="shared" si="34"/>
        <v>0.26400000000000001</v>
      </c>
      <c r="BP55" s="13">
        <f t="shared" si="35"/>
        <v>1.5E-3</v>
      </c>
      <c r="BQ55" s="13">
        <f>((((BJ55/Q55)^2)+((BK55/W55)^2))^(1/2))*AD55</f>
        <v>1.6054291116027158E-5</v>
      </c>
      <c r="BR55" s="209">
        <f>(((((BJ55/Q55))^2)+((BL55/X55)^2))^(1/2))*AE55</f>
        <v>3.762724480318865E-6</v>
      </c>
      <c r="BS55" s="209">
        <f>(((((BJ55/Q55))^2)+((BM55/Y55)^2))^(1/2))*AF55</f>
        <v>2.0067863895033947E-7</v>
      </c>
      <c r="BT55" s="209">
        <f>((((BJ55/Q55)^2)+((BN55/Z55)^2))^(1/2))*AG55</f>
        <v>3.4115368621557704E-5</v>
      </c>
      <c r="BU55" s="209">
        <f>((((BJ55/Q55)^2)+((BO55/AA55)^2))^(1/2))*AH55</f>
        <v>1.3244790170722406E-2</v>
      </c>
      <c r="BV55" s="209">
        <f>((((BJ55/Q55)^2)+((BP55/AB55)^2))^(1/2))*AI55</f>
        <v>5.7275649276110357E-5</v>
      </c>
      <c r="CI55"/>
      <c r="CJ55"/>
      <c r="CK55"/>
      <c r="CL55"/>
      <c r="CM55"/>
    </row>
    <row r="56" spans="1:91" s="26" customFormat="1" ht="12.95" customHeight="1" x14ac:dyDescent="0.25">
      <c r="A56" s="13">
        <v>4.5702405859124502</v>
      </c>
      <c r="B56" s="13">
        <v>-74.093797658828706</v>
      </c>
      <c r="C56" s="13">
        <v>30</v>
      </c>
      <c r="D56" s="13">
        <v>21</v>
      </c>
      <c r="E56" s="13">
        <v>2267</v>
      </c>
      <c r="F56" s="3" t="s">
        <v>5</v>
      </c>
      <c r="G56" s="4" t="s">
        <v>570</v>
      </c>
      <c r="H56" s="5" t="s">
        <v>571</v>
      </c>
      <c r="I56" s="14" t="s">
        <v>1603</v>
      </c>
      <c r="J56" s="3" t="s">
        <v>1553</v>
      </c>
      <c r="K56" s="6">
        <v>40646</v>
      </c>
      <c r="L56" s="15">
        <v>12</v>
      </c>
      <c r="M56" s="3">
        <v>7</v>
      </c>
      <c r="N56" s="3">
        <f t="shared" si="0"/>
        <v>360</v>
      </c>
      <c r="O56" s="3">
        <v>30</v>
      </c>
      <c r="P56" s="14" t="s">
        <v>1554</v>
      </c>
      <c r="Q56" s="3">
        <v>195</v>
      </c>
      <c r="R56" s="14"/>
      <c r="S56" s="14"/>
      <c r="T56" s="14">
        <f>0.738210935315612*Q56</f>
        <v>143.95113238654434</v>
      </c>
      <c r="U56" s="17">
        <v>3.9E-2</v>
      </c>
      <c r="V56" s="30">
        <v>2.02</v>
      </c>
      <c r="W56" s="31">
        <v>10.1</v>
      </c>
      <c r="X56" s="30">
        <v>1.9</v>
      </c>
      <c r="Y56" s="155">
        <v>18.05</v>
      </c>
      <c r="Z56" s="31">
        <v>160.19999999999999</v>
      </c>
      <c r="AA56" s="21">
        <v>3.125</v>
      </c>
      <c r="AB56" s="224">
        <v>1.0149999999999999</v>
      </c>
      <c r="AC56" s="237">
        <f t="shared" si="3"/>
        <v>1.0795234934029589E-2</v>
      </c>
      <c r="AD56" s="22">
        <f t="shared" si="4"/>
        <v>5.3976174670147953E-2</v>
      </c>
      <c r="AE56" s="22">
        <f t="shared" si="5"/>
        <v>1.0153933848839712E-2</v>
      </c>
      <c r="AF56" s="22">
        <f t="shared" si="6"/>
        <v>9.6462371563977287E-2</v>
      </c>
      <c r="AG56" s="22">
        <f t="shared" si="7"/>
        <v>0.85613694872848534</v>
      </c>
      <c r="AH56" s="22">
        <f t="shared" si="8"/>
        <v>1.670054909348637E-2</v>
      </c>
      <c r="AI56" s="238">
        <f t="shared" si="9"/>
        <v>4.1284247924681106E-3</v>
      </c>
      <c r="AJ56" s="247">
        <f t="shared" si="10"/>
        <v>2.9986763705637745E-5</v>
      </c>
      <c r="AK56" s="23">
        <f t="shared" si="11"/>
        <v>1.4993381852818877E-4</v>
      </c>
      <c r="AL56" s="23">
        <f t="shared" si="12"/>
        <v>2.8205371802332535E-5</v>
      </c>
      <c r="AM56" s="23">
        <f t="shared" si="13"/>
        <v>2.6795103212215915E-4</v>
      </c>
      <c r="AN56" s="23">
        <f t="shared" si="14"/>
        <v>2.3781581909124595E-3</v>
      </c>
      <c r="AO56" s="23">
        <f t="shared" si="15"/>
        <v>4.6390414148573252E-5</v>
      </c>
      <c r="AP56" s="248">
        <f t="shared" si="16"/>
        <v>1.1467846645744752E-5</v>
      </c>
      <c r="AQ56" s="256">
        <f t="shared" si="17"/>
        <v>149.93381852818877</v>
      </c>
      <c r="AR56" s="257">
        <f t="shared" si="18"/>
        <v>28.205371802332536</v>
      </c>
      <c r="AS56" s="257">
        <f t="shared" si="19"/>
        <v>267.95103212215918</v>
      </c>
      <c r="AT56" s="257">
        <f t="shared" si="20"/>
        <v>2378.1581909124593</v>
      </c>
      <c r="AU56" s="257">
        <f t="shared" si="21"/>
        <v>46.39041414857325</v>
      </c>
      <c r="AV56" s="258">
        <f t="shared" si="22"/>
        <v>11.467846645744752</v>
      </c>
      <c r="AW56" s="264">
        <v>1</v>
      </c>
      <c r="AX56" s="265">
        <f t="shared" si="23"/>
        <v>149.93381852818877</v>
      </c>
      <c r="AY56" s="265">
        <f t="shared" si="24"/>
        <v>28.205371802332536</v>
      </c>
      <c r="AZ56" s="265">
        <f t="shared" si="25"/>
        <v>267.95103212215918</v>
      </c>
      <c r="BA56" s="265">
        <f t="shared" si="26"/>
        <v>2378.1581909124593</v>
      </c>
      <c r="BB56" s="265">
        <f t="shared" si="27"/>
        <v>46.39041414857325</v>
      </c>
      <c r="BC56" s="266">
        <f t="shared" si="28"/>
        <v>11.467846645744752</v>
      </c>
      <c r="BD56" s="211">
        <f>'F. CONVERSIÓN DE CARBÓN A CARNE'!$F$20</f>
        <v>0.16207300021353654</v>
      </c>
      <c r="BG56" s="13">
        <v>0.1</v>
      </c>
      <c r="BH56" s="13">
        <f t="shared" si="29"/>
        <v>19.5</v>
      </c>
      <c r="BI56">
        <f>(((((BD56+BE56+BF56)/0.738210935315612)^2)+((BH56/Q56)^2))^(1/2))*T56</f>
        <v>34.728186789996485</v>
      </c>
      <c r="BJ56">
        <f t="shared" ref="BJ56:BJ59" si="67">(((BH56)^2)+((BI56^2))^(1/2))</f>
        <v>414.97818678999647</v>
      </c>
      <c r="BK56" s="13">
        <f t="shared" si="30"/>
        <v>1.01</v>
      </c>
      <c r="BL56" s="13">
        <f t="shared" si="31"/>
        <v>0.19</v>
      </c>
      <c r="BM56" s="13">
        <f t="shared" si="32"/>
        <v>1.8050000000000002</v>
      </c>
      <c r="BN56" s="13">
        <f t="shared" si="33"/>
        <v>16.02</v>
      </c>
      <c r="BO56" s="13">
        <f t="shared" si="34"/>
        <v>0.3125</v>
      </c>
      <c r="BP56" s="13">
        <f t="shared" si="35"/>
        <v>0.10149999999999999</v>
      </c>
      <c r="BQ56" s="13">
        <f>((((BJ56/(Q56+R56+S56+T56))^2)+((BK56/W56)^2))^(1/2))*AD56</f>
        <v>6.6303151149632811E-2</v>
      </c>
      <c r="BR56" s="209">
        <f>((((BJ56/(Q56+R56+S56+T56))^2)+((BL56/X56)^2))^(1/2))*AE56</f>
        <v>1.2472870018247754E-2</v>
      </c>
      <c r="BS56" s="209">
        <f>(((((BJ56/(Q56+R56+S56+T56))^2)+((BM56/Y56)^2))^(1/2))*AF56)</f>
        <v>0.11849226517335368</v>
      </c>
      <c r="BT56" s="209">
        <f>((((BJ56/(Q56+R56+S56+T56))^2)+((BN56/Z56)^2))^(1/2))*AG56</f>
        <v>1.0516598825912056</v>
      </c>
      <c r="BU56" s="209">
        <f>((((BJ56/(Q56+R56+S56+T56))^2)+((BO56/AA56)^2))^(1/2))*AH56</f>
        <v>2.0514588845802227E-2</v>
      </c>
      <c r="BV56" s="209">
        <f>((((BJ56/(Q56+R56+S56+T56))^2)+((BP56/AB56)^2))^(1/2))*AI56</f>
        <v>5.0712666226844019E-3</v>
      </c>
      <c r="CI56"/>
      <c r="CJ56"/>
      <c r="CK56"/>
      <c r="CL56"/>
      <c r="CM56"/>
    </row>
    <row r="57" spans="1:91" s="13" customFormat="1" ht="12.95" customHeight="1" x14ac:dyDescent="0.25">
      <c r="A57" s="13">
        <v>4.5703272808754196</v>
      </c>
      <c r="B57" s="13">
        <v>-74.095605233352202</v>
      </c>
      <c r="C57" s="13">
        <v>29</v>
      </c>
      <c r="D57" s="13">
        <v>21</v>
      </c>
      <c r="E57" s="13">
        <v>2266</v>
      </c>
      <c r="F57" s="3" t="s">
        <v>13</v>
      </c>
      <c r="G57" s="4" t="s">
        <v>542</v>
      </c>
      <c r="H57" s="5" t="s">
        <v>543</v>
      </c>
      <c r="I57" s="14" t="s">
        <v>1603</v>
      </c>
      <c r="J57" s="3" t="s">
        <v>1564</v>
      </c>
      <c r="K57" s="6">
        <v>40642</v>
      </c>
      <c r="L57" s="15">
        <v>12</v>
      </c>
      <c r="M57" s="3">
        <v>7</v>
      </c>
      <c r="N57" s="3">
        <f t="shared" si="0"/>
        <v>360</v>
      </c>
      <c r="O57" s="3">
        <v>30</v>
      </c>
      <c r="P57" s="14" t="s">
        <v>1554</v>
      </c>
      <c r="Q57" s="3">
        <v>440</v>
      </c>
      <c r="R57" s="14">
        <f>0.565555287076649*Q57</f>
        <v>248.84432631372559</v>
      </c>
      <c r="S57" s="14"/>
      <c r="T57" s="14"/>
      <c r="U57" s="17">
        <v>3.9E-2</v>
      </c>
      <c r="V57" s="30">
        <v>2.0099999999999998</v>
      </c>
      <c r="W57" s="31">
        <v>10.050000000000001</v>
      </c>
      <c r="X57" s="30">
        <v>3.0999999999999996</v>
      </c>
      <c r="Y57" s="29">
        <v>18.05</v>
      </c>
      <c r="Z57" s="31">
        <v>154.44999999999999</v>
      </c>
      <c r="AA57" s="31">
        <v>3.125</v>
      </c>
      <c r="AB57" s="223">
        <v>0.95899999999999996</v>
      </c>
      <c r="AC57" s="237">
        <f t="shared" si="3"/>
        <v>2.1830354223232439E-2</v>
      </c>
      <c r="AD57" s="22">
        <f t="shared" si="4"/>
        <v>0.10915177111616223</v>
      </c>
      <c r="AE57" s="22">
        <f t="shared" si="5"/>
        <v>3.3668705518418197E-2</v>
      </c>
      <c r="AF57" s="22">
        <f t="shared" si="6"/>
        <v>0.19603875309917693</v>
      </c>
      <c r="AG57" s="22">
        <f t="shared" si="7"/>
        <v>1.6774617959095774</v>
      </c>
      <c r="AH57" s="22">
        <f t="shared" si="8"/>
        <v>3.3940227337115124E-2</v>
      </c>
      <c r="AI57" s="238">
        <f t="shared" si="9"/>
        <v>7.9272205072183528E-3</v>
      </c>
      <c r="AJ57" s="247">
        <f t="shared" si="10"/>
        <v>6.063987284231233E-5</v>
      </c>
      <c r="AK57" s="23">
        <f t="shared" si="11"/>
        <v>3.0319936421156172E-4</v>
      </c>
      <c r="AL57" s="23">
        <f t="shared" si="12"/>
        <v>9.3524181995606107E-5</v>
      </c>
      <c r="AM57" s="23">
        <f t="shared" si="13"/>
        <v>5.4455209194215811E-4</v>
      </c>
      <c r="AN57" s="23">
        <f t="shared" si="14"/>
        <v>4.6596160997488265E-3</v>
      </c>
      <c r="AO57" s="23">
        <f t="shared" si="15"/>
        <v>9.4278409269764232E-5</v>
      </c>
      <c r="AP57" s="248">
        <f t="shared" si="16"/>
        <v>2.2020056964495423E-5</v>
      </c>
      <c r="AQ57" s="256">
        <f t="shared" si="17"/>
        <v>303.19936421156171</v>
      </c>
      <c r="AR57" s="257">
        <f t="shared" si="18"/>
        <v>93.524181995606114</v>
      </c>
      <c r="AS57" s="257">
        <f t="shared" si="19"/>
        <v>544.55209194215809</v>
      </c>
      <c r="AT57" s="257">
        <f t="shared" si="20"/>
        <v>4659.6160997488269</v>
      </c>
      <c r="AU57" s="257">
        <f t="shared" si="21"/>
        <v>94.278409269764225</v>
      </c>
      <c r="AV57" s="258">
        <f t="shared" si="22"/>
        <v>22.020056964495424</v>
      </c>
      <c r="AW57" s="264">
        <v>1</v>
      </c>
      <c r="AX57" s="265">
        <f t="shared" si="23"/>
        <v>303.19936421156171</v>
      </c>
      <c r="AY57" s="265">
        <f t="shared" si="24"/>
        <v>93.524181995606114</v>
      </c>
      <c r="AZ57" s="265">
        <f t="shared" si="25"/>
        <v>544.55209194215809</v>
      </c>
      <c r="BA57" s="265">
        <f t="shared" si="26"/>
        <v>4659.6160997488269</v>
      </c>
      <c r="BB57" s="265">
        <f t="shared" si="27"/>
        <v>94.278409269764225</v>
      </c>
      <c r="BC57" s="266">
        <f t="shared" si="28"/>
        <v>22.020056964495424</v>
      </c>
      <c r="BF57" s="210">
        <f>'F. CONVERSIÓN DE CARBÓN A CARNE'!$L$20</f>
        <v>0.24417195935985944</v>
      </c>
      <c r="BG57" s="13">
        <v>0.1</v>
      </c>
      <c r="BH57" s="13">
        <f t="shared" si="29"/>
        <v>44</v>
      </c>
      <c r="BI57">
        <f>(((((BD57+BE57+BF57)/0.565555287076649)^2)+((BH57/Q57)^2))^(1/2))*R57</f>
        <v>110.27990062650147</v>
      </c>
      <c r="BJ57">
        <f t="shared" si="67"/>
        <v>2046.2799006265016</v>
      </c>
      <c r="BK57" s="13">
        <f t="shared" si="30"/>
        <v>1.0050000000000001</v>
      </c>
      <c r="BL57" s="13">
        <f t="shared" si="31"/>
        <v>0.31</v>
      </c>
      <c r="BM57" s="13">
        <f t="shared" si="32"/>
        <v>1.8050000000000002</v>
      </c>
      <c r="BN57" s="13">
        <f t="shared" si="33"/>
        <v>15.445</v>
      </c>
      <c r="BO57" s="13">
        <f t="shared" si="34"/>
        <v>0.3125</v>
      </c>
      <c r="BP57" s="13">
        <f t="shared" si="35"/>
        <v>9.5899999999999999E-2</v>
      </c>
      <c r="BQ57" s="13">
        <f>((((BJ57/(Q57+R57+S57+T57))^2)+((BK57/W57)^2))^(1/2))*AD57</f>
        <v>0.32442975223789966</v>
      </c>
      <c r="BR57" s="209">
        <f>((((BJ57/(Q57+R57+S57+T57))^2)+((BL57/X57)^2))^(1/2))*AE57</f>
        <v>0.10007285889925263</v>
      </c>
      <c r="BS57" s="209">
        <f>(((((BJ57/(Q57+R57+S57+T57))^2)+((BM57/Y57)^2))^(1/2))*AF57)</f>
        <v>0.58268229133274518</v>
      </c>
      <c r="BT57" s="209">
        <f>((((BJ57/(Q57+R57+S57+T57))^2)+((BN57/Z57)^2))^(1/2))*AG57</f>
        <v>4.9858880828998604</v>
      </c>
      <c r="BU57" s="209">
        <f>((((BJ57/(Q57+R57+S57+T57))^2)+((BO57/AA57)^2))^(1/2))*AH57</f>
        <v>0.10087989808392403</v>
      </c>
      <c r="BV57" s="209">
        <f>((((BJ57/(Q57+R57+S57+T57))^2)+((BP57/AB57)^2))^(1/2))*AI57</f>
        <v>2.3561928118922059E-2</v>
      </c>
      <c r="CI57"/>
      <c r="CJ57"/>
      <c r="CK57"/>
      <c r="CL57"/>
      <c r="CM57"/>
    </row>
    <row r="58" spans="1:91" s="26" customFormat="1" ht="12.95" customHeight="1" x14ac:dyDescent="0.25">
      <c r="A58" s="13">
        <v>4.5703329999999998</v>
      </c>
      <c r="B58" s="13">
        <v>-74.126474000000002</v>
      </c>
      <c r="C58" s="13">
        <v>26</v>
      </c>
      <c r="D58" s="13">
        <v>21</v>
      </c>
      <c r="E58" s="13">
        <v>1770</v>
      </c>
      <c r="F58" s="3" t="s">
        <v>47</v>
      </c>
      <c r="G58" s="4" t="s">
        <v>85</v>
      </c>
      <c r="H58" s="5" t="s">
        <v>1569</v>
      </c>
      <c r="I58" s="14" t="s">
        <v>1570</v>
      </c>
      <c r="J58" s="3" t="s">
        <v>1571</v>
      </c>
      <c r="K58" s="6">
        <v>40634</v>
      </c>
      <c r="L58" s="15">
        <v>12</v>
      </c>
      <c r="M58" s="3">
        <v>5</v>
      </c>
      <c r="N58" s="3">
        <f t="shared" si="0"/>
        <v>240</v>
      </c>
      <c r="O58" s="3">
        <v>20</v>
      </c>
      <c r="P58" s="14" t="s">
        <v>1554</v>
      </c>
      <c r="Q58" s="3">
        <v>125</v>
      </c>
      <c r="R58" s="14">
        <f>0.565555287076649*Q58</f>
        <v>70.694410884581131</v>
      </c>
      <c r="S58" s="14"/>
      <c r="T58" s="14"/>
      <c r="U58" s="17">
        <v>3.9E-2</v>
      </c>
      <c r="V58" s="30">
        <v>2.0099999999999998</v>
      </c>
      <c r="W58" s="31">
        <v>10.050000000000001</v>
      </c>
      <c r="X58" s="30">
        <v>3.0999999999999996</v>
      </c>
      <c r="Y58" s="29">
        <v>18.05</v>
      </c>
      <c r="Z58" s="31">
        <v>154.44999999999999</v>
      </c>
      <c r="AA58" s="31">
        <v>3.125</v>
      </c>
      <c r="AB58" s="223">
        <v>0.95899999999999996</v>
      </c>
      <c r="AC58" s="237">
        <f t="shared" si="3"/>
        <v>6.2018051770546725E-3</v>
      </c>
      <c r="AD58" s="22">
        <f t="shared" si="4"/>
        <v>3.1009025885273368E-2</v>
      </c>
      <c r="AE58" s="22">
        <f t="shared" si="5"/>
        <v>9.5649731586415349E-3</v>
      </c>
      <c r="AF58" s="22">
        <f t="shared" si="6"/>
        <v>5.5692827584993457E-2</v>
      </c>
      <c r="AG58" s="22">
        <f t="shared" si="7"/>
        <v>0.47655164656522103</v>
      </c>
      <c r="AH58" s="22">
        <f t="shared" si="8"/>
        <v>9.6421100389531608E-3</v>
      </c>
      <c r="AI58" s="238">
        <f t="shared" si="9"/>
        <v>2.2520512804597597E-3</v>
      </c>
      <c r="AJ58" s="247">
        <f t="shared" si="10"/>
        <v>2.5840854904394468E-5</v>
      </c>
      <c r="AK58" s="23">
        <f t="shared" si="11"/>
        <v>1.2920427452197235E-4</v>
      </c>
      <c r="AL58" s="23">
        <f t="shared" si="12"/>
        <v>3.9854054827673063E-5</v>
      </c>
      <c r="AM58" s="23">
        <f t="shared" si="13"/>
        <v>2.3205344827080608E-4</v>
      </c>
      <c r="AN58" s="23">
        <f t="shared" si="14"/>
        <v>1.985631860688421E-3</v>
      </c>
      <c r="AO58" s="23">
        <f t="shared" si="15"/>
        <v>4.0175458495638172E-5</v>
      </c>
      <c r="AP58" s="248">
        <f t="shared" si="16"/>
        <v>9.3835470019156661E-6</v>
      </c>
      <c r="AQ58" s="256">
        <f t="shared" si="17"/>
        <v>129.20427452197237</v>
      </c>
      <c r="AR58" s="257">
        <f t="shared" si="18"/>
        <v>39.85405482767306</v>
      </c>
      <c r="AS58" s="257">
        <f t="shared" si="19"/>
        <v>232.05344827080609</v>
      </c>
      <c r="AT58" s="257">
        <f t="shared" si="20"/>
        <v>1985.6318606884211</v>
      </c>
      <c r="AU58" s="257">
        <f t="shared" si="21"/>
        <v>40.175458495638175</v>
      </c>
      <c r="AV58" s="258">
        <f t="shared" si="22"/>
        <v>9.3835470019156659</v>
      </c>
      <c r="AW58" s="264">
        <v>0</v>
      </c>
      <c r="AX58" s="265">
        <f t="shared" si="23"/>
        <v>0</v>
      </c>
      <c r="AY58" s="265">
        <f t="shared" si="24"/>
        <v>0</v>
      </c>
      <c r="AZ58" s="265">
        <f t="shared" si="25"/>
        <v>0</v>
      </c>
      <c r="BA58" s="265">
        <f t="shared" si="26"/>
        <v>0</v>
      </c>
      <c r="BB58" s="265">
        <f t="shared" si="27"/>
        <v>0</v>
      </c>
      <c r="BC58" s="266">
        <f t="shared" si="28"/>
        <v>0</v>
      </c>
      <c r="BF58" s="210">
        <f>'F. CONVERSIÓN DE CARBÓN A CARNE'!$L$20</f>
        <v>0.24417195935985944</v>
      </c>
      <c r="BG58" s="13">
        <v>0.1</v>
      </c>
      <c r="BH58" s="13">
        <f t="shared" si="29"/>
        <v>12.5</v>
      </c>
      <c r="BI58">
        <f>(((((BD58+BE58+BF58)/0.565555287076649)^2)+((BH58/Q58)^2))^(1/2))*R58</f>
        <v>31.329517223437918</v>
      </c>
      <c r="BJ58">
        <f t="shared" si="67"/>
        <v>187.5795172234379</v>
      </c>
      <c r="BK58" s="13">
        <f t="shared" si="30"/>
        <v>1.0050000000000001</v>
      </c>
      <c r="BL58" s="13">
        <f t="shared" si="31"/>
        <v>0.31</v>
      </c>
      <c r="BM58" s="13">
        <f t="shared" si="32"/>
        <v>1.8050000000000002</v>
      </c>
      <c r="BN58" s="13">
        <f t="shared" si="33"/>
        <v>15.445</v>
      </c>
      <c r="BO58" s="13">
        <f t="shared" si="34"/>
        <v>0.3125</v>
      </c>
      <c r="BP58" s="13">
        <f t="shared" si="35"/>
        <v>9.5899999999999999E-2</v>
      </c>
      <c r="BQ58" s="13">
        <f>((((BJ58/(Q58+R58+S58+T58))^2)+((BK58/W58)^2))^(1/2))*AD58</f>
        <v>2.9884484099617116E-2</v>
      </c>
      <c r="BR58" s="209">
        <f>((((BJ58/(Q58+R58+S58+T58))^2)+((BL58/X58)^2))^(1/2))*AE58</f>
        <v>9.2180995730162234E-3</v>
      </c>
      <c r="BS58" s="209">
        <f>(((((BJ58/(Q58+R58+S58+T58))^2)+((BM58/Y58)^2))^(1/2))*AF58)</f>
        <v>5.3673128159013823E-2</v>
      </c>
      <c r="BT58" s="209">
        <f>((((BJ58/(Q58+R58+S58+T58))^2)+((BN58/Z58)^2))^(1/2))*AG58</f>
        <v>0.45926950937172772</v>
      </c>
      <c r="BU58" s="209">
        <f>((((BJ58/(Q58+R58+S58+T58))^2)+((BO58/AA58)^2))^(1/2))*AH58</f>
        <v>9.2924390857018393E-3</v>
      </c>
      <c r="BV58" s="209">
        <f>((((BJ58/(Q58+R58+S58+T58))^2)+((BP58/AB58)^2))^(1/2))*AI58</f>
        <v>2.1703806798518124E-3</v>
      </c>
      <c r="CI58"/>
      <c r="CJ58"/>
      <c r="CK58"/>
      <c r="CL58"/>
      <c r="CM58"/>
    </row>
    <row r="59" spans="1:91" s="39" customFormat="1" ht="12.95" customHeight="1" thickBot="1" x14ac:dyDescent="0.3">
      <c r="A59" s="13">
        <v>4.5707964607827796</v>
      </c>
      <c r="B59" s="13">
        <v>-74.093270605926307</v>
      </c>
      <c r="C59" s="13">
        <v>30</v>
      </c>
      <c r="D59" s="13">
        <v>21</v>
      </c>
      <c r="E59" s="13">
        <v>2267</v>
      </c>
      <c r="F59" s="3" t="s">
        <v>5</v>
      </c>
      <c r="G59" s="4" t="s">
        <v>551</v>
      </c>
      <c r="H59" s="5" t="s">
        <v>552</v>
      </c>
      <c r="I59" s="14" t="s">
        <v>1603</v>
      </c>
      <c r="J59" s="3" t="s">
        <v>1553</v>
      </c>
      <c r="K59" s="6">
        <v>40646</v>
      </c>
      <c r="L59" s="15">
        <v>12</v>
      </c>
      <c r="M59" s="3">
        <v>7</v>
      </c>
      <c r="N59" s="3">
        <f t="shared" si="0"/>
        <v>360</v>
      </c>
      <c r="O59" s="3">
        <v>30</v>
      </c>
      <c r="P59" s="14" t="s">
        <v>1554</v>
      </c>
      <c r="Q59" s="3">
        <v>264</v>
      </c>
      <c r="R59" s="14"/>
      <c r="S59" s="14"/>
      <c r="T59" s="14">
        <f>0.738210935315612*Q59</f>
        <v>194.88768692332155</v>
      </c>
      <c r="U59" s="17">
        <v>3.9E-2</v>
      </c>
      <c r="V59" s="30">
        <v>2.02</v>
      </c>
      <c r="W59" s="31">
        <v>10.1</v>
      </c>
      <c r="X59" s="30">
        <v>1.9</v>
      </c>
      <c r="Y59" s="155">
        <v>18.05</v>
      </c>
      <c r="Z59" s="31">
        <v>160.19999999999999</v>
      </c>
      <c r="AA59" s="21">
        <v>3.125</v>
      </c>
      <c r="AB59" s="224">
        <v>1.0149999999999999</v>
      </c>
      <c r="AC59" s="237">
        <f t="shared" si="3"/>
        <v>1.4615087295301596E-2</v>
      </c>
      <c r="AD59" s="22">
        <f t="shared" si="4"/>
        <v>7.3075436476507993E-2</v>
      </c>
      <c r="AE59" s="22">
        <f t="shared" si="5"/>
        <v>1.3746864287659918E-2</v>
      </c>
      <c r="AF59" s="22">
        <f t="shared" si="6"/>
        <v>0.13059521073276925</v>
      </c>
      <c r="AG59" s="22">
        <f t="shared" si="7"/>
        <v>1.1590777152016414</v>
      </c>
      <c r="AH59" s="22">
        <f t="shared" si="8"/>
        <v>2.2609974157335393E-2</v>
      </c>
      <c r="AI59" s="238">
        <f t="shared" si="9"/>
        <v>5.5892520267260557E-3</v>
      </c>
      <c r="AJ59" s="247">
        <f t="shared" si="10"/>
        <v>4.0597464709171098E-5</v>
      </c>
      <c r="AK59" s="23">
        <f t="shared" si="11"/>
        <v>2.0298732354585554E-4</v>
      </c>
      <c r="AL59" s="23">
        <f t="shared" si="12"/>
        <v>3.8185734132388663E-5</v>
      </c>
      <c r="AM59" s="23">
        <f t="shared" si="13"/>
        <v>3.6276447425769237E-4</v>
      </c>
      <c r="AN59" s="23">
        <f t="shared" si="14"/>
        <v>3.2196603200045594E-3</v>
      </c>
      <c r="AO59" s="23">
        <f t="shared" si="15"/>
        <v>6.2805483770376087E-5</v>
      </c>
      <c r="AP59" s="248">
        <f t="shared" si="16"/>
        <v>1.5525700074239042E-5</v>
      </c>
      <c r="AQ59" s="256">
        <f t="shared" si="17"/>
        <v>202.98732354585553</v>
      </c>
      <c r="AR59" s="257">
        <f t="shared" si="18"/>
        <v>38.18573413238866</v>
      </c>
      <c r="AS59" s="257">
        <f t="shared" si="19"/>
        <v>362.76447425769237</v>
      </c>
      <c r="AT59" s="257">
        <f t="shared" si="20"/>
        <v>3219.6603200045593</v>
      </c>
      <c r="AU59" s="257">
        <f t="shared" si="21"/>
        <v>62.805483770376085</v>
      </c>
      <c r="AV59" s="258">
        <f t="shared" si="22"/>
        <v>15.525700074239042</v>
      </c>
      <c r="AW59" s="264">
        <v>1</v>
      </c>
      <c r="AX59" s="265">
        <f t="shared" si="23"/>
        <v>202.98732354585553</v>
      </c>
      <c r="AY59" s="265">
        <f t="shared" si="24"/>
        <v>38.18573413238866</v>
      </c>
      <c r="AZ59" s="265">
        <f t="shared" si="25"/>
        <v>362.76447425769237</v>
      </c>
      <c r="BA59" s="265">
        <f t="shared" si="26"/>
        <v>3219.6603200045593</v>
      </c>
      <c r="BB59" s="265">
        <f t="shared" si="27"/>
        <v>62.805483770376085</v>
      </c>
      <c r="BC59" s="266">
        <f t="shared" si="28"/>
        <v>15.525700074239042</v>
      </c>
      <c r="BD59" s="211">
        <f>'F. CONVERSIÓN DE CARBÓN A CARNE'!$F$20</f>
        <v>0.16207300021353654</v>
      </c>
      <c r="BG59" s="13">
        <v>0.1</v>
      </c>
      <c r="BH59" s="13">
        <f t="shared" si="29"/>
        <v>26.400000000000002</v>
      </c>
      <c r="BI59">
        <f>(((((BD59+BE59+BF59)/0.738210935315612)^2)+((BH59/Q59)^2))^(1/2))*T59</f>
        <v>47.016622115687539</v>
      </c>
      <c r="BJ59">
        <f t="shared" si="67"/>
        <v>743.97662211568763</v>
      </c>
      <c r="BK59" s="13">
        <f t="shared" si="30"/>
        <v>1.01</v>
      </c>
      <c r="BL59" s="13">
        <f t="shared" si="31"/>
        <v>0.19</v>
      </c>
      <c r="BM59" s="13">
        <f t="shared" si="32"/>
        <v>1.8050000000000002</v>
      </c>
      <c r="BN59" s="13">
        <f t="shared" si="33"/>
        <v>16.02</v>
      </c>
      <c r="BO59" s="13">
        <f t="shared" si="34"/>
        <v>0.3125</v>
      </c>
      <c r="BP59" s="13">
        <f t="shared" si="35"/>
        <v>0.10149999999999999</v>
      </c>
      <c r="BQ59" s="13">
        <f>((((BJ59/(Q59+R59+S59+T59))^2)+((BK59/W59)^2))^(1/2))*AD59</f>
        <v>0.11869949332272679</v>
      </c>
      <c r="BR59" s="209">
        <f>((((BJ59/(Q59+R59+S59+T59))^2)+((BL59/X59)^2))^(1/2))*AE59</f>
        <v>2.2329607654770385E-2</v>
      </c>
      <c r="BS59" s="209">
        <f>(((((BJ59/(Q59+R59+S59+T59))^2)+((BM59/Y59)^2))^(1/2))*AF59)</f>
        <v>0.2121312727203187</v>
      </c>
      <c r="BT59" s="209">
        <f>((((BJ59/(Q59+R59+S59+T59))^2)+((BN59/Z59)^2))^(1/2))*AG59</f>
        <v>1.8827384980495869</v>
      </c>
      <c r="BU59" s="209">
        <f>((((BJ59/(Q59+R59+S59+T59))^2)+((BO59/AA59)^2))^(1/2))*AH59</f>
        <v>3.6726328379556555E-2</v>
      </c>
      <c r="BV59" s="209">
        <f>((((BJ59/(Q59+R59+S59+T59))^2)+((BP59/AB59)^2))^(1/2))*AI59</f>
        <v>9.0788562561468552E-3</v>
      </c>
      <c r="CI59"/>
      <c r="CJ59"/>
      <c r="CK59"/>
      <c r="CL59"/>
      <c r="CM59"/>
    </row>
    <row r="60" spans="1:91" s="39" customFormat="1" ht="12.95" customHeight="1" thickBot="1" x14ac:dyDescent="0.3">
      <c r="A60" s="13">
        <v>4.57115122918289</v>
      </c>
      <c r="B60" s="13">
        <v>-74.097095404595095</v>
      </c>
      <c r="C60" s="13">
        <v>29</v>
      </c>
      <c r="D60" s="13">
        <v>21</v>
      </c>
      <c r="E60" s="13">
        <v>2266</v>
      </c>
      <c r="F60" s="58" t="s">
        <v>13</v>
      </c>
      <c r="G60" s="59" t="s">
        <v>905</v>
      </c>
      <c r="H60" s="60" t="s">
        <v>907</v>
      </c>
      <c r="I60" s="16" t="s">
        <v>1603</v>
      </c>
      <c r="J60" s="16"/>
      <c r="K60" s="66">
        <v>40084</v>
      </c>
      <c r="L60" s="16">
        <v>12</v>
      </c>
      <c r="M60" s="16">
        <v>7</v>
      </c>
      <c r="N60" s="3">
        <f t="shared" si="0"/>
        <v>360</v>
      </c>
      <c r="O60" s="3">
        <v>30</v>
      </c>
      <c r="P60" s="16" t="s">
        <v>1554</v>
      </c>
      <c r="Q60" s="62">
        <v>550</v>
      </c>
      <c r="R60" s="14"/>
      <c r="S60" s="14"/>
      <c r="T60" s="14"/>
      <c r="U60" s="17">
        <v>3.9E-2</v>
      </c>
      <c r="V60" s="33">
        <v>0.36</v>
      </c>
      <c r="W60" s="34">
        <v>1.8</v>
      </c>
      <c r="X60" s="33">
        <v>10.3</v>
      </c>
      <c r="Y60" s="29">
        <f>0.01805*1000</f>
        <v>18.05</v>
      </c>
      <c r="Z60" s="34">
        <v>311.5</v>
      </c>
      <c r="AA60" s="158">
        <f>0.003125*1000</f>
        <v>3.125</v>
      </c>
      <c r="AB60" s="216">
        <v>0.28499999999999998</v>
      </c>
      <c r="AC60" s="237">
        <f t="shared" si="3"/>
        <v>3.1218269817035803E-3</v>
      </c>
      <c r="AD60" s="22">
        <f t="shared" si="4"/>
        <v>1.5609134908517902E-2</v>
      </c>
      <c r="AE60" s="22">
        <f t="shared" si="5"/>
        <v>8.9318938643185769E-2</v>
      </c>
      <c r="AF60" s="22">
        <f t="shared" si="6"/>
        <v>0.15652493616597118</v>
      </c>
      <c r="AG60" s="22">
        <f t="shared" si="7"/>
        <v>2.701247513335181</v>
      </c>
      <c r="AH60" s="22">
        <f t="shared" si="8"/>
        <v>2.7099192549510247E-2</v>
      </c>
      <c r="AI60" s="238">
        <f t="shared" si="9"/>
        <v>1.8810000000000001E-3</v>
      </c>
      <c r="AJ60" s="247">
        <f t="shared" si="10"/>
        <v>8.6717416158432791E-6</v>
      </c>
      <c r="AK60" s="23">
        <f t="shared" si="11"/>
        <v>4.3358708079216396E-5</v>
      </c>
      <c r="AL60" s="23">
        <f t="shared" si="12"/>
        <v>2.4810816289773824E-4</v>
      </c>
      <c r="AM60" s="23">
        <f t="shared" si="13"/>
        <v>4.3479148934991998E-4</v>
      </c>
      <c r="AN60" s="23">
        <f t="shared" si="14"/>
        <v>7.503465314819947E-3</v>
      </c>
      <c r="AO60" s="23">
        <f t="shared" si="15"/>
        <v>7.5275534859750687E-5</v>
      </c>
      <c r="AP60" s="248">
        <f t="shared" si="16"/>
        <v>5.2249999999999999E-6</v>
      </c>
      <c r="AQ60" s="256">
        <f t="shared" si="17"/>
        <v>43.358708079216399</v>
      </c>
      <c r="AR60" s="257">
        <f t="shared" si="18"/>
        <v>248.10816289773825</v>
      </c>
      <c r="AS60" s="257">
        <f t="shared" si="19"/>
        <v>434.79148934991997</v>
      </c>
      <c r="AT60" s="257">
        <f t="shared" si="20"/>
        <v>7503.4653148199468</v>
      </c>
      <c r="AU60" s="257">
        <f t="shared" si="21"/>
        <v>75.275534859750692</v>
      </c>
      <c r="AV60" s="258">
        <f t="shared" si="22"/>
        <v>5.2249999999999996</v>
      </c>
      <c r="AW60" s="264">
        <v>1</v>
      </c>
      <c r="AX60" s="265">
        <f t="shared" si="23"/>
        <v>43.358708079216399</v>
      </c>
      <c r="AY60" s="265">
        <f t="shared" si="24"/>
        <v>248.10816289773825</v>
      </c>
      <c r="AZ60" s="265">
        <f t="shared" si="25"/>
        <v>434.79148934991997</v>
      </c>
      <c r="BA60" s="265">
        <f t="shared" si="26"/>
        <v>7503.4653148199468</v>
      </c>
      <c r="BB60" s="265">
        <f t="shared" si="27"/>
        <v>75.275534859750692</v>
      </c>
      <c r="BC60" s="266">
        <f t="shared" si="28"/>
        <v>5.2249999999999996</v>
      </c>
      <c r="BG60" s="13">
        <v>0.1</v>
      </c>
      <c r="BH60" s="13">
        <f t="shared" si="29"/>
        <v>55</v>
      </c>
      <c r="BI60"/>
      <c r="BJ60">
        <f>BH60</f>
        <v>55</v>
      </c>
      <c r="BK60" s="13">
        <f t="shared" si="30"/>
        <v>0.18000000000000002</v>
      </c>
      <c r="BL60" s="13">
        <f t="shared" si="31"/>
        <v>1.03</v>
      </c>
      <c r="BM60" s="13">
        <f t="shared" si="32"/>
        <v>1.8050000000000002</v>
      </c>
      <c r="BN60" s="13">
        <f t="shared" si="33"/>
        <v>31.150000000000002</v>
      </c>
      <c r="BO60" s="13">
        <f t="shared" si="34"/>
        <v>0.3125</v>
      </c>
      <c r="BP60" s="13">
        <f t="shared" si="35"/>
        <v>2.8499999999999998E-2</v>
      </c>
      <c r="BQ60" s="13">
        <f>((((BJ60/Q60)^2)+((BK60/W60)^2))^(1/2))*AD60</f>
        <v>2.2074650284537342E-3</v>
      </c>
      <c r="BR60" s="209">
        <f>(((((BJ60/Q60))^2)+((BL60/X60)^2))^(1/2))*AE60</f>
        <v>1.2631605440596364E-2</v>
      </c>
      <c r="BS60" s="209">
        <f>(((((BJ60/Q60))^2)+((BM60/Y60)^2))^(1/2))*AF60</f>
        <v>2.2135968757549945E-2</v>
      </c>
      <c r="BT60" s="209">
        <f>((((BJ60/Q60)^2)+((BN60/Z60)^2))^(1/2))*AG60</f>
        <v>0.38201408686852117</v>
      </c>
      <c r="BU60" s="209">
        <f>((((BJ60/Q60)^2)+((BO60/AA60)^2))^(1/2))*AH60</f>
        <v>3.8324045632877331E-3</v>
      </c>
      <c r="BV60" s="209">
        <f>((((BJ60/Q60)^2)+((BP60/AB60)^2))^(1/2))*AI60</f>
        <v>2.6601357108237925E-4</v>
      </c>
      <c r="CI60"/>
      <c r="CJ60"/>
      <c r="CK60"/>
      <c r="CL60"/>
      <c r="CM60"/>
    </row>
    <row r="61" spans="1:91" s="39" customFormat="1" ht="12.95" customHeight="1" thickBot="1" x14ac:dyDescent="0.3">
      <c r="A61" s="13">
        <v>4.571167</v>
      </c>
      <c r="B61" s="13">
        <v>-74.095924999999994</v>
      </c>
      <c r="C61" s="13">
        <v>29</v>
      </c>
      <c r="D61" s="13">
        <v>21</v>
      </c>
      <c r="E61" s="13">
        <v>2266</v>
      </c>
      <c r="F61" s="58" t="s">
        <v>13</v>
      </c>
      <c r="G61" s="59" t="s">
        <v>905</v>
      </c>
      <c r="H61" s="60" t="s">
        <v>906</v>
      </c>
      <c r="I61" s="16" t="s">
        <v>1603</v>
      </c>
      <c r="J61" s="16"/>
      <c r="K61" s="74">
        <v>39898</v>
      </c>
      <c r="L61" s="69">
        <f>84/7</f>
        <v>12</v>
      </c>
      <c r="M61" s="16">
        <v>7</v>
      </c>
      <c r="N61" s="3">
        <f t="shared" si="0"/>
        <v>360</v>
      </c>
      <c r="O61" s="3">
        <v>30</v>
      </c>
      <c r="P61" s="16" t="s">
        <v>1554</v>
      </c>
      <c r="Q61" s="16">
        <v>7200</v>
      </c>
      <c r="R61" s="14"/>
      <c r="S61" s="14"/>
      <c r="T61" s="14"/>
      <c r="U61" s="17">
        <v>3.9E-2</v>
      </c>
      <c r="V61" s="142">
        <v>0.36</v>
      </c>
      <c r="W61" s="148">
        <v>1.8</v>
      </c>
      <c r="X61" s="142">
        <v>10.3</v>
      </c>
      <c r="Y61" s="154">
        <f>0.01805*1000</f>
        <v>18.05</v>
      </c>
      <c r="Z61" s="148">
        <v>311.5</v>
      </c>
      <c r="AA61" s="21">
        <f>0.003125*1000</f>
        <v>3.125</v>
      </c>
      <c r="AB61" s="215">
        <v>0.28499999999999998</v>
      </c>
      <c r="AC61" s="237">
        <f t="shared" si="3"/>
        <v>4.086755321502869E-2</v>
      </c>
      <c r="AD61" s="22">
        <f t="shared" si="4"/>
        <v>0.20433776607514342</v>
      </c>
      <c r="AE61" s="22">
        <f t="shared" si="5"/>
        <v>1.169266105874432</v>
      </c>
      <c r="AF61" s="22">
        <f t="shared" si="6"/>
        <v>2.0490537098090775</v>
      </c>
      <c r="AG61" s="22">
        <f t="shared" si="7"/>
        <v>35.361785629115097</v>
      </c>
      <c r="AH61" s="22">
        <f t="shared" si="8"/>
        <v>0.35475306610267959</v>
      </c>
      <c r="AI61" s="238">
        <f t="shared" si="9"/>
        <v>2.4624E-2</v>
      </c>
      <c r="AJ61" s="247">
        <f t="shared" si="10"/>
        <v>1.1352098115285747E-4</v>
      </c>
      <c r="AK61" s="23">
        <f t="shared" si="11"/>
        <v>5.6760490576428734E-4</v>
      </c>
      <c r="AL61" s="23">
        <f t="shared" si="12"/>
        <v>3.2479614052067555E-3</v>
      </c>
      <c r="AM61" s="23">
        <f t="shared" si="13"/>
        <v>5.6918158605807709E-3</v>
      </c>
      <c r="AN61" s="23">
        <f t="shared" si="14"/>
        <v>9.8227182303097488E-2</v>
      </c>
      <c r="AO61" s="23">
        <f t="shared" si="15"/>
        <v>9.8542518361855445E-4</v>
      </c>
      <c r="AP61" s="248">
        <f t="shared" si="16"/>
        <v>6.8399999999999996E-5</v>
      </c>
      <c r="AQ61" s="256">
        <f t="shared" si="17"/>
        <v>567.60490576428731</v>
      </c>
      <c r="AR61" s="257">
        <f t="shared" si="18"/>
        <v>3247.9614052067554</v>
      </c>
      <c r="AS61" s="257">
        <f t="shared" si="19"/>
        <v>5691.8158605807712</v>
      </c>
      <c r="AT61" s="257">
        <f t="shared" si="20"/>
        <v>98227.182303097492</v>
      </c>
      <c r="AU61" s="257">
        <f t="shared" si="21"/>
        <v>985.42518361855446</v>
      </c>
      <c r="AV61" s="258">
        <f t="shared" si="22"/>
        <v>68.399999999999991</v>
      </c>
      <c r="AW61" s="264">
        <v>1</v>
      </c>
      <c r="AX61" s="265">
        <f t="shared" si="23"/>
        <v>567.60490576428731</v>
      </c>
      <c r="AY61" s="265">
        <f t="shared" si="24"/>
        <v>3247.9614052067554</v>
      </c>
      <c r="AZ61" s="265">
        <f t="shared" si="25"/>
        <v>5691.8158605807712</v>
      </c>
      <c r="BA61" s="265">
        <f t="shared" si="26"/>
        <v>98227.182303097492</v>
      </c>
      <c r="BB61" s="265">
        <f t="shared" si="27"/>
        <v>985.42518361855446</v>
      </c>
      <c r="BC61" s="266">
        <f t="shared" si="28"/>
        <v>68.399999999999991</v>
      </c>
      <c r="BG61" s="13">
        <v>0.1</v>
      </c>
      <c r="BH61" s="13">
        <f t="shared" si="29"/>
        <v>720</v>
      </c>
      <c r="BI61"/>
      <c r="BJ61">
        <f>BH61</f>
        <v>720</v>
      </c>
      <c r="BK61" s="13">
        <f t="shared" si="30"/>
        <v>0.18000000000000002</v>
      </c>
      <c r="BL61" s="13">
        <f t="shared" si="31"/>
        <v>1.03</v>
      </c>
      <c r="BM61" s="13">
        <f t="shared" si="32"/>
        <v>1.8050000000000002</v>
      </c>
      <c r="BN61" s="13">
        <f t="shared" si="33"/>
        <v>31.150000000000002</v>
      </c>
      <c r="BO61" s="13">
        <f t="shared" si="34"/>
        <v>0.3125</v>
      </c>
      <c r="BP61" s="13">
        <f t="shared" si="35"/>
        <v>2.8499999999999998E-2</v>
      </c>
      <c r="BQ61" s="13">
        <f>((((BJ61/Q61)^2)+((BK61/W61)^2))^(1/2))*AD61</f>
        <v>2.889772400884888E-2</v>
      </c>
      <c r="BR61" s="209">
        <f>(((((BJ61/Q61))^2)+((BL61/X61)^2))^(1/2))*AE61</f>
        <v>0.16535919849507971</v>
      </c>
      <c r="BS61" s="209">
        <f>(((((BJ61/Q61))^2)+((BM61/Y61)^2))^(1/2))*AF61</f>
        <v>0.28977995464429024</v>
      </c>
      <c r="BT61" s="209">
        <f>((((BJ61/Q61)^2)+((BN61/Z61)^2))^(1/2))*AG61</f>
        <v>5.0009116826424593</v>
      </c>
      <c r="BU61" s="209">
        <f>((((BJ61/Q61)^2)+((BO61/AA61)^2))^(1/2))*AH61</f>
        <v>5.0169659737584867E-2</v>
      </c>
      <c r="BV61" s="209">
        <f>((((BJ61/Q61)^2)+((BP61/AB61)^2))^(1/2))*AI61</f>
        <v>3.4823594759875098E-3</v>
      </c>
      <c r="CI61"/>
      <c r="CJ61"/>
      <c r="CK61"/>
      <c r="CL61"/>
      <c r="CM61"/>
    </row>
    <row r="62" spans="1:91" s="39" customFormat="1" ht="12.95" customHeight="1" thickBot="1" x14ac:dyDescent="0.3">
      <c r="A62" s="13">
        <v>4.5713977627110998</v>
      </c>
      <c r="B62" s="13">
        <v>-74.07984914267</v>
      </c>
      <c r="C62" s="13">
        <v>31</v>
      </c>
      <c r="D62" s="13">
        <v>21</v>
      </c>
      <c r="E62" s="13">
        <v>2268</v>
      </c>
      <c r="F62" s="3" t="s">
        <v>5</v>
      </c>
      <c r="G62" s="4" t="s">
        <v>32</v>
      </c>
      <c r="H62" s="5" t="s">
        <v>576</v>
      </c>
      <c r="I62" s="14" t="s">
        <v>1603</v>
      </c>
      <c r="J62" s="3" t="s">
        <v>1553</v>
      </c>
      <c r="K62" s="6">
        <v>40660</v>
      </c>
      <c r="L62" s="15">
        <v>12</v>
      </c>
      <c r="M62" s="3">
        <v>7</v>
      </c>
      <c r="N62" s="3">
        <f t="shared" si="0"/>
        <v>360</v>
      </c>
      <c r="O62" s="3">
        <v>30</v>
      </c>
      <c r="P62" s="14" t="s">
        <v>1554</v>
      </c>
      <c r="Q62" s="3">
        <v>360</v>
      </c>
      <c r="R62" s="14"/>
      <c r="S62" s="14"/>
      <c r="T62" s="14">
        <f>0.738210935315612*Q62</f>
        <v>265.75593671362032</v>
      </c>
      <c r="U62" s="17">
        <v>3.9E-2</v>
      </c>
      <c r="V62" s="18">
        <v>2.02</v>
      </c>
      <c r="W62" s="19">
        <v>10.1</v>
      </c>
      <c r="X62" s="18">
        <v>1.9</v>
      </c>
      <c r="Y62" s="20">
        <v>18.05</v>
      </c>
      <c r="Z62" s="19">
        <v>160.19999999999999</v>
      </c>
      <c r="AA62" s="21">
        <v>3.125</v>
      </c>
      <c r="AB62" s="219">
        <v>1.0149999999999999</v>
      </c>
      <c r="AC62" s="237">
        <f t="shared" si="3"/>
        <v>1.9929664493593086E-2</v>
      </c>
      <c r="AD62" s="22">
        <f t="shared" si="4"/>
        <v>9.9648322467965414E-2</v>
      </c>
      <c r="AE62" s="22">
        <f t="shared" si="5"/>
        <v>1.8745724028627158E-2</v>
      </c>
      <c r="AF62" s="22">
        <f t="shared" si="6"/>
        <v>0.17808437827195805</v>
      </c>
      <c r="AG62" s="22">
        <f t="shared" si="7"/>
        <v>1.5805605207295108</v>
      </c>
      <c r="AH62" s="22">
        <f t="shared" si="8"/>
        <v>3.0831782941820988E-2</v>
      </c>
      <c r="AI62" s="238">
        <f t="shared" si="9"/>
        <v>7.621707309171894E-3</v>
      </c>
      <c r="AJ62" s="247">
        <f t="shared" si="10"/>
        <v>5.5360179148869681E-5</v>
      </c>
      <c r="AK62" s="23">
        <f t="shared" si="11"/>
        <v>2.7680089574434838E-4</v>
      </c>
      <c r="AL62" s="23">
        <f t="shared" si="12"/>
        <v>5.2071455635075442E-5</v>
      </c>
      <c r="AM62" s="23">
        <f t="shared" si="13"/>
        <v>4.9467882853321678E-4</v>
      </c>
      <c r="AN62" s="23">
        <f t="shared" si="14"/>
        <v>4.3904458909153074E-3</v>
      </c>
      <c r="AO62" s="23">
        <f t="shared" si="15"/>
        <v>8.5643841505058296E-5</v>
      </c>
      <c r="AP62" s="248">
        <f t="shared" si="16"/>
        <v>2.1171409192144149E-5</v>
      </c>
      <c r="AQ62" s="256">
        <f t="shared" si="17"/>
        <v>276.8008957443484</v>
      </c>
      <c r="AR62" s="257">
        <f t="shared" si="18"/>
        <v>52.071455635075445</v>
      </c>
      <c r="AS62" s="257">
        <f t="shared" si="19"/>
        <v>494.6788285332168</v>
      </c>
      <c r="AT62" s="257">
        <f t="shared" si="20"/>
        <v>4390.4458909153072</v>
      </c>
      <c r="AU62" s="257">
        <f t="shared" si="21"/>
        <v>85.64384150505829</v>
      </c>
      <c r="AV62" s="258">
        <f t="shared" si="22"/>
        <v>21.17140919214415</v>
      </c>
      <c r="AW62" s="264">
        <v>1</v>
      </c>
      <c r="AX62" s="265">
        <f t="shared" si="23"/>
        <v>276.8008957443484</v>
      </c>
      <c r="AY62" s="265">
        <f t="shared" si="24"/>
        <v>52.071455635075445</v>
      </c>
      <c r="AZ62" s="265">
        <f t="shared" si="25"/>
        <v>494.6788285332168</v>
      </c>
      <c r="BA62" s="265">
        <f t="shared" si="26"/>
        <v>4390.4458909153072</v>
      </c>
      <c r="BB62" s="265">
        <f t="shared" si="27"/>
        <v>85.64384150505829</v>
      </c>
      <c r="BC62" s="266">
        <f t="shared" si="28"/>
        <v>21.17140919214415</v>
      </c>
      <c r="BD62" s="211">
        <f>'F. CONVERSIÓN DE CARBÓN A CARNE'!$F$20</f>
        <v>0.16207300021353654</v>
      </c>
      <c r="BG62" s="13">
        <v>0.1</v>
      </c>
      <c r="BH62" s="13">
        <f t="shared" si="29"/>
        <v>36</v>
      </c>
      <c r="BI62">
        <f>(((((BD62+BE62+BF62)/0.738210935315612)^2)+((BH62/Q62)^2))^(1/2))*T62</f>
        <v>64.11357561230119</v>
      </c>
      <c r="BJ62">
        <f>(((BH62)^2)+((BI62^2))^(1/2))</f>
        <v>1360.1135756123012</v>
      </c>
      <c r="BK62" s="13">
        <f t="shared" si="30"/>
        <v>1.01</v>
      </c>
      <c r="BL62" s="13">
        <f t="shared" si="31"/>
        <v>0.19</v>
      </c>
      <c r="BM62" s="13">
        <f t="shared" si="32"/>
        <v>1.8050000000000002</v>
      </c>
      <c r="BN62" s="13">
        <f t="shared" si="33"/>
        <v>16.02</v>
      </c>
      <c r="BO62" s="13">
        <f t="shared" si="34"/>
        <v>0.3125</v>
      </c>
      <c r="BP62" s="13">
        <f t="shared" si="35"/>
        <v>0.10149999999999999</v>
      </c>
      <c r="BQ62" s="13">
        <f>((((BJ62/(Q62+R62+S62+T62))^2)+((BK62/W62)^2))^(1/2))*AD62</f>
        <v>0.21681999942263458</v>
      </c>
      <c r="BR62" s="209">
        <f>((((BJ62/(Q62+R62+S62+T62))^2)+((BL62/X62)^2))^(1/2))*AE62</f>
        <v>4.0787920683465914E-2</v>
      </c>
      <c r="BS62" s="209">
        <f>(((((BJ62/(Q62+R62+S62+T62))^2)+((BM62/Y62)^2))^(1/2))*AF62)</f>
        <v>0.38748524649292632</v>
      </c>
      <c r="BT62" s="209">
        <f>((((BJ62/(Q62+R62+S62+T62))^2)+((BN62/Z62)^2))^(1/2))*AG62</f>
        <v>3.4390657334164416</v>
      </c>
      <c r="BU62" s="209">
        <f>((((BJ62/(Q62+R62+S62+T62))^2)+((BO62/AA62)^2))^(1/2))*AH62</f>
        <v>6.7085395860963681E-2</v>
      </c>
      <c r="BV62" s="209">
        <f>((((BJ62/(Q62+R62+S62+T62))^2)+((BP62/AB62)^2))^(1/2))*AI62</f>
        <v>1.6583706914939707E-2</v>
      </c>
      <c r="CI62"/>
      <c r="CJ62"/>
      <c r="CK62"/>
      <c r="CL62"/>
      <c r="CM62"/>
    </row>
    <row r="63" spans="1:91" s="41" customFormat="1" ht="12.95" customHeight="1" thickBot="1" x14ac:dyDescent="0.3">
      <c r="A63" s="13">
        <v>4.5714804397492399</v>
      </c>
      <c r="B63" s="13">
        <v>-74.091534826900897</v>
      </c>
      <c r="C63" s="13">
        <v>30</v>
      </c>
      <c r="D63" s="13">
        <v>21</v>
      </c>
      <c r="E63" s="13">
        <v>2267</v>
      </c>
      <c r="F63" s="58" t="s">
        <v>13</v>
      </c>
      <c r="G63" s="59" t="s">
        <v>942</v>
      </c>
      <c r="H63" s="60" t="s">
        <v>943</v>
      </c>
      <c r="I63" s="16" t="s">
        <v>1603</v>
      </c>
      <c r="J63" s="16"/>
      <c r="K63" s="73">
        <v>40473</v>
      </c>
      <c r="L63" s="16">
        <v>12</v>
      </c>
      <c r="M63" s="16">
        <v>7</v>
      </c>
      <c r="N63" s="3">
        <f t="shared" si="0"/>
        <v>360</v>
      </c>
      <c r="O63" s="3">
        <v>30</v>
      </c>
      <c r="P63" s="16" t="s">
        <v>1554</v>
      </c>
      <c r="Q63" s="62">
        <v>550</v>
      </c>
      <c r="R63" s="14"/>
      <c r="S63" s="14"/>
      <c r="T63" s="14"/>
      <c r="U63" s="17">
        <v>3.9E-2</v>
      </c>
      <c r="V63" s="142">
        <v>0.36</v>
      </c>
      <c r="W63" s="148">
        <v>1.8</v>
      </c>
      <c r="X63" s="142">
        <v>10.3</v>
      </c>
      <c r="Y63" s="154">
        <f>0.01805*1000</f>
        <v>18.05</v>
      </c>
      <c r="Z63" s="148">
        <v>311.5</v>
      </c>
      <c r="AA63" s="21">
        <f>0.003125*1000</f>
        <v>3.125</v>
      </c>
      <c r="AB63" s="215">
        <v>0.28499999999999998</v>
      </c>
      <c r="AC63" s="237">
        <f t="shared" si="3"/>
        <v>3.1218269817035803E-3</v>
      </c>
      <c r="AD63" s="22">
        <f t="shared" si="4"/>
        <v>1.5609134908517902E-2</v>
      </c>
      <c r="AE63" s="22">
        <f t="shared" si="5"/>
        <v>8.9318938643185769E-2</v>
      </c>
      <c r="AF63" s="22">
        <f t="shared" si="6"/>
        <v>0.15652493616597118</v>
      </c>
      <c r="AG63" s="22">
        <f t="shared" si="7"/>
        <v>2.701247513335181</v>
      </c>
      <c r="AH63" s="22">
        <f t="shared" si="8"/>
        <v>2.7099192549510247E-2</v>
      </c>
      <c r="AI63" s="238">
        <f t="shared" si="9"/>
        <v>1.8810000000000001E-3</v>
      </c>
      <c r="AJ63" s="247">
        <f t="shared" si="10"/>
        <v>8.6717416158432791E-6</v>
      </c>
      <c r="AK63" s="23">
        <f t="shared" si="11"/>
        <v>4.3358708079216396E-5</v>
      </c>
      <c r="AL63" s="23">
        <f t="shared" si="12"/>
        <v>2.4810816289773824E-4</v>
      </c>
      <c r="AM63" s="23">
        <f t="shared" si="13"/>
        <v>4.3479148934991998E-4</v>
      </c>
      <c r="AN63" s="23">
        <f t="shared" si="14"/>
        <v>7.503465314819947E-3</v>
      </c>
      <c r="AO63" s="23">
        <f t="shared" si="15"/>
        <v>7.5275534859750687E-5</v>
      </c>
      <c r="AP63" s="248">
        <f t="shared" si="16"/>
        <v>5.2249999999999999E-6</v>
      </c>
      <c r="AQ63" s="256">
        <f t="shared" si="17"/>
        <v>43.358708079216399</v>
      </c>
      <c r="AR63" s="257">
        <f t="shared" si="18"/>
        <v>248.10816289773825</v>
      </c>
      <c r="AS63" s="257">
        <f t="shared" si="19"/>
        <v>434.79148934991997</v>
      </c>
      <c r="AT63" s="257">
        <f t="shared" si="20"/>
        <v>7503.4653148199468</v>
      </c>
      <c r="AU63" s="257">
        <f t="shared" si="21"/>
        <v>75.275534859750692</v>
      </c>
      <c r="AV63" s="258">
        <f t="shared" si="22"/>
        <v>5.2249999999999996</v>
      </c>
      <c r="AW63" s="264">
        <v>1</v>
      </c>
      <c r="AX63" s="265">
        <f t="shared" si="23"/>
        <v>43.358708079216399</v>
      </c>
      <c r="AY63" s="265">
        <f t="shared" si="24"/>
        <v>248.10816289773825</v>
      </c>
      <c r="AZ63" s="265">
        <f t="shared" si="25"/>
        <v>434.79148934991997</v>
      </c>
      <c r="BA63" s="265">
        <f t="shared" si="26"/>
        <v>7503.4653148199468</v>
      </c>
      <c r="BB63" s="265">
        <f t="shared" si="27"/>
        <v>75.275534859750692</v>
      </c>
      <c r="BC63" s="266">
        <f t="shared" si="28"/>
        <v>5.2249999999999996</v>
      </c>
      <c r="BG63" s="13">
        <v>0.1</v>
      </c>
      <c r="BH63" s="13">
        <f t="shared" si="29"/>
        <v>55</v>
      </c>
      <c r="BI63"/>
      <c r="BJ63">
        <f>BH63</f>
        <v>55</v>
      </c>
      <c r="BK63" s="13">
        <f t="shared" si="30"/>
        <v>0.18000000000000002</v>
      </c>
      <c r="BL63" s="13">
        <f t="shared" si="31"/>
        <v>1.03</v>
      </c>
      <c r="BM63" s="13">
        <f t="shared" si="32"/>
        <v>1.8050000000000002</v>
      </c>
      <c r="BN63" s="13">
        <f t="shared" si="33"/>
        <v>31.150000000000002</v>
      </c>
      <c r="BO63" s="13">
        <f t="shared" si="34"/>
        <v>0.3125</v>
      </c>
      <c r="BP63" s="13">
        <f t="shared" si="35"/>
        <v>2.8499999999999998E-2</v>
      </c>
      <c r="BQ63" s="13">
        <f>((((BJ63/Q63)^2)+((BK63/W63)^2))^(1/2))*AD63</f>
        <v>2.2074650284537342E-3</v>
      </c>
      <c r="BR63" s="209">
        <f>(((((BJ63/Q63))^2)+((BL63/X63)^2))^(1/2))*AE63</f>
        <v>1.2631605440596364E-2</v>
      </c>
      <c r="BS63" s="209">
        <f>(((((BJ63/Q63))^2)+((BM63/Y63)^2))^(1/2))*AF63</f>
        <v>2.2135968757549945E-2</v>
      </c>
      <c r="BT63" s="209">
        <f>((((BJ63/Q63)^2)+((BN63/Z63)^2))^(1/2))*AG63</f>
        <v>0.38201408686852117</v>
      </c>
      <c r="BU63" s="209">
        <f>((((BJ63/Q63)^2)+((BO63/AA63)^2))^(1/2))*AH63</f>
        <v>3.8324045632877331E-3</v>
      </c>
      <c r="BV63" s="209">
        <f>((((BJ63/Q63)^2)+((BP63/AB63)^2))^(1/2))*AI63</f>
        <v>2.6601357108237925E-4</v>
      </c>
      <c r="CI63"/>
      <c r="CJ63"/>
      <c r="CK63"/>
      <c r="CL63"/>
      <c r="CM63"/>
    </row>
    <row r="64" spans="1:91" s="39" customFormat="1" ht="12.95" customHeight="1" thickBot="1" x14ac:dyDescent="0.3">
      <c r="A64" s="13">
        <v>4.5714997244623596</v>
      </c>
      <c r="B64" s="13">
        <v>-74.091898613636104</v>
      </c>
      <c r="C64" s="13">
        <v>30</v>
      </c>
      <c r="D64" s="13">
        <v>21</v>
      </c>
      <c r="E64" s="13">
        <v>2267</v>
      </c>
      <c r="F64" s="3" t="s">
        <v>5</v>
      </c>
      <c r="G64" s="4" t="s">
        <v>544</v>
      </c>
      <c r="H64" s="5" t="s">
        <v>545</v>
      </c>
      <c r="I64" s="14" t="s">
        <v>1603</v>
      </c>
      <c r="J64" s="3" t="s">
        <v>1564</v>
      </c>
      <c r="K64" s="6">
        <v>40647</v>
      </c>
      <c r="L64" s="15">
        <v>12</v>
      </c>
      <c r="M64" s="3">
        <v>7</v>
      </c>
      <c r="N64" s="3">
        <f t="shared" si="0"/>
        <v>360</v>
      </c>
      <c r="O64" s="3">
        <v>30</v>
      </c>
      <c r="P64" s="14" t="s">
        <v>1554</v>
      </c>
      <c r="Q64" s="3">
        <v>200</v>
      </c>
      <c r="R64" s="14">
        <f>0.565555287076649*Q64</f>
        <v>113.11105741532981</v>
      </c>
      <c r="S64" s="14"/>
      <c r="T64" s="14"/>
      <c r="U64" s="17">
        <v>3.9E-2</v>
      </c>
      <c r="V64" s="18">
        <v>2.0099999999999998</v>
      </c>
      <c r="W64" s="19">
        <v>10.050000000000001</v>
      </c>
      <c r="X64" s="18">
        <v>3.0999999999999996</v>
      </c>
      <c r="Y64" s="154">
        <v>18.05</v>
      </c>
      <c r="Z64" s="19">
        <v>154.44999999999999</v>
      </c>
      <c r="AA64" s="31">
        <v>3.125</v>
      </c>
      <c r="AB64" s="226">
        <v>0.95899999999999996</v>
      </c>
      <c r="AC64" s="237">
        <f t="shared" si="3"/>
        <v>9.9228882832874763E-3</v>
      </c>
      <c r="AD64" s="22">
        <f t="shared" si="4"/>
        <v>4.961444141643738E-2</v>
      </c>
      <c r="AE64" s="22">
        <f t="shared" si="5"/>
        <v>1.5303957053826454E-2</v>
      </c>
      <c r="AF64" s="22">
        <f t="shared" si="6"/>
        <v>8.9108524135989534E-2</v>
      </c>
      <c r="AG64" s="22">
        <f t="shared" si="7"/>
        <v>0.7624826345043535</v>
      </c>
      <c r="AH64" s="22">
        <f t="shared" si="8"/>
        <v>1.5427376062325054E-2</v>
      </c>
      <c r="AI64" s="238">
        <f t="shared" si="9"/>
        <v>3.6032820487356147E-3</v>
      </c>
      <c r="AJ64" s="247">
        <f t="shared" si="10"/>
        <v>2.7563578564687435E-5</v>
      </c>
      <c r="AK64" s="23">
        <f t="shared" si="11"/>
        <v>1.3781789282343716E-4</v>
      </c>
      <c r="AL64" s="23">
        <f t="shared" si="12"/>
        <v>4.2510991816184592E-5</v>
      </c>
      <c r="AM64" s="23">
        <f t="shared" si="13"/>
        <v>2.4752367815552651E-4</v>
      </c>
      <c r="AN64" s="23">
        <f t="shared" si="14"/>
        <v>2.1180073180676485E-3</v>
      </c>
      <c r="AO64" s="23">
        <f t="shared" si="15"/>
        <v>4.2853822395347376E-5</v>
      </c>
      <c r="AP64" s="248">
        <f t="shared" si="16"/>
        <v>1.0009116802043374E-5</v>
      </c>
      <c r="AQ64" s="256">
        <f t="shared" si="17"/>
        <v>137.81789282343715</v>
      </c>
      <c r="AR64" s="257">
        <f t="shared" si="18"/>
        <v>42.510991816184593</v>
      </c>
      <c r="AS64" s="257">
        <f t="shared" si="19"/>
        <v>247.52367815552651</v>
      </c>
      <c r="AT64" s="257">
        <f t="shared" si="20"/>
        <v>2118.0073180676486</v>
      </c>
      <c r="AU64" s="257">
        <f t="shared" si="21"/>
        <v>42.853822395347379</v>
      </c>
      <c r="AV64" s="258">
        <f t="shared" si="22"/>
        <v>10.009116802043375</v>
      </c>
      <c r="AW64" s="264">
        <v>1</v>
      </c>
      <c r="AX64" s="265">
        <f t="shared" si="23"/>
        <v>137.81789282343715</v>
      </c>
      <c r="AY64" s="265">
        <f t="shared" si="24"/>
        <v>42.510991816184593</v>
      </c>
      <c r="AZ64" s="265">
        <f t="shared" si="25"/>
        <v>247.52367815552651</v>
      </c>
      <c r="BA64" s="265">
        <f t="shared" si="26"/>
        <v>2118.0073180676486</v>
      </c>
      <c r="BB64" s="265">
        <f t="shared" si="27"/>
        <v>42.853822395347379</v>
      </c>
      <c r="BC64" s="266">
        <f t="shared" si="28"/>
        <v>10.009116802043375</v>
      </c>
      <c r="BF64" s="210">
        <f>'F. CONVERSIÓN DE CARBÓN A CARNE'!$L$20</f>
        <v>0.24417195935985944</v>
      </c>
      <c r="BG64" s="13">
        <v>0.1</v>
      </c>
      <c r="BH64" s="13">
        <f t="shared" si="29"/>
        <v>20</v>
      </c>
      <c r="BI64">
        <f>(((((BD64+BE64+BF64)/0.565555287076649)^2)+((BH64/Q64)^2))^(1/2))*R64</f>
        <v>50.127227557500667</v>
      </c>
      <c r="BJ64">
        <f t="shared" ref="BJ64:BJ65" si="68">(((BH64)^2)+((BI64^2))^(1/2))</f>
        <v>450.12722755750065</v>
      </c>
      <c r="BK64" s="13">
        <f t="shared" si="30"/>
        <v>1.0050000000000001</v>
      </c>
      <c r="BL64" s="13">
        <f t="shared" si="31"/>
        <v>0.31</v>
      </c>
      <c r="BM64" s="13">
        <f t="shared" si="32"/>
        <v>1.8050000000000002</v>
      </c>
      <c r="BN64" s="13">
        <f t="shared" si="33"/>
        <v>15.445</v>
      </c>
      <c r="BO64" s="13">
        <f t="shared" si="34"/>
        <v>0.3125</v>
      </c>
      <c r="BP64" s="13">
        <f t="shared" si="35"/>
        <v>9.5899999999999999E-2</v>
      </c>
      <c r="BQ64" s="13">
        <f>((((BJ64/(Q64+R64+S64+T64))^2)+((BK64/W64)^2))^(1/2))*AD64</f>
        <v>7.1497878503088905E-2</v>
      </c>
      <c r="BR64" s="209">
        <f>((((BJ64/(Q64+R64+S64+T64))^2)+((BL64/X64)^2))^(1/2))*AE64</f>
        <v>2.2054071976077172E-2</v>
      </c>
      <c r="BS64" s="209">
        <f>(((((BJ64/(Q64+R64+S64+T64))^2)+((BM64/Y64)^2))^(1/2))*AF64)</f>
        <v>0.12841161263490097</v>
      </c>
      <c r="BT64" s="209">
        <f>((((BJ64/(Q64+R64+S64+T64))^2)+((BN64/Z64)^2))^(1/2))*AG64</f>
        <v>1.0987907795822964</v>
      </c>
      <c r="BU64" s="209">
        <f>((((BJ64/(Q64+R64+S64+T64))^2)+((BO64/AA64)^2))^(1/2))*AH64</f>
        <v>2.2231927395239083E-2</v>
      </c>
      <c r="BV64" s="209">
        <f>((((BJ64/(Q64+R64+S64+T64))^2)+((BP64/AB64)^2))^(1/2))*AI64</f>
        <v>5.1925813286997488E-3</v>
      </c>
      <c r="CI64"/>
      <c r="CJ64"/>
      <c r="CK64"/>
      <c r="CL64"/>
      <c r="CM64"/>
    </row>
    <row r="65" spans="1:91" s="41" customFormat="1" ht="12.95" customHeight="1" thickBot="1" x14ac:dyDescent="0.3">
      <c r="A65" s="13">
        <v>4.5715769999999996</v>
      </c>
      <c r="B65" s="13">
        <v>-74.092512999999997</v>
      </c>
      <c r="C65" s="13">
        <v>30</v>
      </c>
      <c r="D65" s="13">
        <v>21</v>
      </c>
      <c r="E65" s="13">
        <v>2267</v>
      </c>
      <c r="F65" s="3" t="s">
        <v>5</v>
      </c>
      <c r="G65" s="4" t="s">
        <v>561</v>
      </c>
      <c r="H65" s="5" t="s">
        <v>1604</v>
      </c>
      <c r="I65" s="14" t="s">
        <v>1603</v>
      </c>
      <c r="J65" s="3" t="s">
        <v>1553</v>
      </c>
      <c r="K65" s="6">
        <v>40647</v>
      </c>
      <c r="L65" s="15">
        <v>12</v>
      </c>
      <c r="M65" s="3">
        <v>7</v>
      </c>
      <c r="N65" s="3">
        <f t="shared" si="0"/>
        <v>360</v>
      </c>
      <c r="O65" s="3">
        <v>30</v>
      </c>
      <c r="P65" s="14" t="s">
        <v>1554</v>
      </c>
      <c r="Q65" s="3">
        <v>221</v>
      </c>
      <c r="R65" s="14"/>
      <c r="S65" s="14"/>
      <c r="T65" s="14">
        <f>0.738210935315612*Q65</f>
        <v>163.14461670475026</v>
      </c>
      <c r="U65" s="17">
        <v>3.9E-2</v>
      </c>
      <c r="V65" s="18">
        <v>2.02</v>
      </c>
      <c r="W65" s="19">
        <v>10.1</v>
      </c>
      <c r="X65" s="18">
        <v>1.9</v>
      </c>
      <c r="Y65" s="20">
        <v>18.05</v>
      </c>
      <c r="Z65" s="19">
        <v>160.19999999999999</v>
      </c>
      <c r="AA65" s="21">
        <v>3.125</v>
      </c>
      <c r="AB65" s="219">
        <v>1.0149999999999999</v>
      </c>
      <c r="AC65" s="237">
        <f t="shared" si="3"/>
        <v>1.2234599591900203E-2</v>
      </c>
      <c r="AD65" s="22">
        <f t="shared" si="4"/>
        <v>6.1172997959501006E-2</v>
      </c>
      <c r="AE65" s="22">
        <f t="shared" si="5"/>
        <v>1.1507791695351674E-2</v>
      </c>
      <c r="AF65" s="22">
        <f t="shared" si="6"/>
        <v>0.10932402110584093</v>
      </c>
      <c r="AG65" s="22">
        <f t="shared" si="7"/>
        <v>0.9702885418922832</v>
      </c>
      <c r="AH65" s="22">
        <f t="shared" si="8"/>
        <v>1.8927288972617889E-2</v>
      </c>
      <c r="AI65" s="238">
        <f t="shared" si="9"/>
        <v>4.6788814314638579E-3</v>
      </c>
      <c r="AJ65" s="247">
        <f t="shared" si="10"/>
        <v>3.3984998866389455E-5</v>
      </c>
      <c r="AK65" s="23">
        <f t="shared" si="11"/>
        <v>1.6992499433194725E-4</v>
      </c>
      <c r="AL65" s="23">
        <f t="shared" si="12"/>
        <v>3.1966088042643541E-5</v>
      </c>
      <c r="AM65" s="23">
        <f t="shared" si="13"/>
        <v>3.0367783640511371E-4</v>
      </c>
      <c r="AN65" s="23">
        <f t="shared" si="14"/>
        <v>2.6952459497007865E-3</v>
      </c>
      <c r="AO65" s="23">
        <f t="shared" si="15"/>
        <v>5.2575802701716359E-5</v>
      </c>
      <c r="AP65" s="248">
        <f t="shared" si="16"/>
        <v>1.2996892865177383E-5</v>
      </c>
      <c r="AQ65" s="256">
        <f t="shared" si="17"/>
        <v>169.92499433194723</v>
      </c>
      <c r="AR65" s="257">
        <f t="shared" si="18"/>
        <v>31.966088042643541</v>
      </c>
      <c r="AS65" s="257">
        <f t="shared" si="19"/>
        <v>303.67783640511368</v>
      </c>
      <c r="AT65" s="257">
        <f t="shared" si="20"/>
        <v>2695.2459497007867</v>
      </c>
      <c r="AU65" s="257">
        <f t="shared" si="21"/>
        <v>52.575802701716356</v>
      </c>
      <c r="AV65" s="258">
        <f t="shared" si="22"/>
        <v>12.996892865177383</v>
      </c>
      <c r="AW65" s="264">
        <v>1</v>
      </c>
      <c r="AX65" s="265">
        <f t="shared" si="23"/>
        <v>169.92499433194723</v>
      </c>
      <c r="AY65" s="265">
        <f t="shared" si="24"/>
        <v>31.966088042643541</v>
      </c>
      <c r="AZ65" s="265">
        <f t="shared" si="25"/>
        <v>303.67783640511368</v>
      </c>
      <c r="BA65" s="265">
        <f t="shared" si="26"/>
        <v>2695.2459497007867</v>
      </c>
      <c r="BB65" s="265">
        <f t="shared" si="27"/>
        <v>52.575802701716356</v>
      </c>
      <c r="BC65" s="266">
        <f t="shared" si="28"/>
        <v>12.996892865177383</v>
      </c>
      <c r="BD65" s="211">
        <f>'F. CONVERSIÓN DE CARBÓN A CARNE'!$F$20</f>
        <v>0.16207300021353654</v>
      </c>
      <c r="BG65" s="13">
        <v>0.1</v>
      </c>
      <c r="BH65" s="13">
        <f t="shared" si="29"/>
        <v>22.1</v>
      </c>
      <c r="BI65">
        <f>(((((BD65+BE65+BF65)/0.738210935315612)^2)+((BH65/Q65)^2))^(1/2))*T65</f>
        <v>39.358611695329351</v>
      </c>
      <c r="BJ65">
        <f t="shared" si="68"/>
        <v>527.76861169532947</v>
      </c>
      <c r="BK65" s="13">
        <f t="shared" si="30"/>
        <v>1.01</v>
      </c>
      <c r="BL65" s="13">
        <f t="shared" si="31"/>
        <v>0.19</v>
      </c>
      <c r="BM65" s="13">
        <f t="shared" si="32"/>
        <v>1.8050000000000002</v>
      </c>
      <c r="BN65" s="13">
        <f t="shared" si="33"/>
        <v>16.02</v>
      </c>
      <c r="BO65" s="13">
        <f t="shared" si="34"/>
        <v>0.3125</v>
      </c>
      <c r="BP65" s="13">
        <f t="shared" si="35"/>
        <v>0.10149999999999999</v>
      </c>
      <c r="BQ65" s="13">
        <f>((((BJ65/(Q65+R65+S65+T65))^2)+((BK65/W65)^2))^(1/2))*AD65</f>
        <v>8.4266693861253711E-2</v>
      </c>
      <c r="BR65" s="209">
        <f>((((BJ65/(Q65+R65+S65+T65))^2)+((BL65/X65)^2))^(1/2))*AE65</f>
        <v>1.5852150330334856E-2</v>
      </c>
      <c r="BS65" s="209">
        <f>(((((BJ65/(Q65+R65+S65+T65))^2)+((BM65/Y65)^2))^(1/2))*AF65)</f>
        <v>0.15059542813818116</v>
      </c>
      <c r="BT65" s="209">
        <f>((((BJ65/(Q65+R65+S65+T65))^2)+((BN65/Z65)^2))^(1/2))*AG65</f>
        <v>1.3365865699577071</v>
      </c>
      <c r="BU65" s="209">
        <f>((((BJ65/(Q65+R65+S65+T65))^2)+((BO65/AA65)^2))^(1/2))*AH65</f>
        <v>2.6072615674892861E-2</v>
      </c>
      <c r="BV65" s="209">
        <f>((((BJ65/(Q65+R65+S65+T65))^2)+((BP65/AB65)^2))^(1/2))*AI65</f>
        <v>6.4452271811052102E-3</v>
      </c>
      <c r="CI65"/>
      <c r="CJ65"/>
      <c r="CK65"/>
      <c r="CL65"/>
      <c r="CM65"/>
    </row>
    <row r="66" spans="1:91" s="39" customFormat="1" ht="12.95" customHeight="1" thickBot="1" x14ac:dyDescent="0.3">
      <c r="A66" s="13">
        <v>4.5716027777777777</v>
      </c>
      <c r="B66" s="13">
        <v>-74.090177777777768</v>
      </c>
      <c r="C66" s="13">
        <v>30</v>
      </c>
      <c r="D66" s="13">
        <v>21</v>
      </c>
      <c r="E66" s="13">
        <v>2267</v>
      </c>
      <c r="F66" s="83" t="s">
        <v>13</v>
      </c>
      <c r="G66" s="59" t="s">
        <v>1480</v>
      </c>
      <c r="H66" s="60" t="s">
        <v>1481</v>
      </c>
      <c r="I66" s="93" t="s">
        <v>1603</v>
      </c>
      <c r="J66" s="100"/>
      <c r="K66" s="94">
        <v>40787</v>
      </c>
      <c r="L66" s="93">
        <v>6</v>
      </c>
      <c r="M66" s="16">
        <v>7</v>
      </c>
      <c r="N66" s="3">
        <f t="shared" si="0"/>
        <v>180</v>
      </c>
      <c r="O66" s="3">
        <v>30</v>
      </c>
      <c r="P66" s="93" t="s">
        <v>1554</v>
      </c>
      <c r="Q66" s="93">
        <v>1200</v>
      </c>
      <c r="R66" s="14"/>
      <c r="S66" s="14"/>
      <c r="T66" s="14"/>
      <c r="U66" s="17">
        <v>3.9E-2</v>
      </c>
      <c r="V66" s="142">
        <v>0.36</v>
      </c>
      <c r="W66" s="148">
        <v>1.8</v>
      </c>
      <c r="X66" s="142">
        <v>10.3</v>
      </c>
      <c r="Y66" s="154">
        <f>0.01805*1000</f>
        <v>18.05</v>
      </c>
      <c r="Z66" s="148">
        <v>311.5</v>
      </c>
      <c r="AA66" s="21">
        <f>0.003125*1000</f>
        <v>3.125</v>
      </c>
      <c r="AB66" s="215">
        <v>0.28499999999999998</v>
      </c>
      <c r="AC66" s="237">
        <f t="shared" si="3"/>
        <v>6.8112588691714481E-3</v>
      </c>
      <c r="AD66" s="22">
        <f t="shared" si="4"/>
        <v>3.405629434585724E-2</v>
      </c>
      <c r="AE66" s="22">
        <f t="shared" si="5"/>
        <v>0.19487768431240532</v>
      </c>
      <c r="AF66" s="22">
        <f t="shared" si="6"/>
        <v>0.34150895163484618</v>
      </c>
      <c r="AG66" s="22">
        <f t="shared" si="7"/>
        <v>5.8936309381858498</v>
      </c>
      <c r="AH66" s="22">
        <f t="shared" si="8"/>
        <v>5.9125511017113261E-2</v>
      </c>
      <c r="AI66" s="238">
        <f t="shared" si="9"/>
        <v>4.1039999999999991E-3</v>
      </c>
      <c r="AJ66" s="247">
        <f t="shared" si="10"/>
        <v>1.8920163525476246E-5</v>
      </c>
      <c r="AK66" s="23">
        <f t="shared" si="11"/>
        <v>9.4600817627381214E-5</v>
      </c>
      <c r="AL66" s="23">
        <f t="shared" si="12"/>
        <v>5.4132690086779254E-4</v>
      </c>
      <c r="AM66" s="23">
        <f t="shared" si="13"/>
        <v>9.4863597676346164E-4</v>
      </c>
      <c r="AN66" s="23">
        <f t="shared" si="14"/>
        <v>1.6371197050516248E-2</v>
      </c>
      <c r="AO66" s="23">
        <f t="shared" si="15"/>
        <v>1.6423753060309238E-4</v>
      </c>
      <c r="AP66" s="248">
        <f t="shared" si="16"/>
        <v>1.1399999999999998E-5</v>
      </c>
      <c r="AQ66" s="256">
        <f t="shared" si="17"/>
        <v>94.600817627381218</v>
      </c>
      <c r="AR66" s="257">
        <f t="shared" si="18"/>
        <v>541.32690086779257</v>
      </c>
      <c r="AS66" s="257">
        <f t="shared" si="19"/>
        <v>948.6359767634616</v>
      </c>
      <c r="AT66" s="257">
        <f t="shared" si="20"/>
        <v>16371.197050516248</v>
      </c>
      <c r="AU66" s="257">
        <f t="shared" si="21"/>
        <v>164.23753060309238</v>
      </c>
      <c r="AV66" s="258">
        <f t="shared" si="22"/>
        <v>11.399999999999997</v>
      </c>
      <c r="AW66" s="264">
        <v>1</v>
      </c>
      <c r="AX66" s="265">
        <f t="shared" si="23"/>
        <v>94.600817627381218</v>
      </c>
      <c r="AY66" s="265">
        <f t="shared" si="24"/>
        <v>541.32690086779257</v>
      </c>
      <c r="AZ66" s="265">
        <f t="shared" si="25"/>
        <v>948.6359767634616</v>
      </c>
      <c r="BA66" s="265">
        <f t="shared" si="26"/>
        <v>16371.197050516248</v>
      </c>
      <c r="BB66" s="265">
        <f t="shared" si="27"/>
        <v>164.23753060309238</v>
      </c>
      <c r="BC66" s="266">
        <f t="shared" si="28"/>
        <v>11.399999999999997</v>
      </c>
      <c r="BG66" s="13">
        <v>0.1</v>
      </c>
      <c r="BH66" s="13">
        <f t="shared" si="29"/>
        <v>120</v>
      </c>
      <c r="BI66"/>
      <c r="BJ66">
        <f>BH66</f>
        <v>120</v>
      </c>
      <c r="BK66" s="13">
        <f t="shared" si="30"/>
        <v>0.18000000000000002</v>
      </c>
      <c r="BL66" s="13">
        <f t="shared" si="31"/>
        <v>1.03</v>
      </c>
      <c r="BM66" s="13">
        <f t="shared" si="32"/>
        <v>1.8050000000000002</v>
      </c>
      <c r="BN66" s="13">
        <f t="shared" si="33"/>
        <v>31.150000000000002</v>
      </c>
      <c r="BO66" s="13">
        <f t="shared" si="34"/>
        <v>0.3125</v>
      </c>
      <c r="BP66" s="13">
        <f t="shared" si="35"/>
        <v>2.8499999999999998E-2</v>
      </c>
      <c r="BQ66" s="13">
        <f>((((BJ66/Q66)^2)+((BK66/W66)^2))^(1/2))*AD66</f>
        <v>4.8162873348081472E-3</v>
      </c>
      <c r="BR66" s="209">
        <f>(((((BJ66/Q66))^2)+((BL66/X66)^2))^(1/2))*AE66</f>
        <v>2.7559866415846613E-2</v>
      </c>
      <c r="BS66" s="209">
        <f>(((((BJ66/Q66))^2)+((BM66/Y66)^2))^(1/2))*AF66</f>
        <v>4.8296659107381693E-2</v>
      </c>
      <c r="BT66" s="209">
        <f>((((BJ66/Q66)^2)+((BN66/Z66)^2))^(1/2))*AG66</f>
        <v>0.83348528044040981</v>
      </c>
      <c r="BU66" s="209">
        <f>((((BJ66/Q66)^2)+((BO66/AA66)^2))^(1/2))*AH66</f>
        <v>8.3616099562641433E-3</v>
      </c>
      <c r="BV66" s="209">
        <f>((((BJ66/Q66)^2)+((BP66/AB66)^2))^(1/2))*AI66</f>
        <v>5.8039324599791823E-4</v>
      </c>
      <c r="CI66"/>
      <c r="CJ66"/>
      <c r="CK66"/>
      <c r="CL66"/>
      <c r="CM66"/>
    </row>
    <row r="67" spans="1:91" s="42" customFormat="1" ht="12.95" customHeight="1" thickBot="1" x14ac:dyDescent="0.3">
      <c r="A67" s="13">
        <v>4.5717773205209298</v>
      </c>
      <c r="B67" s="13">
        <v>-74.092509135174495</v>
      </c>
      <c r="C67" s="13">
        <v>30</v>
      </c>
      <c r="D67" s="13">
        <v>21</v>
      </c>
      <c r="E67" s="13">
        <v>2267</v>
      </c>
      <c r="F67" s="3" t="s">
        <v>13</v>
      </c>
      <c r="G67" s="4" t="s">
        <v>559</v>
      </c>
      <c r="H67" s="5" t="s">
        <v>560</v>
      </c>
      <c r="I67" s="14" t="s">
        <v>1603</v>
      </c>
      <c r="J67" s="3" t="s">
        <v>1553</v>
      </c>
      <c r="K67" s="6">
        <v>40647</v>
      </c>
      <c r="L67" s="15">
        <v>12</v>
      </c>
      <c r="M67" s="3">
        <v>7</v>
      </c>
      <c r="N67" s="3">
        <f t="shared" ref="N67:N130" si="69">L67*O67</f>
        <v>360</v>
      </c>
      <c r="O67" s="3">
        <v>30</v>
      </c>
      <c r="P67" s="14" t="s">
        <v>1554</v>
      </c>
      <c r="Q67" s="3">
        <v>440</v>
      </c>
      <c r="R67" s="14"/>
      <c r="S67" s="14"/>
      <c r="T67" s="14">
        <f>0.738210935315612*Q67</f>
        <v>324.81281153886925</v>
      </c>
      <c r="U67" s="17">
        <v>3.9E-2</v>
      </c>
      <c r="V67" s="18">
        <v>2.02</v>
      </c>
      <c r="W67" s="19">
        <v>10.1</v>
      </c>
      <c r="X67" s="18">
        <v>1.9</v>
      </c>
      <c r="Y67" s="20">
        <v>18.05</v>
      </c>
      <c r="Z67" s="19">
        <v>160.19999999999999</v>
      </c>
      <c r="AA67" s="21">
        <v>3.125</v>
      </c>
      <c r="AB67" s="219">
        <v>1.0149999999999999</v>
      </c>
      <c r="AC67" s="237">
        <f t="shared" ref="AC67:AC130" si="70">(((R67+S67+T67+Q67)*V67*12)/1000000)*EXP(U67*7)</f>
        <v>2.4358478825502662E-2</v>
      </c>
      <c r="AD67" s="22">
        <f t="shared" ref="AD67:AD130" si="71">(((R67+S67+T67+Q67)*W67*12)/1000000)*EXP(U67*7)</f>
        <v>0.1217923941275133</v>
      </c>
      <c r="AE67" s="22">
        <f t="shared" ref="AE67:AE130" si="72">((R67+S67+T67+Q67)*X67*12/1000000)*EXP(U67*7)</f>
        <v>2.2911440479433196E-2</v>
      </c>
      <c r="AF67" s="22">
        <f t="shared" ref="AF67:AF130" si="73">(((R67+S67+T67+Q67)*Y67*12)/1000000)*EXP(U67*7)</f>
        <v>0.21765868455461543</v>
      </c>
      <c r="AG67" s="22">
        <f t="shared" ref="AG67:AG130" si="74">(((R67+S67+T67+Q67)*Z67*12)/1000000)*EXP(U67*7)</f>
        <v>1.9317961920027358</v>
      </c>
      <c r="AH67" s="22">
        <f t="shared" ref="AH67:AH130" si="75">EXP(U67*7)*((R67+S67+T67+Q67)*AA67*12)/1000000</f>
        <v>3.7683290262225659E-2</v>
      </c>
      <c r="AI67" s="238">
        <f t="shared" ref="AI67:AI130" si="76">((R67+S67+T67+Q67)*AB67*12)/1000000</f>
        <v>9.3154200445434258E-3</v>
      </c>
      <c r="AJ67" s="247">
        <f t="shared" ref="AJ67:AJ130" si="77">IFERROR((AC67/(O67*12)),0)</f>
        <v>6.7662441181951842E-5</v>
      </c>
      <c r="AK67" s="23">
        <f t="shared" ref="AK67:AK130" si="78">IFERROR((AD67/(O67*12)),0)</f>
        <v>3.383122059097592E-4</v>
      </c>
      <c r="AL67" s="23">
        <f t="shared" ref="AL67:AL130" si="79">IFERROR((AE67/(O67*12)),0)</f>
        <v>6.3642890220647766E-5</v>
      </c>
      <c r="AM67" s="23">
        <f t="shared" ref="AM67:AM130" si="80">IFERROR((AF67/(12*O67)),0)</f>
        <v>6.0460745709615396E-4</v>
      </c>
      <c r="AN67" s="23">
        <f t="shared" ref="AN67:AN130" si="81">IFERROR((AG67/(12*O67)),0)</f>
        <v>5.3661005333409326E-3</v>
      </c>
      <c r="AO67" s="23">
        <f t="shared" ref="AO67:AO130" si="82">IFERROR((AH67/(12*O67)),0)</f>
        <v>1.0467580628396017E-4</v>
      </c>
      <c r="AP67" s="248">
        <f t="shared" ref="AP67:AP130" si="83">IFERROR((AI67/(12*O67)),0)</f>
        <v>2.5876166790398405E-5</v>
      </c>
      <c r="AQ67" s="256">
        <f t="shared" ref="AQ67:AQ130" si="84">AK67*1000000</f>
        <v>338.3122059097592</v>
      </c>
      <c r="AR67" s="257">
        <f t="shared" ref="AR67:AR130" si="85">AL67*1000000</f>
        <v>63.642890220647764</v>
      </c>
      <c r="AS67" s="257">
        <f t="shared" ref="AS67:AS130" si="86">AM67*1000000</f>
        <v>604.60745709615401</v>
      </c>
      <c r="AT67" s="257">
        <f t="shared" ref="AT67:AT130" si="87">AN67*1000000</f>
        <v>5366.100533340933</v>
      </c>
      <c r="AU67" s="257">
        <f t="shared" ref="AU67:AU130" si="88">AO67*1000000</f>
        <v>104.67580628396017</v>
      </c>
      <c r="AV67" s="258">
        <f t="shared" ref="AV67:AV130" si="89">AP67*1000000</f>
        <v>25.876166790398404</v>
      </c>
      <c r="AW67" s="264">
        <v>1</v>
      </c>
      <c r="AX67" s="265">
        <f t="shared" ref="AX67:AX130" si="90">AK67*1000000*AW67</f>
        <v>338.3122059097592</v>
      </c>
      <c r="AY67" s="265">
        <f t="shared" ref="AY67:AY130" si="91">AL67*1000000*AW67</f>
        <v>63.642890220647764</v>
      </c>
      <c r="AZ67" s="265">
        <f t="shared" ref="AZ67:AZ130" si="92">AM67*1000000*AW67</f>
        <v>604.60745709615401</v>
      </c>
      <c r="BA67" s="265">
        <f t="shared" ref="BA67:BA130" si="93">AN67*1000000*AW67</f>
        <v>5366.100533340933</v>
      </c>
      <c r="BB67" s="265">
        <f t="shared" ref="BB67:BB130" si="94">AO67*1000000*AW67</f>
        <v>104.67580628396017</v>
      </c>
      <c r="BC67" s="266">
        <f t="shared" ref="BC67:BC130" si="95">AP67*1000000*AW67</f>
        <v>25.876166790398404</v>
      </c>
      <c r="BD67" s="211">
        <f>'F. CONVERSIÓN DE CARBÓN A CARNE'!$F$20</f>
        <v>0.16207300021353654</v>
      </c>
      <c r="BG67" s="13">
        <v>0.1</v>
      </c>
      <c r="BH67" s="13">
        <f t="shared" ref="BH67:BH130" si="96">Q67*BG67</f>
        <v>44</v>
      </c>
      <c r="BI67">
        <f>(((((BD67+BE67+BF67)/0.738210935315612)^2)+((BH67/Q67)^2))^(1/2))*T67</f>
        <v>78.361036859479228</v>
      </c>
      <c r="BJ67">
        <f>(((BH67)^2)+((BI67^2))^(1/2))</f>
        <v>2014.3610368594793</v>
      </c>
      <c r="BK67" s="13">
        <f t="shared" ref="BK67:BK130" si="97">W67*0.1</f>
        <v>1.01</v>
      </c>
      <c r="BL67" s="13">
        <f t="shared" ref="BL67:BL130" si="98">X67*0.1</f>
        <v>0.19</v>
      </c>
      <c r="BM67" s="13">
        <f t="shared" ref="BM67:BM130" si="99">Y67*0.1</f>
        <v>1.8050000000000002</v>
      </c>
      <c r="BN67" s="13">
        <f t="shared" ref="BN67:BN130" si="100">Z67*0.1</f>
        <v>16.02</v>
      </c>
      <c r="BO67" s="13">
        <f t="shared" ref="BO67:BO130" si="101">AA67*0.1</f>
        <v>0.3125</v>
      </c>
      <c r="BP67" s="13">
        <f t="shared" ref="BP67:BP130" si="102">AB67*0.1</f>
        <v>0.10149999999999999</v>
      </c>
      <c r="BQ67" s="13">
        <f>((((BJ67/(Q67+R67+S67+T67))^2)+((BK67/W67)^2))^(1/2))*AD67</f>
        <v>0.32100746596962532</v>
      </c>
      <c r="BR67" s="209">
        <f>((((BJ67/(Q67+R67+S67+T67))^2)+((BL67/X67)^2))^(1/2))*AE67</f>
        <v>6.0387543103196842E-2</v>
      </c>
      <c r="BS67" s="209">
        <f>(((((BJ67/(Q67+R67+S67+T67))^2)+((BM67/Y67)^2))^(1/2))*AF67)</f>
        <v>0.5736816594803702</v>
      </c>
      <c r="BT67" s="209">
        <f>((((BJ67/(Q67+R67+S67+T67))^2)+((BN67/Z67)^2))^(1/2))*AG67</f>
        <v>5.0916233711221759</v>
      </c>
      <c r="BU67" s="209">
        <f>((((BJ67/(Q67+R67+S67+T67))^2)+((BO67/AA67)^2))^(1/2))*AH67</f>
        <v>9.9321616946047464E-2</v>
      </c>
      <c r="BV67" s="209">
        <f>((((BJ67/(Q67+R67+S67+T67))^2)+((BP67/AB67)^2))^(1/2))*AI67</f>
        <v>2.4552595458553487E-2</v>
      </c>
      <c r="CI67"/>
      <c r="CJ67"/>
      <c r="CK67"/>
      <c r="CL67"/>
      <c r="CM67"/>
    </row>
    <row r="68" spans="1:91" s="13" customFormat="1" ht="12.95" customHeight="1" x14ac:dyDescent="0.25">
      <c r="A68" s="13">
        <v>4.5724322049544597</v>
      </c>
      <c r="B68" s="13">
        <v>-74.098111817927702</v>
      </c>
      <c r="C68" s="13">
        <v>29</v>
      </c>
      <c r="D68" s="13">
        <v>21</v>
      </c>
      <c r="E68" s="13">
        <v>2266</v>
      </c>
      <c r="F68" s="58" t="s">
        <v>13</v>
      </c>
      <c r="G68" s="59" t="s">
        <v>553</v>
      </c>
      <c r="H68" s="60" t="s">
        <v>1011</v>
      </c>
      <c r="I68" s="16" t="s">
        <v>1602</v>
      </c>
      <c r="J68" s="16"/>
      <c r="K68" s="66">
        <v>40184</v>
      </c>
      <c r="L68" s="16">
        <v>12</v>
      </c>
      <c r="M68" s="16">
        <v>7</v>
      </c>
      <c r="N68" s="3">
        <f t="shared" si="69"/>
        <v>360</v>
      </c>
      <c r="O68" s="3">
        <v>30</v>
      </c>
      <c r="P68" s="16" t="s">
        <v>1554</v>
      </c>
      <c r="Q68" s="62">
        <v>550</v>
      </c>
      <c r="R68" s="14"/>
      <c r="S68" s="14"/>
      <c r="T68" s="14"/>
      <c r="U68" s="17">
        <v>3.9E-2</v>
      </c>
      <c r="V68" s="144">
        <v>0.36</v>
      </c>
      <c r="W68" s="149">
        <v>1.8</v>
      </c>
      <c r="X68" s="144">
        <v>10.3</v>
      </c>
      <c r="Y68" s="29">
        <f>0.01805*1000</f>
        <v>18.05</v>
      </c>
      <c r="Z68" s="149">
        <v>311.5</v>
      </c>
      <c r="AA68" s="21">
        <f>0.003125*1000</f>
        <v>3.125</v>
      </c>
      <c r="AB68" s="217">
        <v>0.28499999999999998</v>
      </c>
      <c r="AC68" s="237">
        <f t="shared" si="70"/>
        <v>3.1218269817035803E-3</v>
      </c>
      <c r="AD68" s="22">
        <f t="shared" si="71"/>
        <v>1.5609134908517902E-2</v>
      </c>
      <c r="AE68" s="22">
        <f t="shared" si="72"/>
        <v>8.9318938643185769E-2</v>
      </c>
      <c r="AF68" s="22">
        <f t="shared" si="73"/>
        <v>0.15652493616597118</v>
      </c>
      <c r="AG68" s="22">
        <f t="shared" si="74"/>
        <v>2.701247513335181</v>
      </c>
      <c r="AH68" s="22">
        <f t="shared" si="75"/>
        <v>2.7099192549510247E-2</v>
      </c>
      <c r="AI68" s="238">
        <f t="shared" si="76"/>
        <v>1.8810000000000001E-3</v>
      </c>
      <c r="AJ68" s="247">
        <f t="shared" si="77"/>
        <v>8.6717416158432791E-6</v>
      </c>
      <c r="AK68" s="23">
        <f t="shared" si="78"/>
        <v>4.3358708079216396E-5</v>
      </c>
      <c r="AL68" s="23">
        <f t="shared" si="79"/>
        <v>2.4810816289773824E-4</v>
      </c>
      <c r="AM68" s="23">
        <f t="shared" si="80"/>
        <v>4.3479148934991998E-4</v>
      </c>
      <c r="AN68" s="23">
        <f t="shared" si="81"/>
        <v>7.503465314819947E-3</v>
      </c>
      <c r="AO68" s="23">
        <f t="shared" si="82"/>
        <v>7.5275534859750687E-5</v>
      </c>
      <c r="AP68" s="248">
        <f t="shared" si="83"/>
        <v>5.2249999999999999E-6</v>
      </c>
      <c r="AQ68" s="256">
        <f t="shared" si="84"/>
        <v>43.358708079216399</v>
      </c>
      <c r="AR68" s="257">
        <f t="shared" si="85"/>
        <v>248.10816289773825</v>
      </c>
      <c r="AS68" s="257">
        <f t="shared" si="86"/>
        <v>434.79148934991997</v>
      </c>
      <c r="AT68" s="257">
        <f t="shared" si="87"/>
        <v>7503.4653148199468</v>
      </c>
      <c r="AU68" s="257">
        <f t="shared" si="88"/>
        <v>75.275534859750692</v>
      </c>
      <c r="AV68" s="258">
        <f t="shared" si="89"/>
        <v>5.2249999999999996</v>
      </c>
      <c r="AW68" s="264">
        <v>1</v>
      </c>
      <c r="AX68" s="265">
        <f t="shared" si="90"/>
        <v>43.358708079216399</v>
      </c>
      <c r="AY68" s="265">
        <f t="shared" si="91"/>
        <v>248.10816289773825</v>
      </c>
      <c r="AZ68" s="265">
        <f t="shared" si="92"/>
        <v>434.79148934991997</v>
      </c>
      <c r="BA68" s="265">
        <f t="shared" si="93"/>
        <v>7503.4653148199468</v>
      </c>
      <c r="BB68" s="265">
        <f t="shared" si="94"/>
        <v>75.275534859750692</v>
      </c>
      <c r="BC68" s="266">
        <f t="shared" si="95"/>
        <v>5.2249999999999996</v>
      </c>
      <c r="BG68" s="13">
        <v>0.1</v>
      </c>
      <c r="BH68" s="13">
        <f t="shared" si="96"/>
        <v>55</v>
      </c>
      <c r="BI68"/>
      <c r="BJ68">
        <f>BH68</f>
        <v>55</v>
      </c>
      <c r="BK68" s="13">
        <f t="shared" si="97"/>
        <v>0.18000000000000002</v>
      </c>
      <c r="BL68" s="13">
        <f t="shared" si="98"/>
        <v>1.03</v>
      </c>
      <c r="BM68" s="13">
        <f t="shared" si="99"/>
        <v>1.8050000000000002</v>
      </c>
      <c r="BN68" s="13">
        <f t="shared" si="100"/>
        <v>31.150000000000002</v>
      </c>
      <c r="BO68" s="13">
        <f t="shared" si="101"/>
        <v>0.3125</v>
      </c>
      <c r="BP68" s="13">
        <f t="shared" si="102"/>
        <v>2.8499999999999998E-2</v>
      </c>
      <c r="BQ68" s="13">
        <f>((((BJ68/Q68)^2)+((BK68/W68)^2))^(1/2))*AD68</f>
        <v>2.2074650284537342E-3</v>
      </c>
      <c r="BR68" s="209">
        <f>(((((BJ68/Q68))^2)+((BL68/X68)^2))^(1/2))*AE68</f>
        <v>1.2631605440596364E-2</v>
      </c>
      <c r="BS68" s="209">
        <f>(((((BJ68/Q68))^2)+((BM68/Y68)^2))^(1/2))*AF68</f>
        <v>2.2135968757549945E-2</v>
      </c>
      <c r="BT68" s="209">
        <f>((((BJ68/Q68)^2)+((BN68/Z68)^2))^(1/2))*AG68</f>
        <v>0.38201408686852117</v>
      </c>
      <c r="BU68" s="209">
        <f>((((BJ68/Q68)^2)+((BO68/AA68)^2))^(1/2))*AH68</f>
        <v>3.8324045632877331E-3</v>
      </c>
      <c r="BV68" s="209">
        <f>((((BJ68/Q68)^2)+((BP68/AB68)^2))^(1/2))*AI68</f>
        <v>2.6601357108237925E-4</v>
      </c>
      <c r="CI68"/>
      <c r="CJ68"/>
      <c r="CK68"/>
      <c r="CL68"/>
      <c r="CM68"/>
    </row>
    <row r="69" spans="1:91" s="13" customFormat="1" ht="12.95" customHeight="1" thickBot="1" x14ac:dyDescent="0.3">
      <c r="A69" s="13">
        <v>4.5724999999999998</v>
      </c>
      <c r="B69" s="13">
        <v>-74.091689000000002</v>
      </c>
      <c r="C69" s="13">
        <v>30</v>
      </c>
      <c r="D69" s="13">
        <v>21</v>
      </c>
      <c r="E69" s="13">
        <v>2267</v>
      </c>
      <c r="F69" s="3" t="s">
        <v>5</v>
      </c>
      <c r="G69" s="4" t="s">
        <v>564</v>
      </c>
      <c r="H69" s="5" t="s">
        <v>565</v>
      </c>
      <c r="I69" s="14" t="s">
        <v>1603</v>
      </c>
      <c r="J69" s="3" t="s">
        <v>1553</v>
      </c>
      <c r="K69" s="6">
        <v>40647</v>
      </c>
      <c r="L69" s="15">
        <v>12</v>
      </c>
      <c r="M69" s="3">
        <v>7</v>
      </c>
      <c r="N69" s="3">
        <f t="shared" si="69"/>
        <v>360</v>
      </c>
      <c r="O69" s="3">
        <v>30</v>
      </c>
      <c r="P69" s="14" t="s">
        <v>1554</v>
      </c>
      <c r="Q69" s="3">
        <v>225</v>
      </c>
      <c r="R69" s="14"/>
      <c r="S69" s="14"/>
      <c r="T69" s="14">
        <f>0.738210935315612*Q69</f>
        <v>166.09746044601269</v>
      </c>
      <c r="U69" s="17">
        <v>3.9E-2</v>
      </c>
      <c r="V69" s="18">
        <v>2.02</v>
      </c>
      <c r="W69" s="19">
        <v>10.1</v>
      </c>
      <c r="X69" s="18">
        <v>1.9</v>
      </c>
      <c r="Y69" s="20">
        <v>18.05</v>
      </c>
      <c r="Z69" s="19">
        <v>160.19999999999999</v>
      </c>
      <c r="AA69" s="21">
        <v>3.125</v>
      </c>
      <c r="AB69" s="219">
        <v>1.0149999999999999</v>
      </c>
      <c r="AC69" s="237">
        <f t="shared" si="70"/>
        <v>1.2456040308495678E-2</v>
      </c>
      <c r="AD69" s="22">
        <f t="shared" si="71"/>
        <v>6.2280201542478403E-2</v>
      </c>
      <c r="AE69" s="22">
        <f t="shared" si="72"/>
        <v>1.1716077517891976E-2</v>
      </c>
      <c r="AF69" s="22">
        <f t="shared" si="73"/>
        <v>0.11130273641997378</v>
      </c>
      <c r="AG69" s="22">
        <f t="shared" si="74"/>
        <v>0.98785032545594442</v>
      </c>
      <c r="AH69" s="22">
        <f t="shared" si="75"/>
        <v>1.9269864338638119E-2</v>
      </c>
      <c r="AI69" s="238">
        <f t="shared" si="76"/>
        <v>4.7635670682324343E-3</v>
      </c>
      <c r="AJ69" s="247">
        <f t="shared" si="77"/>
        <v>3.4600111968043548E-5</v>
      </c>
      <c r="AK69" s="23">
        <f t="shared" si="78"/>
        <v>1.7300055984021778E-4</v>
      </c>
      <c r="AL69" s="23">
        <f t="shared" si="79"/>
        <v>3.2544659771922153E-5</v>
      </c>
      <c r="AM69" s="23">
        <f t="shared" si="80"/>
        <v>3.0917426783326051E-4</v>
      </c>
      <c r="AN69" s="23">
        <f t="shared" si="81"/>
        <v>2.7440286818220679E-3</v>
      </c>
      <c r="AO69" s="23">
        <f t="shared" si="82"/>
        <v>5.352740094066144E-5</v>
      </c>
      <c r="AP69" s="248">
        <f t="shared" si="83"/>
        <v>1.3232130745090095E-5</v>
      </c>
      <c r="AQ69" s="256">
        <f t="shared" si="84"/>
        <v>173.00055984021779</v>
      </c>
      <c r="AR69" s="257">
        <f t="shared" si="85"/>
        <v>32.544659771922156</v>
      </c>
      <c r="AS69" s="257">
        <f t="shared" si="86"/>
        <v>309.1742678332605</v>
      </c>
      <c r="AT69" s="257">
        <f t="shared" si="87"/>
        <v>2744.0286818220679</v>
      </c>
      <c r="AU69" s="257">
        <f t="shared" si="88"/>
        <v>53.527400940661437</v>
      </c>
      <c r="AV69" s="258">
        <f t="shared" si="89"/>
        <v>13.232130745090094</v>
      </c>
      <c r="AW69" s="264">
        <v>1</v>
      </c>
      <c r="AX69" s="265">
        <f t="shared" si="90"/>
        <v>173.00055984021779</v>
      </c>
      <c r="AY69" s="265">
        <f t="shared" si="91"/>
        <v>32.544659771922156</v>
      </c>
      <c r="AZ69" s="265">
        <f t="shared" si="92"/>
        <v>309.1742678332605</v>
      </c>
      <c r="BA69" s="265">
        <f t="shared" si="93"/>
        <v>2744.0286818220679</v>
      </c>
      <c r="BB69" s="265">
        <f t="shared" si="94"/>
        <v>53.527400940661437</v>
      </c>
      <c r="BC69" s="266">
        <f t="shared" si="95"/>
        <v>13.232130745090094</v>
      </c>
      <c r="BD69" s="211">
        <f>'F. CONVERSIÓN DE CARBÓN A CARNE'!$F$20</f>
        <v>0.16207300021353654</v>
      </c>
      <c r="BG69" s="13">
        <v>0.1</v>
      </c>
      <c r="BH69" s="13">
        <f t="shared" si="96"/>
        <v>22.5</v>
      </c>
      <c r="BI69">
        <f>(((((BD69+BE69+BF69)/0.738210935315612)^2)+((BH69/Q69)^2))^(1/2))*T69</f>
        <v>40.070984757688244</v>
      </c>
      <c r="BJ69">
        <f t="shared" ref="BJ69:BJ71" si="103">(((BH69)^2)+((BI69^2))^(1/2))</f>
        <v>546.32098475768828</v>
      </c>
      <c r="BK69" s="13">
        <f t="shared" si="97"/>
        <v>1.01</v>
      </c>
      <c r="BL69" s="13">
        <f t="shared" si="98"/>
        <v>0.19</v>
      </c>
      <c r="BM69" s="13">
        <f t="shared" si="99"/>
        <v>1.8050000000000002</v>
      </c>
      <c r="BN69" s="13">
        <f t="shared" si="100"/>
        <v>16.02</v>
      </c>
      <c r="BO69" s="13">
        <f t="shared" si="101"/>
        <v>0.3125</v>
      </c>
      <c r="BP69" s="13">
        <f t="shared" si="102"/>
        <v>0.10149999999999999</v>
      </c>
      <c r="BQ69" s="13">
        <f>((((BJ69/(Q69+R69+S69+T69))^2)+((BK69/W69)^2))^(1/2))*AD69</f>
        <v>8.7221365880644441E-2</v>
      </c>
      <c r="BR69" s="209">
        <f>((((BJ69/(Q69+R69+S69+T69))^2)+((BL69/X69)^2))^(1/2))*AE69</f>
        <v>1.6407979720121233E-2</v>
      </c>
      <c r="BS69" s="209">
        <f>(((((BJ69/(Q69+R69+S69+T69))^2)+((BM69/Y69)^2))^(1/2))*AF69)</f>
        <v>0.1558758073411517</v>
      </c>
      <c r="BT69" s="209">
        <f>((((BJ69/(Q69+R69+S69+T69))^2)+((BN69/Z69)^2))^(1/2))*AG69</f>
        <v>1.3834517637702217</v>
      </c>
      <c r="BU69" s="209">
        <f>((((BJ69/(Q69+R69+S69+T69))^2)+((BO69/AA69)^2))^(1/2))*AH69</f>
        <v>2.6986808750199393E-2</v>
      </c>
      <c r="BV69" s="209">
        <f>((((BJ69/(Q69+R69+S69+T69))^2)+((BP69/AB69)^2))^(1/2))*AI69</f>
        <v>6.6712183946917259E-3</v>
      </c>
      <c r="CI69"/>
      <c r="CJ69"/>
      <c r="CK69"/>
      <c r="CL69"/>
      <c r="CM69"/>
    </row>
    <row r="70" spans="1:91" s="13" customFormat="1" ht="12.95" customHeight="1" thickBot="1" x14ac:dyDescent="0.3">
      <c r="A70" s="13">
        <v>4.5733142177155104</v>
      </c>
      <c r="B70" s="13">
        <v>-74.082472613781903</v>
      </c>
      <c r="C70" s="13">
        <v>31</v>
      </c>
      <c r="D70" s="13">
        <v>21</v>
      </c>
      <c r="E70" s="13">
        <v>2268</v>
      </c>
      <c r="F70" s="3" t="s">
        <v>5</v>
      </c>
      <c r="G70" s="4" t="s">
        <v>574</v>
      </c>
      <c r="H70" s="5" t="s">
        <v>575</v>
      </c>
      <c r="I70" s="14" t="s">
        <v>1603</v>
      </c>
      <c r="J70" s="3" t="s">
        <v>1553</v>
      </c>
      <c r="K70" s="6">
        <v>40660</v>
      </c>
      <c r="L70" s="15">
        <v>12</v>
      </c>
      <c r="M70" s="3">
        <v>7</v>
      </c>
      <c r="N70" s="3">
        <f t="shared" si="69"/>
        <v>360</v>
      </c>
      <c r="O70" s="3">
        <v>30</v>
      </c>
      <c r="P70" s="14" t="s">
        <v>1554</v>
      </c>
      <c r="Q70" s="3">
        <v>600</v>
      </c>
      <c r="R70" s="14"/>
      <c r="S70" s="14"/>
      <c r="T70" s="14">
        <f>0.738210935315612*Q70</f>
        <v>442.92656118936719</v>
      </c>
      <c r="U70" s="17">
        <v>3.9E-2</v>
      </c>
      <c r="V70" s="18">
        <v>2.02</v>
      </c>
      <c r="W70" s="19">
        <v>10.1</v>
      </c>
      <c r="X70" s="18">
        <v>1.9</v>
      </c>
      <c r="Y70" s="20">
        <v>18.05</v>
      </c>
      <c r="Z70" s="19">
        <v>160.19999999999999</v>
      </c>
      <c r="AA70" s="21">
        <v>3.125</v>
      </c>
      <c r="AB70" s="219">
        <v>1.0149999999999999</v>
      </c>
      <c r="AC70" s="237">
        <f t="shared" si="70"/>
        <v>3.3216107489321814E-2</v>
      </c>
      <c r="AD70" s="22">
        <f t="shared" si="71"/>
        <v>0.16608053744660906</v>
      </c>
      <c r="AE70" s="22">
        <f t="shared" si="72"/>
        <v>3.1242873381045269E-2</v>
      </c>
      <c r="AF70" s="22">
        <f t="shared" si="73"/>
        <v>0.29680729711993015</v>
      </c>
      <c r="AG70" s="22">
        <f t="shared" si="74"/>
        <v>2.6342675345491857</v>
      </c>
      <c r="AH70" s="22">
        <f t="shared" si="75"/>
        <v>5.1386304903034988E-2</v>
      </c>
      <c r="AI70" s="238">
        <f t="shared" si="76"/>
        <v>1.2702845515286491E-2</v>
      </c>
      <c r="AJ70" s="247">
        <f t="shared" si="77"/>
        <v>9.2266965248116151E-5</v>
      </c>
      <c r="AK70" s="23">
        <f t="shared" si="78"/>
        <v>4.6133482624058071E-4</v>
      </c>
      <c r="AL70" s="23">
        <f t="shared" si="79"/>
        <v>8.6785759391792413E-5</v>
      </c>
      <c r="AM70" s="23">
        <f t="shared" si="80"/>
        <v>8.2446471422202821E-4</v>
      </c>
      <c r="AN70" s="23">
        <f t="shared" si="81"/>
        <v>7.3174098181921828E-3</v>
      </c>
      <c r="AO70" s="23">
        <f t="shared" si="82"/>
        <v>1.4273973584176387E-4</v>
      </c>
      <c r="AP70" s="248">
        <f t="shared" si="83"/>
        <v>3.5285681986906921E-5</v>
      </c>
      <c r="AQ70" s="256">
        <f t="shared" si="84"/>
        <v>461.3348262405807</v>
      </c>
      <c r="AR70" s="257">
        <f t="shared" si="85"/>
        <v>86.785759391792411</v>
      </c>
      <c r="AS70" s="257">
        <f t="shared" si="86"/>
        <v>824.46471422202819</v>
      </c>
      <c r="AT70" s="257">
        <f t="shared" si="87"/>
        <v>7317.4098181921827</v>
      </c>
      <c r="AU70" s="257">
        <f t="shared" si="88"/>
        <v>142.73973584176386</v>
      </c>
      <c r="AV70" s="258">
        <f t="shared" si="89"/>
        <v>35.285681986906923</v>
      </c>
      <c r="AW70" s="264">
        <v>1</v>
      </c>
      <c r="AX70" s="265">
        <f t="shared" si="90"/>
        <v>461.3348262405807</v>
      </c>
      <c r="AY70" s="265">
        <f t="shared" si="91"/>
        <v>86.785759391792411</v>
      </c>
      <c r="AZ70" s="265">
        <f t="shared" si="92"/>
        <v>824.46471422202819</v>
      </c>
      <c r="BA70" s="265">
        <f t="shared" si="93"/>
        <v>7317.4098181921827</v>
      </c>
      <c r="BB70" s="265">
        <f t="shared" si="94"/>
        <v>142.73973584176386</v>
      </c>
      <c r="BC70" s="266">
        <f t="shared" si="95"/>
        <v>35.285681986906923</v>
      </c>
      <c r="BD70" s="211">
        <f>'F. CONVERSIÓN DE CARBÓN A CARNE'!$F$20</f>
        <v>0.16207300021353654</v>
      </c>
      <c r="BG70" s="13">
        <v>0.1</v>
      </c>
      <c r="BH70" s="13">
        <f t="shared" si="96"/>
        <v>60</v>
      </c>
      <c r="BI70">
        <f>(((((BD70+BE70+BF70)/0.738210935315612)^2)+((BH70/Q70)^2))^(1/2))*T70</f>
        <v>106.85595935383533</v>
      </c>
      <c r="BJ70">
        <f t="shared" si="103"/>
        <v>3706.8559593538353</v>
      </c>
      <c r="BK70" s="13">
        <f t="shared" si="97"/>
        <v>1.01</v>
      </c>
      <c r="BL70" s="13">
        <f t="shared" si="98"/>
        <v>0.19</v>
      </c>
      <c r="BM70" s="13">
        <f t="shared" si="99"/>
        <v>1.8050000000000002</v>
      </c>
      <c r="BN70" s="13">
        <f t="shared" si="100"/>
        <v>16.02</v>
      </c>
      <c r="BO70" s="13">
        <f t="shared" si="101"/>
        <v>0.3125</v>
      </c>
      <c r="BP70" s="13">
        <f t="shared" si="102"/>
        <v>0.10149999999999999</v>
      </c>
      <c r="BQ70" s="13">
        <f>((((BJ70/(Q70+R70+S70+T70))^2)+((BK70/W70)^2))^(1/2))*AD70</f>
        <v>0.59053078921591318</v>
      </c>
      <c r="BR70" s="209">
        <f>((((BJ70/(Q70+R70+S70+T70))^2)+((BL70/X70)^2))^(1/2))*AE70</f>
        <v>0.11108995044655794</v>
      </c>
      <c r="BS70" s="209">
        <f>(((((BJ70/(Q70+R70+S70+T70))^2)+((BM70/Y70)^2))^(1/2))*AF70)</f>
        <v>1.0553545292423008</v>
      </c>
      <c r="BT70" s="209">
        <f>((((BJ70/(Q70+R70+S70+T70))^2)+((BN70/Z70)^2))^(1/2))*AG70</f>
        <v>9.3666368744939916</v>
      </c>
      <c r="BU70" s="209">
        <f>((((BJ70/(Q70+R70+S70+T70))^2)+((BO70/AA70)^2))^(1/2))*AH70</f>
        <v>0.18271373428710189</v>
      </c>
      <c r="BV70" s="209">
        <f>((((BJ70/(Q70+R70+S70+T70))^2)+((BP70/AB70)^2))^(1/2))*AI70</f>
        <v>4.5167371823092058E-2</v>
      </c>
      <c r="CI70"/>
      <c r="CJ70"/>
      <c r="CK70"/>
      <c r="CL70"/>
      <c r="CM70"/>
    </row>
    <row r="71" spans="1:91" s="13" customFormat="1" ht="12.95" customHeight="1" thickBot="1" x14ac:dyDescent="0.3">
      <c r="A71" s="13">
        <v>4.5737630426389799</v>
      </c>
      <c r="B71" s="13">
        <v>-74.100171115705805</v>
      </c>
      <c r="C71" s="13">
        <v>29</v>
      </c>
      <c r="D71" s="13">
        <v>21</v>
      </c>
      <c r="E71" s="13">
        <v>2266</v>
      </c>
      <c r="F71" s="3" t="s">
        <v>5</v>
      </c>
      <c r="G71" s="4" t="s">
        <v>521</v>
      </c>
      <c r="H71" s="5" t="s">
        <v>522</v>
      </c>
      <c r="I71" s="14" t="s">
        <v>1602</v>
      </c>
      <c r="J71" s="3" t="s">
        <v>1553</v>
      </c>
      <c r="K71" s="6">
        <v>40630</v>
      </c>
      <c r="L71" s="15">
        <v>12</v>
      </c>
      <c r="M71" s="3">
        <v>7</v>
      </c>
      <c r="N71" s="3">
        <f t="shared" si="69"/>
        <v>360</v>
      </c>
      <c r="O71" s="3">
        <v>30</v>
      </c>
      <c r="P71" s="14" t="s">
        <v>1554</v>
      </c>
      <c r="Q71" s="3">
        <v>525</v>
      </c>
      <c r="R71" s="14"/>
      <c r="S71" s="14"/>
      <c r="T71" s="14">
        <f>0.738210935315612*Q71</f>
        <v>387.56074104069631</v>
      </c>
      <c r="U71" s="17">
        <v>3.9E-2</v>
      </c>
      <c r="V71" s="18">
        <v>2.02</v>
      </c>
      <c r="W71" s="19">
        <v>10.1</v>
      </c>
      <c r="X71" s="18">
        <v>1.9</v>
      </c>
      <c r="Y71" s="20">
        <v>18.05</v>
      </c>
      <c r="Z71" s="19">
        <v>160.19999999999999</v>
      </c>
      <c r="AA71" s="21">
        <v>3.125</v>
      </c>
      <c r="AB71" s="219">
        <v>1.0149999999999999</v>
      </c>
      <c r="AC71" s="237">
        <f t="shared" si="70"/>
        <v>2.9064094053156585E-2</v>
      </c>
      <c r="AD71" s="22">
        <f t="shared" si="71"/>
        <v>0.14532047026578293</v>
      </c>
      <c r="AE71" s="22">
        <f t="shared" si="72"/>
        <v>2.7337514208414609E-2</v>
      </c>
      <c r="AF71" s="22">
        <f t="shared" si="73"/>
        <v>0.25970638497993881</v>
      </c>
      <c r="AG71" s="22">
        <f t="shared" si="74"/>
        <v>2.3049840927305372</v>
      </c>
      <c r="AH71" s="22">
        <f t="shared" si="75"/>
        <v>4.4963016790155609E-2</v>
      </c>
      <c r="AI71" s="238">
        <f t="shared" si="76"/>
        <v>1.1114989825875681E-2</v>
      </c>
      <c r="AJ71" s="247">
        <f t="shared" si="77"/>
        <v>8.073359459210163E-5</v>
      </c>
      <c r="AK71" s="23">
        <f t="shared" si="78"/>
        <v>4.0366797296050814E-4</v>
      </c>
      <c r="AL71" s="23">
        <f t="shared" si="79"/>
        <v>7.5937539467818359E-5</v>
      </c>
      <c r="AM71" s="23">
        <f t="shared" si="80"/>
        <v>7.2140662494427446E-4</v>
      </c>
      <c r="AN71" s="23">
        <f t="shared" si="81"/>
        <v>6.4027335909181589E-3</v>
      </c>
      <c r="AO71" s="23">
        <f t="shared" si="82"/>
        <v>1.2489726886154336E-4</v>
      </c>
      <c r="AP71" s="248">
        <f t="shared" si="83"/>
        <v>3.0874971738543557E-5</v>
      </c>
      <c r="AQ71" s="256">
        <f t="shared" si="84"/>
        <v>403.66797296050811</v>
      </c>
      <c r="AR71" s="257">
        <f t="shared" si="85"/>
        <v>75.937539467818354</v>
      </c>
      <c r="AS71" s="257">
        <f t="shared" si="86"/>
        <v>721.40662494427443</v>
      </c>
      <c r="AT71" s="257">
        <f t="shared" si="87"/>
        <v>6402.7335909181593</v>
      </c>
      <c r="AU71" s="257">
        <f t="shared" si="88"/>
        <v>124.89726886154337</v>
      </c>
      <c r="AV71" s="258">
        <f t="shared" si="89"/>
        <v>30.874971738543557</v>
      </c>
      <c r="AW71" s="264">
        <v>1</v>
      </c>
      <c r="AX71" s="265">
        <f t="shared" si="90"/>
        <v>403.66797296050811</v>
      </c>
      <c r="AY71" s="265">
        <f t="shared" si="91"/>
        <v>75.937539467818354</v>
      </c>
      <c r="AZ71" s="265">
        <f t="shared" si="92"/>
        <v>721.40662494427443</v>
      </c>
      <c r="BA71" s="265">
        <f t="shared" si="93"/>
        <v>6402.7335909181593</v>
      </c>
      <c r="BB71" s="265">
        <f t="shared" si="94"/>
        <v>124.89726886154337</v>
      </c>
      <c r="BC71" s="266">
        <f t="shared" si="95"/>
        <v>30.874971738543557</v>
      </c>
      <c r="BD71" s="211">
        <f>'F. CONVERSIÓN DE CARBÓN A CARNE'!$F$20</f>
        <v>0.16207300021353654</v>
      </c>
      <c r="BG71" s="13">
        <v>0.1</v>
      </c>
      <c r="BH71" s="13">
        <f t="shared" si="96"/>
        <v>52.5</v>
      </c>
      <c r="BI71">
        <f>(((((BD71+BE71+BF71)/0.738210935315612)^2)+((BH71/Q71)^2))^(1/2))*T71</f>
        <v>93.498964434605909</v>
      </c>
      <c r="BJ71">
        <f t="shared" si="103"/>
        <v>2849.748964434606</v>
      </c>
      <c r="BK71" s="13">
        <f t="shared" si="97"/>
        <v>1.01</v>
      </c>
      <c r="BL71" s="13">
        <f t="shared" si="98"/>
        <v>0.19</v>
      </c>
      <c r="BM71" s="13">
        <f t="shared" si="99"/>
        <v>1.8050000000000002</v>
      </c>
      <c r="BN71" s="13">
        <f t="shared" si="100"/>
        <v>16.02</v>
      </c>
      <c r="BO71" s="13">
        <f t="shared" si="101"/>
        <v>0.3125</v>
      </c>
      <c r="BP71" s="13">
        <f t="shared" si="102"/>
        <v>0.10149999999999999</v>
      </c>
      <c r="BQ71" s="13">
        <f>((((BJ71/(Q71+R71+S71+T71))^2)+((BK71/W71)^2))^(1/2))*AD71</f>
        <v>0.45404006307038886</v>
      </c>
      <c r="BR71" s="209">
        <f>((((BJ71/(Q71+R71+S71+T71))^2)+((BL71/X71)^2))^(1/2))*AE71</f>
        <v>8.541347721126126E-2</v>
      </c>
      <c r="BS71" s="209">
        <f>(((((BJ71/(Q71+R71+S71+T71))^2)+((BM71/Y71)^2))^(1/2))*AF71)</f>
        <v>0.811428033506982</v>
      </c>
      <c r="BT71" s="209">
        <f>((((BJ71/(Q71+R71+S71+T71))^2)+((BN71/Z71)^2))^(1/2))*AG71</f>
        <v>7.2017047627600288</v>
      </c>
      <c r="BU71" s="209">
        <f>((((BJ71/(Q71+R71+S71+T71))^2)+((BO71/AA71)^2))^(1/2))*AH71</f>
        <v>0.14048269278167971</v>
      </c>
      <c r="BV71" s="209">
        <f>((((BJ71/(Q71+R71+S71+T71))^2)+((BP71/AB71)^2))^(1/2))*AI71</f>
        <v>3.4727734312566462E-2</v>
      </c>
      <c r="CI71"/>
      <c r="CJ71"/>
      <c r="CK71"/>
      <c r="CL71"/>
      <c r="CM71"/>
    </row>
    <row r="72" spans="1:91" s="37" customFormat="1" ht="12.95" customHeight="1" thickBot="1" x14ac:dyDescent="0.3">
      <c r="A72" s="13">
        <v>4.5739539999999996</v>
      </c>
      <c r="B72" s="13">
        <v>-74.092523</v>
      </c>
      <c r="C72" s="13">
        <v>30</v>
      </c>
      <c r="D72" s="13">
        <v>21</v>
      </c>
      <c r="E72" s="13">
        <v>2267</v>
      </c>
      <c r="F72" s="83" t="s">
        <v>13</v>
      </c>
      <c r="G72" s="59" t="s">
        <v>546</v>
      </c>
      <c r="H72" s="60" t="s">
        <v>1402</v>
      </c>
      <c r="I72" s="83" t="s">
        <v>1603</v>
      </c>
      <c r="J72" s="58"/>
      <c r="K72" s="84">
        <v>40545</v>
      </c>
      <c r="L72" s="16">
        <v>11</v>
      </c>
      <c r="M72" s="16">
        <v>7</v>
      </c>
      <c r="N72" s="3">
        <f t="shared" si="69"/>
        <v>330</v>
      </c>
      <c r="O72" s="3">
        <v>30</v>
      </c>
      <c r="P72" s="16" t="s">
        <v>1632</v>
      </c>
      <c r="Q72" s="62">
        <v>550</v>
      </c>
      <c r="R72" s="14"/>
      <c r="S72" s="14"/>
      <c r="T72" s="14"/>
      <c r="U72" s="17">
        <v>3.9E-2</v>
      </c>
      <c r="V72" s="142">
        <v>0.36</v>
      </c>
      <c r="W72" s="148">
        <v>1.8</v>
      </c>
      <c r="X72" s="142">
        <v>10.3</v>
      </c>
      <c r="Y72" s="154">
        <f>0.01805*1000</f>
        <v>18.05</v>
      </c>
      <c r="Z72" s="148">
        <v>311.5</v>
      </c>
      <c r="AA72" s="21">
        <f>0.003125*1000</f>
        <v>3.125</v>
      </c>
      <c r="AB72" s="215">
        <v>0.28499999999999998</v>
      </c>
      <c r="AC72" s="237">
        <f t="shared" si="70"/>
        <v>3.1218269817035803E-3</v>
      </c>
      <c r="AD72" s="22">
        <f t="shared" si="71"/>
        <v>1.5609134908517902E-2</v>
      </c>
      <c r="AE72" s="22">
        <f t="shared" si="72"/>
        <v>8.9318938643185769E-2</v>
      </c>
      <c r="AF72" s="22">
        <f t="shared" si="73"/>
        <v>0.15652493616597118</v>
      </c>
      <c r="AG72" s="22">
        <f t="shared" si="74"/>
        <v>2.701247513335181</v>
      </c>
      <c r="AH72" s="22">
        <f t="shared" si="75"/>
        <v>2.7099192549510247E-2</v>
      </c>
      <c r="AI72" s="238">
        <f t="shared" si="76"/>
        <v>1.8810000000000001E-3</v>
      </c>
      <c r="AJ72" s="247">
        <f t="shared" si="77"/>
        <v>8.6717416158432791E-6</v>
      </c>
      <c r="AK72" s="23">
        <f t="shared" si="78"/>
        <v>4.3358708079216396E-5</v>
      </c>
      <c r="AL72" s="23">
        <f t="shared" si="79"/>
        <v>2.4810816289773824E-4</v>
      </c>
      <c r="AM72" s="23">
        <f t="shared" si="80"/>
        <v>4.3479148934991998E-4</v>
      </c>
      <c r="AN72" s="23">
        <f t="shared" si="81"/>
        <v>7.503465314819947E-3</v>
      </c>
      <c r="AO72" s="23">
        <f t="shared" si="82"/>
        <v>7.5275534859750687E-5</v>
      </c>
      <c r="AP72" s="248">
        <f t="shared" si="83"/>
        <v>5.2249999999999999E-6</v>
      </c>
      <c r="AQ72" s="256">
        <f t="shared" si="84"/>
        <v>43.358708079216399</v>
      </c>
      <c r="AR72" s="257">
        <f t="shared" si="85"/>
        <v>248.10816289773825</v>
      </c>
      <c r="AS72" s="257">
        <f t="shared" si="86"/>
        <v>434.79148934991997</v>
      </c>
      <c r="AT72" s="257">
        <f t="shared" si="87"/>
        <v>7503.4653148199468</v>
      </c>
      <c r="AU72" s="257">
        <f t="shared" si="88"/>
        <v>75.275534859750692</v>
      </c>
      <c r="AV72" s="258">
        <f t="shared" si="89"/>
        <v>5.2249999999999996</v>
      </c>
      <c r="AW72" s="264">
        <v>1</v>
      </c>
      <c r="AX72" s="265">
        <f t="shared" si="90"/>
        <v>43.358708079216399</v>
      </c>
      <c r="AY72" s="265">
        <f t="shared" si="91"/>
        <v>248.10816289773825</v>
      </c>
      <c r="AZ72" s="265">
        <f t="shared" si="92"/>
        <v>434.79148934991997</v>
      </c>
      <c r="BA72" s="265">
        <f t="shared" si="93"/>
        <v>7503.4653148199468</v>
      </c>
      <c r="BB72" s="265">
        <f t="shared" si="94"/>
        <v>75.275534859750692</v>
      </c>
      <c r="BC72" s="266">
        <f t="shared" si="95"/>
        <v>5.2249999999999996</v>
      </c>
      <c r="BG72" s="13">
        <v>0.1</v>
      </c>
      <c r="BH72" s="13">
        <f t="shared" si="96"/>
        <v>55</v>
      </c>
      <c r="BI72"/>
      <c r="BJ72">
        <f>BH72</f>
        <v>55</v>
      </c>
      <c r="BK72" s="13">
        <f t="shared" si="97"/>
        <v>0.18000000000000002</v>
      </c>
      <c r="BL72" s="13">
        <f t="shared" si="98"/>
        <v>1.03</v>
      </c>
      <c r="BM72" s="13">
        <f t="shared" si="99"/>
        <v>1.8050000000000002</v>
      </c>
      <c r="BN72" s="13">
        <f t="shared" si="100"/>
        <v>31.150000000000002</v>
      </c>
      <c r="BO72" s="13">
        <f t="shared" si="101"/>
        <v>0.3125</v>
      </c>
      <c r="BP72" s="13">
        <f t="shared" si="102"/>
        <v>2.8499999999999998E-2</v>
      </c>
      <c r="BQ72" s="13">
        <f>((((BJ72/Q72)^2)+((BK72/W72)^2))^(1/2))*AD72</f>
        <v>2.2074650284537342E-3</v>
      </c>
      <c r="BR72" s="209">
        <f>(((((BJ72/Q72))^2)+((BL72/X72)^2))^(1/2))*AE72</f>
        <v>1.2631605440596364E-2</v>
      </c>
      <c r="BS72" s="209">
        <f>(((((BJ72/Q72))^2)+((BM72/Y72)^2))^(1/2))*AF72</f>
        <v>2.2135968757549945E-2</v>
      </c>
      <c r="BT72" s="209">
        <f>((((BJ72/Q72)^2)+((BN72/Z72)^2))^(1/2))*AG72</f>
        <v>0.38201408686852117</v>
      </c>
      <c r="BU72" s="209">
        <f>((((BJ72/Q72)^2)+((BO72/AA72)^2))^(1/2))*AH72</f>
        <v>3.8324045632877331E-3</v>
      </c>
      <c r="BV72" s="209">
        <f>((((BJ72/Q72)^2)+((BP72/AB72)^2))^(1/2))*AI72</f>
        <v>2.6601357108237925E-4</v>
      </c>
      <c r="CI72"/>
      <c r="CJ72"/>
      <c r="CK72"/>
      <c r="CL72"/>
      <c r="CM72"/>
    </row>
    <row r="73" spans="1:91" s="13" customFormat="1" ht="12.95" customHeight="1" thickBot="1" x14ac:dyDescent="0.3">
      <c r="A73" s="13">
        <v>4.5740775435320504</v>
      </c>
      <c r="B73" s="13">
        <v>-74.100569470553694</v>
      </c>
      <c r="C73" s="13">
        <v>29</v>
      </c>
      <c r="D73" s="13">
        <v>21</v>
      </c>
      <c r="E73" s="13">
        <v>2266</v>
      </c>
      <c r="F73" s="3" t="s">
        <v>5</v>
      </c>
      <c r="G73" s="4" t="s">
        <v>527</v>
      </c>
      <c r="H73" s="5" t="s">
        <v>528</v>
      </c>
      <c r="I73" s="14" t="s">
        <v>1602</v>
      </c>
      <c r="J73" s="3" t="s">
        <v>1553</v>
      </c>
      <c r="K73" s="6">
        <v>40621</v>
      </c>
      <c r="L73" s="15">
        <v>12</v>
      </c>
      <c r="M73" s="3">
        <v>7</v>
      </c>
      <c r="N73" s="3">
        <f t="shared" si="69"/>
        <v>360</v>
      </c>
      <c r="O73" s="3">
        <v>30</v>
      </c>
      <c r="P73" s="14" t="s">
        <v>1554</v>
      </c>
      <c r="Q73" s="3">
        <v>450</v>
      </c>
      <c r="R73" s="14"/>
      <c r="S73" s="14"/>
      <c r="T73" s="14">
        <f>0.738210935315612*Q73</f>
        <v>332.19492089202538</v>
      </c>
      <c r="U73" s="17">
        <v>3.9E-2</v>
      </c>
      <c r="V73" s="18">
        <v>2.02</v>
      </c>
      <c r="W73" s="19">
        <v>10.1</v>
      </c>
      <c r="X73" s="18">
        <v>1.9</v>
      </c>
      <c r="Y73" s="20">
        <v>18.05</v>
      </c>
      <c r="Z73" s="19">
        <v>160.19999999999999</v>
      </c>
      <c r="AA73" s="21">
        <v>3.125</v>
      </c>
      <c r="AB73" s="219">
        <v>1.0149999999999999</v>
      </c>
      <c r="AC73" s="237">
        <f t="shared" si="70"/>
        <v>2.4912080616991357E-2</v>
      </c>
      <c r="AD73" s="22">
        <f t="shared" si="71"/>
        <v>0.12456040308495681</v>
      </c>
      <c r="AE73" s="22">
        <f t="shared" si="72"/>
        <v>2.3432155035783952E-2</v>
      </c>
      <c r="AF73" s="22">
        <f t="shared" si="73"/>
        <v>0.22260547283994755</v>
      </c>
      <c r="AG73" s="22">
        <f t="shared" si="74"/>
        <v>1.9757006509118888</v>
      </c>
      <c r="AH73" s="22">
        <f t="shared" si="75"/>
        <v>3.8539728677276237E-2</v>
      </c>
      <c r="AI73" s="238">
        <f t="shared" si="76"/>
        <v>9.5271341364648685E-3</v>
      </c>
      <c r="AJ73" s="247">
        <f t="shared" si="77"/>
        <v>6.9200223936087096E-5</v>
      </c>
      <c r="AK73" s="23">
        <f t="shared" si="78"/>
        <v>3.4600111968043556E-4</v>
      </c>
      <c r="AL73" s="23">
        <f t="shared" si="79"/>
        <v>6.5089319543844306E-5</v>
      </c>
      <c r="AM73" s="23">
        <f t="shared" si="80"/>
        <v>6.1834853566652102E-4</v>
      </c>
      <c r="AN73" s="23">
        <f t="shared" si="81"/>
        <v>5.4880573636441358E-3</v>
      </c>
      <c r="AO73" s="23">
        <f t="shared" si="82"/>
        <v>1.0705480188132288E-4</v>
      </c>
      <c r="AP73" s="248">
        <f t="shared" si="83"/>
        <v>2.6464261490180189E-5</v>
      </c>
      <c r="AQ73" s="256">
        <f t="shared" si="84"/>
        <v>346.00111968043558</v>
      </c>
      <c r="AR73" s="257">
        <f t="shared" si="85"/>
        <v>65.089319543844312</v>
      </c>
      <c r="AS73" s="257">
        <f t="shared" si="86"/>
        <v>618.348535666521</v>
      </c>
      <c r="AT73" s="257">
        <f t="shared" si="87"/>
        <v>5488.0573636441359</v>
      </c>
      <c r="AU73" s="257">
        <f t="shared" si="88"/>
        <v>107.05480188132287</v>
      </c>
      <c r="AV73" s="258">
        <f t="shared" si="89"/>
        <v>26.464261490180188</v>
      </c>
      <c r="AW73" s="264">
        <v>1</v>
      </c>
      <c r="AX73" s="265">
        <f t="shared" si="90"/>
        <v>346.00111968043558</v>
      </c>
      <c r="AY73" s="265">
        <f t="shared" si="91"/>
        <v>65.089319543844312</v>
      </c>
      <c r="AZ73" s="265">
        <f t="shared" si="92"/>
        <v>618.348535666521</v>
      </c>
      <c r="BA73" s="265">
        <f t="shared" si="93"/>
        <v>5488.0573636441359</v>
      </c>
      <c r="BB73" s="265">
        <f t="shared" si="94"/>
        <v>107.05480188132287</v>
      </c>
      <c r="BC73" s="266">
        <f t="shared" si="95"/>
        <v>26.464261490180188</v>
      </c>
      <c r="BD73" s="211">
        <f>'F. CONVERSIÓN DE CARBÓN A CARNE'!$F$20</f>
        <v>0.16207300021353654</v>
      </c>
      <c r="BG73" s="13">
        <v>0.1</v>
      </c>
      <c r="BH73" s="13">
        <f t="shared" si="96"/>
        <v>45</v>
      </c>
      <c r="BI73">
        <f>(((((BD73+BE73+BF73)/0.738210935315612)^2)+((BH73/Q73)^2))^(1/2))*T73</f>
        <v>80.141969515376488</v>
      </c>
      <c r="BJ73">
        <f>(((BH73)^2)+((BI73^2))^(1/2))</f>
        <v>2105.1419695153763</v>
      </c>
      <c r="BK73" s="13">
        <f t="shared" si="97"/>
        <v>1.01</v>
      </c>
      <c r="BL73" s="13">
        <f t="shared" si="98"/>
        <v>0.19</v>
      </c>
      <c r="BM73" s="13">
        <f t="shared" si="99"/>
        <v>1.8050000000000002</v>
      </c>
      <c r="BN73" s="13">
        <f t="shared" si="100"/>
        <v>16.02</v>
      </c>
      <c r="BO73" s="13">
        <f t="shared" si="101"/>
        <v>0.3125</v>
      </c>
      <c r="BP73" s="13">
        <f t="shared" si="102"/>
        <v>0.10149999999999999</v>
      </c>
      <c r="BQ73" s="13">
        <f>((((BJ73/(Q73+R73+S73+T73))^2)+((BK73/W73)^2))^(1/2))*AD73</f>
        <v>0.33546405273249519</v>
      </c>
      <c r="BR73" s="209">
        <f>((((BJ73/(Q73+R73+S73+T73))^2)+((BL73/X73)^2))^(1/2))*AE73</f>
        <v>6.3107099028885227E-2</v>
      </c>
      <c r="BS73" s="209">
        <f>(((((BJ73/(Q73+R73+S73+T73))^2)+((BM73/Y73)^2))^(1/2))*AF73)</f>
        <v>0.59951744077440972</v>
      </c>
      <c r="BT73" s="209">
        <f>((((BJ73/(Q73+R73+S73+T73))^2)+((BN73/Z73)^2))^(1/2))*AG73</f>
        <v>5.3209248760144279</v>
      </c>
      <c r="BU73" s="209">
        <f>((((BJ73/(Q73+R73+S73+T73))^2)+((BO73/AA73)^2))^(1/2))*AH73</f>
        <v>0.10379457077119281</v>
      </c>
      <c r="BV73" s="209">
        <f>((((BJ73/(Q73+R73+S73+T73))^2)+((BP73/AB73)^2))^(1/2))*AI73</f>
        <v>2.5658322783081847E-2</v>
      </c>
      <c r="CI73"/>
      <c r="CJ73"/>
      <c r="CK73"/>
      <c r="CL73"/>
      <c r="CM73"/>
    </row>
    <row r="74" spans="1:91" s="13" customFormat="1" ht="12.95" customHeight="1" thickBot="1" x14ac:dyDescent="0.3">
      <c r="A74" s="13">
        <v>4.5742219999999998</v>
      </c>
      <c r="B74" s="13">
        <v>-74.094919000000004</v>
      </c>
      <c r="C74" s="13">
        <v>30</v>
      </c>
      <c r="D74" s="13">
        <v>21</v>
      </c>
      <c r="E74" s="13">
        <v>2267</v>
      </c>
      <c r="F74" s="83" t="s">
        <v>13</v>
      </c>
      <c r="G74" s="59" t="s">
        <v>1405</v>
      </c>
      <c r="H74" s="60" t="s">
        <v>1406</v>
      </c>
      <c r="I74" s="83" t="s">
        <v>1603</v>
      </c>
      <c r="J74" s="58"/>
      <c r="K74" s="84">
        <v>40757</v>
      </c>
      <c r="L74" s="83">
        <v>9</v>
      </c>
      <c r="M74" s="16">
        <v>7</v>
      </c>
      <c r="N74" s="3">
        <f t="shared" si="69"/>
        <v>270</v>
      </c>
      <c r="O74" s="3">
        <v>30</v>
      </c>
      <c r="P74" s="16" t="s">
        <v>1632</v>
      </c>
      <c r="Q74" s="62">
        <v>550</v>
      </c>
      <c r="R74" s="14"/>
      <c r="S74" s="14"/>
      <c r="T74" s="14"/>
      <c r="U74" s="17">
        <v>3.9E-2</v>
      </c>
      <c r="V74" s="142">
        <v>0.36</v>
      </c>
      <c r="W74" s="148">
        <v>1.8</v>
      </c>
      <c r="X74" s="142">
        <v>10.3</v>
      </c>
      <c r="Y74" s="154">
        <f>0.01805*1000</f>
        <v>18.05</v>
      </c>
      <c r="Z74" s="148">
        <v>311.5</v>
      </c>
      <c r="AA74" s="21">
        <f>0.003125*1000</f>
        <v>3.125</v>
      </c>
      <c r="AB74" s="215">
        <v>0.28499999999999998</v>
      </c>
      <c r="AC74" s="237">
        <f t="shared" si="70"/>
        <v>3.1218269817035803E-3</v>
      </c>
      <c r="AD74" s="22">
        <f t="shared" si="71"/>
        <v>1.5609134908517902E-2</v>
      </c>
      <c r="AE74" s="22">
        <f t="shared" si="72"/>
        <v>8.9318938643185769E-2</v>
      </c>
      <c r="AF74" s="22">
        <f t="shared" si="73"/>
        <v>0.15652493616597118</v>
      </c>
      <c r="AG74" s="22">
        <f t="shared" si="74"/>
        <v>2.701247513335181</v>
      </c>
      <c r="AH74" s="22">
        <f t="shared" si="75"/>
        <v>2.7099192549510247E-2</v>
      </c>
      <c r="AI74" s="238">
        <f t="shared" si="76"/>
        <v>1.8810000000000001E-3</v>
      </c>
      <c r="AJ74" s="247">
        <f t="shared" si="77"/>
        <v>8.6717416158432791E-6</v>
      </c>
      <c r="AK74" s="23">
        <f t="shared" si="78"/>
        <v>4.3358708079216396E-5</v>
      </c>
      <c r="AL74" s="23">
        <f t="shared" si="79"/>
        <v>2.4810816289773824E-4</v>
      </c>
      <c r="AM74" s="23">
        <f t="shared" si="80"/>
        <v>4.3479148934991998E-4</v>
      </c>
      <c r="AN74" s="23">
        <f t="shared" si="81"/>
        <v>7.503465314819947E-3</v>
      </c>
      <c r="AO74" s="23">
        <f t="shared" si="82"/>
        <v>7.5275534859750687E-5</v>
      </c>
      <c r="AP74" s="248">
        <f t="shared" si="83"/>
        <v>5.2249999999999999E-6</v>
      </c>
      <c r="AQ74" s="256">
        <f t="shared" si="84"/>
        <v>43.358708079216399</v>
      </c>
      <c r="AR74" s="257">
        <f t="shared" si="85"/>
        <v>248.10816289773825</v>
      </c>
      <c r="AS74" s="257">
        <f t="shared" si="86"/>
        <v>434.79148934991997</v>
      </c>
      <c r="AT74" s="257">
        <f t="shared" si="87"/>
        <v>7503.4653148199468</v>
      </c>
      <c r="AU74" s="257">
        <f t="shared" si="88"/>
        <v>75.275534859750692</v>
      </c>
      <c r="AV74" s="258">
        <f t="shared" si="89"/>
        <v>5.2249999999999996</v>
      </c>
      <c r="AW74" s="264">
        <v>1</v>
      </c>
      <c r="AX74" s="265">
        <f t="shared" si="90"/>
        <v>43.358708079216399</v>
      </c>
      <c r="AY74" s="265">
        <f t="shared" si="91"/>
        <v>248.10816289773825</v>
      </c>
      <c r="AZ74" s="265">
        <f t="shared" si="92"/>
        <v>434.79148934991997</v>
      </c>
      <c r="BA74" s="265">
        <f t="shared" si="93"/>
        <v>7503.4653148199468</v>
      </c>
      <c r="BB74" s="265">
        <f t="shared" si="94"/>
        <v>75.275534859750692</v>
      </c>
      <c r="BC74" s="266">
        <f t="shared" si="95"/>
        <v>5.2249999999999996</v>
      </c>
      <c r="BG74" s="13">
        <v>0.1</v>
      </c>
      <c r="BH74" s="13">
        <f t="shared" si="96"/>
        <v>55</v>
      </c>
      <c r="BI74"/>
      <c r="BJ74">
        <f>BH74</f>
        <v>55</v>
      </c>
      <c r="BK74" s="13">
        <f t="shared" si="97"/>
        <v>0.18000000000000002</v>
      </c>
      <c r="BL74" s="13">
        <f t="shared" si="98"/>
        <v>1.03</v>
      </c>
      <c r="BM74" s="13">
        <f t="shared" si="99"/>
        <v>1.8050000000000002</v>
      </c>
      <c r="BN74" s="13">
        <f t="shared" si="100"/>
        <v>31.150000000000002</v>
      </c>
      <c r="BO74" s="13">
        <f t="shared" si="101"/>
        <v>0.3125</v>
      </c>
      <c r="BP74" s="13">
        <f t="shared" si="102"/>
        <v>2.8499999999999998E-2</v>
      </c>
      <c r="BQ74" s="13">
        <f>((((BJ74/Q74)^2)+((BK74/W74)^2))^(1/2))*AD74</f>
        <v>2.2074650284537342E-3</v>
      </c>
      <c r="BR74" s="209">
        <f>(((((BJ74/Q74))^2)+((BL74/X74)^2))^(1/2))*AE74</f>
        <v>1.2631605440596364E-2</v>
      </c>
      <c r="BS74" s="209">
        <f>(((((BJ74/Q74))^2)+((BM74/Y74)^2))^(1/2))*AF74</f>
        <v>2.2135968757549945E-2</v>
      </c>
      <c r="BT74" s="209">
        <f>((((BJ74/Q74)^2)+((BN74/Z74)^2))^(1/2))*AG74</f>
        <v>0.38201408686852117</v>
      </c>
      <c r="BU74" s="209">
        <f>((((BJ74/Q74)^2)+((BO74/AA74)^2))^(1/2))*AH74</f>
        <v>3.8324045632877331E-3</v>
      </c>
      <c r="BV74" s="209">
        <f>((((BJ74/Q74)^2)+((BP74/AB74)^2))^(1/2))*AI74</f>
        <v>2.6601357108237925E-4</v>
      </c>
      <c r="CI74"/>
      <c r="CJ74"/>
      <c r="CK74"/>
      <c r="CL74"/>
      <c r="CM74"/>
    </row>
    <row r="75" spans="1:91" s="45" customFormat="1" ht="12.95" customHeight="1" thickBot="1" x14ac:dyDescent="0.3">
      <c r="A75" s="13">
        <v>4.5755939999999997</v>
      </c>
      <c r="B75" s="13">
        <v>-74.095128000000003</v>
      </c>
      <c r="C75" s="13">
        <v>30</v>
      </c>
      <c r="D75" s="13">
        <v>21</v>
      </c>
      <c r="E75" s="13">
        <v>2267</v>
      </c>
      <c r="F75" s="3" t="s">
        <v>5</v>
      </c>
      <c r="G75" s="4" t="s">
        <v>556</v>
      </c>
      <c r="H75" s="5" t="s">
        <v>557</v>
      </c>
      <c r="I75" s="14" t="s">
        <v>1603</v>
      </c>
      <c r="J75" s="3" t="s">
        <v>1553</v>
      </c>
      <c r="K75" s="6">
        <v>40642</v>
      </c>
      <c r="L75" s="15">
        <v>12</v>
      </c>
      <c r="M75" s="3">
        <v>7</v>
      </c>
      <c r="N75" s="3">
        <f t="shared" si="69"/>
        <v>360</v>
      </c>
      <c r="O75" s="3">
        <v>30</v>
      </c>
      <c r="P75" s="14" t="s">
        <v>1554</v>
      </c>
      <c r="Q75" s="3">
        <v>330</v>
      </c>
      <c r="R75" s="14"/>
      <c r="S75" s="14"/>
      <c r="T75" s="14">
        <f>0.738210935315612*Q75</f>
        <v>243.60960865415197</v>
      </c>
      <c r="U75" s="17">
        <v>3.9E-2</v>
      </c>
      <c r="V75" s="27">
        <v>2.02</v>
      </c>
      <c r="W75" s="28">
        <v>10.1</v>
      </c>
      <c r="X75" s="27">
        <v>1.9</v>
      </c>
      <c r="Y75" s="155">
        <v>18.05</v>
      </c>
      <c r="Z75" s="28">
        <v>160.19999999999999</v>
      </c>
      <c r="AA75" s="21">
        <v>3.125</v>
      </c>
      <c r="AB75" s="222">
        <v>1.0149999999999999</v>
      </c>
      <c r="AC75" s="237">
        <f t="shared" si="70"/>
        <v>1.8268859119126998E-2</v>
      </c>
      <c r="AD75" s="22">
        <f t="shared" si="71"/>
        <v>9.1344295595635006E-2</v>
      </c>
      <c r="AE75" s="22">
        <f t="shared" si="72"/>
        <v>1.7183580359574898E-2</v>
      </c>
      <c r="AF75" s="22">
        <f t="shared" si="73"/>
        <v>0.16324401341596154</v>
      </c>
      <c r="AG75" s="22">
        <f t="shared" si="74"/>
        <v>1.4488471440020523</v>
      </c>
      <c r="AH75" s="22">
        <f t="shared" si="75"/>
        <v>2.8262467696669243E-2</v>
      </c>
      <c r="AI75" s="238">
        <f t="shared" si="76"/>
        <v>6.9865650334075711E-3</v>
      </c>
      <c r="AJ75" s="247">
        <f t="shared" si="77"/>
        <v>5.0746830886463885E-5</v>
      </c>
      <c r="AK75" s="23">
        <f t="shared" si="78"/>
        <v>2.5373415443231945E-4</v>
      </c>
      <c r="AL75" s="23">
        <f t="shared" si="79"/>
        <v>4.7732167665485828E-5</v>
      </c>
      <c r="AM75" s="23">
        <f t="shared" si="80"/>
        <v>4.5345559282211536E-4</v>
      </c>
      <c r="AN75" s="23">
        <f t="shared" si="81"/>
        <v>4.0245754000057012E-3</v>
      </c>
      <c r="AO75" s="23">
        <f t="shared" si="82"/>
        <v>7.8506854712970115E-5</v>
      </c>
      <c r="AP75" s="248">
        <f t="shared" si="83"/>
        <v>1.940712509279881E-5</v>
      </c>
      <c r="AQ75" s="256">
        <f t="shared" si="84"/>
        <v>253.73415443231946</v>
      </c>
      <c r="AR75" s="257">
        <f t="shared" si="85"/>
        <v>47.732167665485825</v>
      </c>
      <c r="AS75" s="257">
        <f t="shared" si="86"/>
        <v>453.45559282211536</v>
      </c>
      <c r="AT75" s="257">
        <f t="shared" si="87"/>
        <v>4024.5754000057013</v>
      </c>
      <c r="AU75" s="257">
        <f t="shared" si="88"/>
        <v>78.50685471297011</v>
      </c>
      <c r="AV75" s="258">
        <f t="shared" si="89"/>
        <v>19.407125092798811</v>
      </c>
      <c r="AW75" s="264">
        <v>1</v>
      </c>
      <c r="AX75" s="265">
        <f t="shared" si="90"/>
        <v>253.73415443231946</v>
      </c>
      <c r="AY75" s="265">
        <f t="shared" si="91"/>
        <v>47.732167665485825</v>
      </c>
      <c r="AZ75" s="265">
        <f t="shared" si="92"/>
        <v>453.45559282211536</v>
      </c>
      <c r="BA75" s="265">
        <f t="shared" si="93"/>
        <v>4024.5754000057013</v>
      </c>
      <c r="BB75" s="265">
        <f t="shared" si="94"/>
        <v>78.50685471297011</v>
      </c>
      <c r="BC75" s="266">
        <f t="shared" si="95"/>
        <v>19.407125092798811</v>
      </c>
      <c r="BD75" s="211">
        <f>'F. CONVERSIÓN DE CARBÓN A CARNE'!$F$20</f>
        <v>0.16207300021353654</v>
      </c>
      <c r="BG75" s="13">
        <v>0.1</v>
      </c>
      <c r="BH75" s="13">
        <f t="shared" si="96"/>
        <v>33</v>
      </c>
      <c r="BI75">
        <f>(((((BD75+BE75+BF75)/0.738210935315612)^2)+((BH75/Q75)^2))^(1/2))*T75</f>
        <v>58.770777644609431</v>
      </c>
      <c r="BJ75">
        <f t="shared" ref="BJ75:BJ76" si="104">(((BH75)^2)+((BI75^2))^(1/2))</f>
        <v>1147.7707776446093</v>
      </c>
      <c r="BK75" s="13">
        <f t="shared" si="97"/>
        <v>1.01</v>
      </c>
      <c r="BL75" s="13">
        <f t="shared" si="98"/>
        <v>0.19</v>
      </c>
      <c r="BM75" s="13">
        <f t="shared" si="99"/>
        <v>1.8050000000000002</v>
      </c>
      <c r="BN75" s="13">
        <f t="shared" si="100"/>
        <v>16.02</v>
      </c>
      <c r="BO75" s="13">
        <f t="shared" si="101"/>
        <v>0.3125</v>
      </c>
      <c r="BP75" s="13">
        <f t="shared" si="102"/>
        <v>0.10149999999999999</v>
      </c>
      <c r="BQ75" s="13">
        <f>((((BJ75/(Q75+R75+S75+T75))^2)+((BK75/W75)^2))^(1/2))*AD75</f>
        <v>0.18300453291520946</v>
      </c>
      <c r="BR75" s="209">
        <f>((((BJ75/(Q75+R75+S75+T75))^2)+((BL75/X75)^2))^(1/2))*AE75</f>
        <v>3.4426595300880977E-2</v>
      </c>
      <c r="BS75" s="209">
        <f>(((((BJ75/(Q75+R75+S75+T75))^2)+((BM75/Y75)^2))^(1/2))*AF75)</f>
        <v>0.3270526553583693</v>
      </c>
      <c r="BT75" s="209">
        <f>((((BJ75/(Q75+R75+S75+T75))^2)+((BN75/Z75)^2))^(1/2))*AG75</f>
        <v>2.9027055616848072</v>
      </c>
      <c r="BU75" s="209">
        <f>((((BJ75/(Q75+R75+S75+T75))^2)+((BO75/AA75)^2))^(1/2))*AH75</f>
        <v>5.6622689639606878E-2</v>
      </c>
      <c r="BV75" s="209">
        <f>((((BJ75/(Q75+R75+S75+T75))^2)+((BP75/AB75)^2))^(1/2))*AI75</f>
        <v>1.399729520363815E-2</v>
      </c>
      <c r="CI75"/>
      <c r="CJ75"/>
      <c r="CK75"/>
      <c r="CL75"/>
      <c r="CM75"/>
    </row>
    <row r="76" spans="1:91" s="13" customFormat="1" ht="12.95" customHeight="1" x14ac:dyDescent="0.25">
      <c r="A76" s="13">
        <v>4.5758177395759603</v>
      </c>
      <c r="B76" s="13">
        <v>-74.088882736101695</v>
      </c>
      <c r="C76" s="13">
        <v>30</v>
      </c>
      <c r="D76" s="13">
        <v>21</v>
      </c>
      <c r="E76" s="13">
        <v>2267</v>
      </c>
      <c r="F76" s="3" t="s">
        <v>5</v>
      </c>
      <c r="G76" s="4" t="s">
        <v>566</v>
      </c>
      <c r="H76" s="5" t="s">
        <v>567</v>
      </c>
      <c r="I76" s="14" t="s">
        <v>1603</v>
      </c>
      <c r="J76" s="3" t="s">
        <v>1564</v>
      </c>
      <c r="K76" s="6">
        <v>40642</v>
      </c>
      <c r="L76" s="15">
        <v>12</v>
      </c>
      <c r="M76" s="3">
        <v>7</v>
      </c>
      <c r="N76" s="3">
        <f t="shared" si="69"/>
        <v>360</v>
      </c>
      <c r="O76" s="3">
        <v>30</v>
      </c>
      <c r="P76" s="14" t="s">
        <v>1554</v>
      </c>
      <c r="Q76" s="3">
        <v>255</v>
      </c>
      <c r="R76" s="14">
        <f>0.565555287076649*Q76</f>
        <v>144.21659820454551</v>
      </c>
      <c r="S76" s="14"/>
      <c r="T76" s="14"/>
      <c r="U76" s="17">
        <v>3.9E-2</v>
      </c>
      <c r="V76" s="30">
        <v>2.0099999999999998</v>
      </c>
      <c r="W76" s="31">
        <v>10.050000000000001</v>
      </c>
      <c r="X76" s="30">
        <v>3.0999999999999996</v>
      </c>
      <c r="Y76" s="29">
        <v>18.05</v>
      </c>
      <c r="Z76" s="31">
        <v>154.44999999999999</v>
      </c>
      <c r="AA76" s="31">
        <v>3.125</v>
      </c>
      <c r="AB76" s="223">
        <v>0.95899999999999996</v>
      </c>
      <c r="AC76" s="237">
        <f t="shared" si="70"/>
        <v>1.265168256119153E-2</v>
      </c>
      <c r="AD76" s="22">
        <f t="shared" si="71"/>
        <v>6.3258412805957662E-2</v>
      </c>
      <c r="AE76" s="22">
        <f t="shared" si="72"/>
        <v>1.9512545243628731E-2</v>
      </c>
      <c r="AF76" s="22">
        <f t="shared" si="73"/>
        <v>0.11361336827338665</v>
      </c>
      <c r="AG76" s="22">
        <f t="shared" si="74"/>
        <v>0.97216535899305057</v>
      </c>
      <c r="AH76" s="22">
        <f t="shared" si="75"/>
        <v>1.9669904479464446E-2</v>
      </c>
      <c r="AI76" s="238">
        <f t="shared" si="76"/>
        <v>4.5941846121379092E-3</v>
      </c>
      <c r="AJ76" s="247">
        <f t="shared" si="77"/>
        <v>3.5143562669976474E-5</v>
      </c>
      <c r="AK76" s="23">
        <f t="shared" si="78"/>
        <v>1.7571781334988238E-4</v>
      </c>
      <c r="AL76" s="23">
        <f t="shared" si="79"/>
        <v>5.4201514565635366E-5</v>
      </c>
      <c r="AM76" s="23">
        <f t="shared" si="80"/>
        <v>3.1559268964829627E-4</v>
      </c>
      <c r="AN76" s="23">
        <f t="shared" si="81"/>
        <v>2.7004593305362517E-3</v>
      </c>
      <c r="AO76" s="23">
        <f t="shared" si="82"/>
        <v>5.4638623554067905E-5</v>
      </c>
      <c r="AP76" s="248">
        <f t="shared" si="83"/>
        <v>1.2761623922605304E-5</v>
      </c>
      <c r="AQ76" s="256">
        <f t="shared" si="84"/>
        <v>175.71781334988239</v>
      </c>
      <c r="AR76" s="257">
        <f t="shared" si="85"/>
        <v>54.201514565635364</v>
      </c>
      <c r="AS76" s="257">
        <f t="shared" si="86"/>
        <v>315.59268964829624</v>
      </c>
      <c r="AT76" s="257">
        <f t="shared" si="87"/>
        <v>2700.4593305362519</v>
      </c>
      <c r="AU76" s="257">
        <f t="shared" si="88"/>
        <v>54.638623554067905</v>
      </c>
      <c r="AV76" s="258">
        <f t="shared" si="89"/>
        <v>12.761623922605304</v>
      </c>
      <c r="AW76" s="264">
        <v>1</v>
      </c>
      <c r="AX76" s="265">
        <f t="shared" si="90"/>
        <v>175.71781334988239</v>
      </c>
      <c r="AY76" s="265">
        <f t="shared" si="91"/>
        <v>54.201514565635364</v>
      </c>
      <c r="AZ76" s="265">
        <f t="shared" si="92"/>
        <v>315.59268964829624</v>
      </c>
      <c r="BA76" s="265">
        <f t="shared" si="93"/>
        <v>2700.4593305362519</v>
      </c>
      <c r="BB76" s="265">
        <f t="shared" si="94"/>
        <v>54.638623554067905</v>
      </c>
      <c r="BC76" s="266">
        <f t="shared" si="95"/>
        <v>12.761623922605304</v>
      </c>
      <c r="BF76" s="210">
        <f>'F. CONVERSIÓN DE CARBÓN A CARNE'!$L$20</f>
        <v>0.24417195935985944</v>
      </c>
      <c r="BG76" s="13">
        <v>0.1</v>
      </c>
      <c r="BH76" s="13">
        <f t="shared" si="96"/>
        <v>25.5</v>
      </c>
      <c r="BI76">
        <f>(((((BD76+BE76+BF76)/0.565555287076649)^2)+((BH76/Q76)^2))^(1/2))*R76</f>
        <v>63.912215135813355</v>
      </c>
      <c r="BJ76">
        <f t="shared" si="104"/>
        <v>714.16221513581331</v>
      </c>
      <c r="BK76" s="13">
        <f t="shared" si="97"/>
        <v>1.0050000000000001</v>
      </c>
      <c r="BL76" s="13">
        <f t="shared" si="98"/>
        <v>0.31</v>
      </c>
      <c r="BM76" s="13">
        <f t="shared" si="99"/>
        <v>1.8050000000000002</v>
      </c>
      <c r="BN76" s="13">
        <f t="shared" si="100"/>
        <v>15.445</v>
      </c>
      <c r="BO76" s="13">
        <f t="shared" si="101"/>
        <v>0.3125</v>
      </c>
      <c r="BP76" s="13">
        <f t="shared" si="102"/>
        <v>9.5899999999999999E-2</v>
      </c>
      <c r="BQ76" s="13">
        <f>((((BJ76/(Q76+R76+S76+T76))^2)+((BK76/W76)^2))^(1/2))*AD76</f>
        <v>0.11334022118449531</v>
      </c>
      <c r="BR76" s="209">
        <f>((((BJ76/(Q76+R76+S76+T76))^2)+((BL76/X76)^2))^(1/2))*AE76</f>
        <v>3.4960665240988606E-2</v>
      </c>
      <c r="BS76" s="209">
        <f>(((((BJ76/(Q76+R76+S76+T76))^2)+((BM76/Y76)^2))^(1/2))*AF76)</f>
        <v>0.20356129277414334</v>
      </c>
      <c r="BT76" s="209">
        <f>((((BJ76/(Q76+R76+S76+T76))^2)+((BN76/Z76)^2))^(1/2))*AG76</f>
        <v>1.7418305633776414</v>
      </c>
      <c r="BU76" s="209">
        <f>((((BJ76/(Q76+R76+S76+T76))^2)+((BO76/AA76)^2))^(1/2))*AH76</f>
        <v>3.5242606089706252E-2</v>
      </c>
      <c r="BV76" s="209">
        <f>((((BJ76/(Q76+R76+S76+T76))^2)+((BP76/AB76)^2))^(1/2))*AI76</f>
        <v>8.2314094996243023E-3</v>
      </c>
      <c r="CI76"/>
      <c r="CJ76"/>
      <c r="CK76"/>
      <c r="CL76"/>
      <c r="CM76"/>
    </row>
    <row r="77" spans="1:91" s="46" customFormat="1" ht="12.95" customHeight="1" x14ac:dyDescent="0.25">
      <c r="A77" s="13">
        <v>4.5763083808449698</v>
      </c>
      <c r="B77" s="13">
        <v>-74.089331718327401</v>
      </c>
      <c r="C77" s="13">
        <v>30</v>
      </c>
      <c r="D77" s="13">
        <v>21</v>
      </c>
      <c r="E77" s="13">
        <v>2267</v>
      </c>
      <c r="F77" s="58" t="s">
        <v>13</v>
      </c>
      <c r="G77" s="59" t="s">
        <v>1220</v>
      </c>
      <c r="H77" s="60" t="s">
        <v>1221</v>
      </c>
      <c r="I77" s="16" t="s">
        <v>1603</v>
      </c>
      <c r="J77" s="16"/>
      <c r="K77" s="66">
        <v>40081</v>
      </c>
      <c r="L77" s="16">
        <v>4</v>
      </c>
      <c r="M77" s="16">
        <v>7</v>
      </c>
      <c r="N77" s="3">
        <f t="shared" si="69"/>
        <v>120</v>
      </c>
      <c r="O77" s="3">
        <v>30</v>
      </c>
      <c r="P77" s="16" t="s">
        <v>1554</v>
      </c>
      <c r="Q77" s="16">
        <v>750</v>
      </c>
      <c r="R77" s="14"/>
      <c r="S77" s="14"/>
      <c r="T77" s="14"/>
      <c r="U77" s="17">
        <v>3.9E-2</v>
      </c>
      <c r="V77" s="144">
        <v>0.36</v>
      </c>
      <c r="W77" s="149">
        <v>1.8</v>
      </c>
      <c r="X77" s="144">
        <v>10.3</v>
      </c>
      <c r="Y77" s="29">
        <f>0.01805*1000</f>
        <v>18.05</v>
      </c>
      <c r="Z77" s="149">
        <v>311.5</v>
      </c>
      <c r="AA77" s="21">
        <f>0.003125*1000</f>
        <v>3.125</v>
      </c>
      <c r="AB77" s="217">
        <v>0.28499999999999998</v>
      </c>
      <c r="AC77" s="237">
        <f t="shared" si="70"/>
        <v>4.2570367932321549E-3</v>
      </c>
      <c r="AD77" s="22">
        <f t="shared" si="71"/>
        <v>2.1285183966160776E-2</v>
      </c>
      <c r="AE77" s="22">
        <f t="shared" si="72"/>
        <v>0.12179855269525335</v>
      </c>
      <c r="AF77" s="22">
        <f t="shared" si="73"/>
        <v>0.21344309477177889</v>
      </c>
      <c r="AG77" s="22">
        <f t="shared" si="74"/>
        <v>3.6835193363661567</v>
      </c>
      <c r="AH77" s="22">
        <f t="shared" si="75"/>
        <v>3.695344438569579E-2</v>
      </c>
      <c r="AI77" s="238">
        <f t="shared" si="76"/>
        <v>2.5649999999999996E-3</v>
      </c>
      <c r="AJ77" s="247">
        <f t="shared" si="77"/>
        <v>1.1825102203422652E-5</v>
      </c>
      <c r="AK77" s="23">
        <f t="shared" si="78"/>
        <v>5.9125511017113262E-5</v>
      </c>
      <c r="AL77" s="23">
        <f t="shared" si="79"/>
        <v>3.3832931304237041E-4</v>
      </c>
      <c r="AM77" s="23">
        <f t="shared" si="80"/>
        <v>5.9289748547716357E-4</v>
      </c>
      <c r="AN77" s="23">
        <f t="shared" si="81"/>
        <v>1.0231998156572657E-2</v>
      </c>
      <c r="AO77" s="23">
        <f t="shared" si="82"/>
        <v>1.0264845662693276E-4</v>
      </c>
      <c r="AP77" s="248">
        <f t="shared" si="83"/>
        <v>7.1249999999999987E-6</v>
      </c>
      <c r="AQ77" s="256">
        <f t="shared" si="84"/>
        <v>59.125511017113261</v>
      </c>
      <c r="AR77" s="257">
        <f t="shared" si="85"/>
        <v>338.32931304237042</v>
      </c>
      <c r="AS77" s="257">
        <f t="shared" si="86"/>
        <v>592.89748547716351</v>
      </c>
      <c r="AT77" s="257">
        <f t="shared" si="87"/>
        <v>10231.998156572658</v>
      </c>
      <c r="AU77" s="257">
        <f t="shared" si="88"/>
        <v>102.64845662693276</v>
      </c>
      <c r="AV77" s="258">
        <f t="shared" si="89"/>
        <v>7.1249999999999991</v>
      </c>
      <c r="AW77" s="264">
        <v>1</v>
      </c>
      <c r="AX77" s="265">
        <f t="shared" si="90"/>
        <v>59.125511017113261</v>
      </c>
      <c r="AY77" s="265">
        <f t="shared" si="91"/>
        <v>338.32931304237042</v>
      </c>
      <c r="AZ77" s="265">
        <f t="shared" si="92"/>
        <v>592.89748547716351</v>
      </c>
      <c r="BA77" s="265">
        <f t="shared" si="93"/>
        <v>10231.998156572658</v>
      </c>
      <c r="BB77" s="265">
        <f t="shared" si="94"/>
        <v>102.64845662693276</v>
      </c>
      <c r="BC77" s="266">
        <f t="shared" si="95"/>
        <v>7.1249999999999991</v>
      </c>
      <c r="BG77" s="13">
        <v>0.1</v>
      </c>
      <c r="BH77" s="13">
        <f t="shared" si="96"/>
        <v>75</v>
      </c>
      <c r="BI77"/>
      <c r="BJ77">
        <f>BH77</f>
        <v>75</v>
      </c>
      <c r="BK77" s="13">
        <f t="shared" si="97"/>
        <v>0.18000000000000002</v>
      </c>
      <c r="BL77" s="13">
        <f t="shared" si="98"/>
        <v>1.03</v>
      </c>
      <c r="BM77" s="13">
        <f t="shared" si="99"/>
        <v>1.8050000000000002</v>
      </c>
      <c r="BN77" s="13">
        <f t="shared" si="100"/>
        <v>31.150000000000002</v>
      </c>
      <c r="BO77" s="13">
        <f t="shared" si="101"/>
        <v>0.3125</v>
      </c>
      <c r="BP77" s="13">
        <f t="shared" si="102"/>
        <v>2.8499999999999998E-2</v>
      </c>
      <c r="BQ77" s="13">
        <f>((((BJ77/Q77)^2)+((BK77/W77)^2))^(1/2))*AD77</f>
        <v>3.0101795842550922E-3</v>
      </c>
      <c r="BR77" s="209">
        <f>(((((BJ77/Q77))^2)+((BL77/X77)^2))^(1/2))*AE77</f>
        <v>1.7224916509904136E-2</v>
      </c>
      <c r="BS77" s="209">
        <f>(((((BJ77/Q77))^2)+((BM77/Y77)^2))^(1/2))*AF77</f>
        <v>3.0185411942113563E-2</v>
      </c>
      <c r="BT77" s="209">
        <f>((((BJ77/Q77)^2)+((BN77/Z77)^2))^(1/2))*AG77</f>
        <v>0.52092830027525627</v>
      </c>
      <c r="BU77" s="209">
        <f>((((BJ77/Q77)^2)+((BO77/AA77)^2))^(1/2))*AH77</f>
        <v>5.2260062226650904E-3</v>
      </c>
      <c r="BV77" s="209">
        <f>((((BJ77/Q77)^2)+((BP77/AB77)^2))^(1/2))*AI77</f>
        <v>3.6274577874869887E-4</v>
      </c>
      <c r="CI77"/>
      <c r="CJ77"/>
      <c r="CK77"/>
      <c r="CL77"/>
      <c r="CM77"/>
    </row>
    <row r="78" spans="1:91" s="13" customFormat="1" ht="12.95" customHeight="1" thickBot="1" x14ac:dyDescent="0.3">
      <c r="A78" s="13">
        <v>4.5763380900427304</v>
      </c>
      <c r="B78" s="13">
        <v>-74.102726347842705</v>
      </c>
      <c r="C78" s="13">
        <v>29</v>
      </c>
      <c r="D78" s="13">
        <v>21</v>
      </c>
      <c r="E78" s="13">
        <v>2266</v>
      </c>
      <c r="F78" s="58" t="s">
        <v>13</v>
      </c>
      <c r="G78" s="59" t="s">
        <v>921</v>
      </c>
      <c r="H78" s="60" t="s">
        <v>922</v>
      </c>
      <c r="I78" s="16" t="s">
        <v>1602</v>
      </c>
      <c r="J78" s="16"/>
      <c r="K78" s="66">
        <v>40184</v>
      </c>
      <c r="L78" s="16">
        <v>5</v>
      </c>
      <c r="M78" s="16">
        <v>2</v>
      </c>
      <c r="N78" s="3">
        <f t="shared" si="69"/>
        <v>40</v>
      </c>
      <c r="O78" s="16">
        <v>8</v>
      </c>
      <c r="P78" s="16" t="s">
        <v>1554</v>
      </c>
      <c r="Q78" s="16">
        <v>550</v>
      </c>
      <c r="R78" s="14"/>
      <c r="S78" s="14"/>
      <c r="T78" s="14"/>
      <c r="U78" s="17">
        <v>3.9E-2</v>
      </c>
      <c r="V78" s="142">
        <v>0.36</v>
      </c>
      <c r="W78" s="148">
        <v>1.8</v>
      </c>
      <c r="X78" s="142">
        <v>10.3</v>
      </c>
      <c r="Y78" s="154">
        <f>0.01805*1000</f>
        <v>18.05</v>
      </c>
      <c r="Z78" s="148">
        <v>311.5</v>
      </c>
      <c r="AA78" s="21">
        <f>0.003125*1000</f>
        <v>3.125</v>
      </c>
      <c r="AB78" s="215">
        <v>0.28499999999999998</v>
      </c>
      <c r="AC78" s="237">
        <f t="shared" si="70"/>
        <v>3.1218269817035803E-3</v>
      </c>
      <c r="AD78" s="22">
        <f t="shared" si="71"/>
        <v>1.5609134908517902E-2</v>
      </c>
      <c r="AE78" s="22">
        <f t="shared" si="72"/>
        <v>8.9318938643185769E-2</v>
      </c>
      <c r="AF78" s="22">
        <f t="shared" si="73"/>
        <v>0.15652493616597118</v>
      </c>
      <c r="AG78" s="22">
        <f t="shared" si="74"/>
        <v>2.701247513335181</v>
      </c>
      <c r="AH78" s="22">
        <f t="shared" si="75"/>
        <v>2.7099192549510247E-2</v>
      </c>
      <c r="AI78" s="238">
        <f t="shared" si="76"/>
        <v>1.8810000000000001E-3</v>
      </c>
      <c r="AJ78" s="247">
        <f t="shared" si="77"/>
        <v>3.2519031059412297E-5</v>
      </c>
      <c r="AK78" s="23">
        <f t="shared" si="78"/>
        <v>1.6259515529706148E-4</v>
      </c>
      <c r="AL78" s="23">
        <f t="shared" si="79"/>
        <v>9.3040561086651843E-4</v>
      </c>
      <c r="AM78" s="23">
        <f t="shared" si="80"/>
        <v>1.6304680850621998E-3</v>
      </c>
      <c r="AN78" s="23">
        <f t="shared" si="81"/>
        <v>2.8137994930574801E-2</v>
      </c>
      <c r="AO78" s="23">
        <f t="shared" si="82"/>
        <v>2.8228325572406506E-4</v>
      </c>
      <c r="AP78" s="248">
        <f t="shared" si="83"/>
        <v>1.9593750000000002E-5</v>
      </c>
      <c r="AQ78" s="256">
        <f t="shared" si="84"/>
        <v>162.59515529706147</v>
      </c>
      <c r="AR78" s="257">
        <f t="shared" si="85"/>
        <v>930.40561086651837</v>
      </c>
      <c r="AS78" s="257">
        <f t="shared" si="86"/>
        <v>1630.4680850621999</v>
      </c>
      <c r="AT78" s="257">
        <f t="shared" si="87"/>
        <v>28137.994930574801</v>
      </c>
      <c r="AU78" s="257">
        <f t="shared" si="88"/>
        <v>282.28325572406504</v>
      </c>
      <c r="AV78" s="258">
        <f t="shared" si="89"/>
        <v>19.593750000000004</v>
      </c>
      <c r="AW78" s="264">
        <v>0</v>
      </c>
      <c r="AX78" s="265">
        <f t="shared" si="90"/>
        <v>0</v>
      </c>
      <c r="AY78" s="265">
        <f t="shared" si="91"/>
        <v>0</v>
      </c>
      <c r="AZ78" s="265">
        <f t="shared" si="92"/>
        <v>0</v>
      </c>
      <c r="BA78" s="265">
        <f t="shared" si="93"/>
        <v>0</v>
      </c>
      <c r="BB78" s="265">
        <f t="shared" si="94"/>
        <v>0</v>
      </c>
      <c r="BC78" s="266">
        <f t="shared" si="95"/>
        <v>0</v>
      </c>
      <c r="BG78" s="13">
        <v>0.1</v>
      </c>
      <c r="BH78" s="13">
        <f t="shared" si="96"/>
        <v>55</v>
      </c>
      <c r="BI78"/>
      <c r="BJ78">
        <f>BH78</f>
        <v>55</v>
      </c>
      <c r="BK78" s="13">
        <f t="shared" si="97"/>
        <v>0.18000000000000002</v>
      </c>
      <c r="BL78" s="13">
        <f t="shared" si="98"/>
        <v>1.03</v>
      </c>
      <c r="BM78" s="13">
        <f t="shared" si="99"/>
        <v>1.8050000000000002</v>
      </c>
      <c r="BN78" s="13">
        <f t="shared" si="100"/>
        <v>31.150000000000002</v>
      </c>
      <c r="BO78" s="13">
        <f t="shared" si="101"/>
        <v>0.3125</v>
      </c>
      <c r="BP78" s="13">
        <f t="shared" si="102"/>
        <v>2.8499999999999998E-2</v>
      </c>
      <c r="BQ78" s="13">
        <f>((((BJ78/Q78)^2)+((BK78/W78)^2))^(1/2))*AD78</f>
        <v>2.2074650284537342E-3</v>
      </c>
      <c r="BR78" s="209">
        <f>(((((BJ78/Q78))^2)+((BL78/X78)^2))^(1/2))*AE78</f>
        <v>1.2631605440596364E-2</v>
      </c>
      <c r="BS78" s="209">
        <f>(((((BJ78/Q78))^2)+((BM78/Y78)^2))^(1/2))*AF78</f>
        <v>2.2135968757549945E-2</v>
      </c>
      <c r="BT78" s="209">
        <f>((((BJ78/Q78)^2)+((BN78/Z78)^2))^(1/2))*AG78</f>
        <v>0.38201408686852117</v>
      </c>
      <c r="BU78" s="209">
        <f>((((BJ78/Q78)^2)+((BO78/AA78)^2))^(1/2))*AH78</f>
        <v>3.8324045632877331E-3</v>
      </c>
      <c r="BV78" s="209">
        <f>((((BJ78/Q78)^2)+((BP78/AB78)^2))^(1/2))*AI78</f>
        <v>2.6601357108237925E-4</v>
      </c>
      <c r="CI78"/>
      <c r="CJ78"/>
      <c r="CK78"/>
      <c r="CL78"/>
      <c r="CM78"/>
    </row>
    <row r="79" spans="1:91" s="37" customFormat="1" ht="12.95" customHeight="1" thickBot="1" x14ac:dyDescent="0.3">
      <c r="A79" s="13">
        <v>4.576981</v>
      </c>
      <c r="B79" s="13">
        <v>-74.104468999999995</v>
      </c>
      <c r="C79" s="13">
        <v>29</v>
      </c>
      <c r="D79" s="13">
        <v>21</v>
      </c>
      <c r="E79" s="13">
        <v>2266</v>
      </c>
      <c r="F79" s="3" t="s">
        <v>5</v>
      </c>
      <c r="G79" s="4" t="s">
        <v>10</v>
      </c>
      <c r="H79" s="5" t="s">
        <v>1555</v>
      </c>
      <c r="I79" s="14" t="s">
        <v>1552</v>
      </c>
      <c r="J79" s="3" t="s">
        <v>1553</v>
      </c>
      <c r="K79" s="6">
        <v>40631</v>
      </c>
      <c r="L79" s="15">
        <v>12</v>
      </c>
      <c r="M79" s="3">
        <v>7</v>
      </c>
      <c r="N79" s="3">
        <f t="shared" si="69"/>
        <v>360</v>
      </c>
      <c r="O79" s="3">
        <v>30</v>
      </c>
      <c r="P79" s="14" t="s">
        <v>1554</v>
      </c>
      <c r="Q79" s="3">
        <v>880</v>
      </c>
      <c r="R79" s="14"/>
      <c r="S79" s="14"/>
      <c r="T79" s="14">
        <f>0.738210935315612*Q79</f>
        <v>649.62562307773851</v>
      </c>
      <c r="U79" s="17">
        <v>3.9E-2</v>
      </c>
      <c r="V79" s="18">
        <v>2.02</v>
      </c>
      <c r="W79" s="19">
        <v>10.1</v>
      </c>
      <c r="X79" s="18">
        <v>1.9</v>
      </c>
      <c r="Y79" s="20">
        <v>18.05</v>
      </c>
      <c r="Z79" s="19">
        <v>160.19999999999999</v>
      </c>
      <c r="AA79" s="21">
        <v>3.125</v>
      </c>
      <c r="AB79" s="219">
        <v>1.0149999999999999</v>
      </c>
      <c r="AC79" s="237">
        <f t="shared" si="70"/>
        <v>4.8716957651005324E-2</v>
      </c>
      <c r="AD79" s="22">
        <f t="shared" si="71"/>
        <v>0.24358478825502661</v>
      </c>
      <c r="AE79" s="22">
        <f t="shared" si="72"/>
        <v>4.5822880958866392E-2</v>
      </c>
      <c r="AF79" s="22">
        <f t="shared" si="73"/>
        <v>0.43531736910923086</v>
      </c>
      <c r="AG79" s="22">
        <f t="shared" si="74"/>
        <v>3.8635923840054716</v>
      </c>
      <c r="AH79" s="22">
        <f t="shared" si="75"/>
        <v>7.5366580524451318E-2</v>
      </c>
      <c r="AI79" s="238">
        <f t="shared" si="76"/>
        <v>1.8630840089086852E-2</v>
      </c>
      <c r="AJ79" s="247">
        <f t="shared" si="77"/>
        <v>1.3532488236390368E-4</v>
      </c>
      <c r="AK79" s="23">
        <f t="shared" si="78"/>
        <v>6.7662441181951839E-4</v>
      </c>
      <c r="AL79" s="23">
        <f t="shared" si="79"/>
        <v>1.2728578044129553E-4</v>
      </c>
      <c r="AM79" s="23">
        <f t="shared" si="80"/>
        <v>1.2092149141923079E-3</v>
      </c>
      <c r="AN79" s="23">
        <f t="shared" si="81"/>
        <v>1.0732201066681865E-2</v>
      </c>
      <c r="AO79" s="23">
        <f t="shared" si="82"/>
        <v>2.0935161256792033E-4</v>
      </c>
      <c r="AP79" s="248">
        <f t="shared" si="83"/>
        <v>5.175233358079681E-5</v>
      </c>
      <c r="AQ79" s="256">
        <f t="shared" si="84"/>
        <v>676.6244118195184</v>
      </c>
      <c r="AR79" s="257">
        <f t="shared" si="85"/>
        <v>127.28578044129553</v>
      </c>
      <c r="AS79" s="257">
        <f t="shared" si="86"/>
        <v>1209.214914192308</v>
      </c>
      <c r="AT79" s="257">
        <f t="shared" si="87"/>
        <v>10732.201066681866</v>
      </c>
      <c r="AU79" s="257">
        <f t="shared" si="88"/>
        <v>209.35161256792034</v>
      </c>
      <c r="AV79" s="258">
        <f t="shared" si="89"/>
        <v>51.752333580796808</v>
      </c>
      <c r="AW79" s="264">
        <v>1</v>
      </c>
      <c r="AX79" s="265">
        <f t="shared" si="90"/>
        <v>676.6244118195184</v>
      </c>
      <c r="AY79" s="265">
        <f t="shared" si="91"/>
        <v>127.28578044129553</v>
      </c>
      <c r="AZ79" s="265">
        <f t="shared" si="92"/>
        <v>1209.214914192308</v>
      </c>
      <c r="BA79" s="265">
        <f t="shared" si="93"/>
        <v>10732.201066681866</v>
      </c>
      <c r="BB79" s="265">
        <f t="shared" si="94"/>
        <v>209.35161256792034</v>
      </c>
      <c r="BC79" s="266">
        <f t="shared" si="95"/>
        <v>51.752333580796808</v>
      </c>
      <c r="BD79" s="211">
        <f>'F. CONVERSIÓN DE CARBÓN A CARNE'!$F$20</f>
        <v>0.16207300021353654</v>
      </c>
      <c r="BG79" s="13">
        <v>0.1</v>
      </c>
      <c r="BH79" s="13">
        <f t="shared" si="96"/>
        <v>88</v>
      </c>
      <c r="BI79">
        <f>(((((BD79+BE79+BF79)/0.738210935315612)^2)+((BH79/Q79)^2))^(1/2))*T79</f>
        <v>156.72207371895846</v>
      </c>
      <c r="BJ79">
        <f>(((BH79)^2)+((BI79^2))^(1/2))</f>
        <v>7900.7220737189582</v>
      </c>
      <c r="BK79" s="13">
        <f t="shared" si="97"/>
        <v>1.01</v>
      </c>
      <c r="BL79" s="13">
        <f t="shared" si="98"/>
        <v>0.19</v>
      </c>
      <c r="BM79" s="13">
        <f t="shared" si="99"/>
        <v>1.8050000000000002</v>
      </c>
      <c r="BN79" s="13">
        <f t="shared" si="100"/>
        <v>16.02</v>
      </c>
      <c r="BO79" s="13">
        <f t="shared" si="101"/>
        <v>0.3125</v>
      </c>
      <c r="BP79" s="13">
        <f t="shared" si="102"/>
        <v>0.10149999999999999</v>
      </c>
      <c r="BQ79" s="13">
        <f>((((BJ79/(Q79+R79+S79+T79))^2)+((BK79/W79)^2))^(1/2))*AD79</f>
        <v>1.2583839678824122</v>
      </c>
      <c r="BR79" s="209">
        <f>((((BJ79/(Q79+R79+S79+T79))^2)+((BL79/X79)^2))^(1/2))*AE79</f>
        <v>0.23672569692837458</v>
      </c>
      <c r="BS79" s="209">
        <f>(((((BJ79/(Q79+R79+S79+T79))^2)+((BM79/Y79)^2))^(1/2))*AF79)</f>
        <v>2.2488941208195592</v>
      </c>
      <c r="BT79" s="209">
        <f>((((BJ79/(Q79+R79+S79+T79))^2)+((BN79/Z79)^2))^(1/2))*AG79</f>
        <v>19.959714025224002</v>
      </c>
      <c r="BU79" s="209">
        <f>((((BJ79/(Q79+R79+S79+T79))^2)+((BO79/AA79)^2))^(1/2))*AH79</f>
        <v>0.38935147521114249</v>
      </c>
      <c r="BV79" s="209">
        <f>((((BJ79/(Q79+R79+S79+T79))^2)+((BP79/AB79)^2))^(1/2))*AI79</f>
        <v>9.6248828361735844E-2</v>
      </c>
      <c r="CI79"/>
      <c r="CJ79"/>
      <c r="CK79"/>
      <c r="CL79"/>
      <c r="CM79"/>
    </row>
    <row r="80" spans="1:91" s="37" customFormat="1" ht="12.95" customHeight="1" x14ac:dyDescent="0.25">
      <c r="A80" s="13">
        <v>4.5778119999999998</v>
      </c>
      <c r="B80" s="13">
        <v>-74.156872000000007</v>
      </c>
      <c r="C80" s="13">
        <v>23</v>
      </c>
      <c r="D80" s="13">
        <v>21</v>
      </c>
      <c r="E80" s="13">
        <v>1767</v>
      </c>
      <c r="F80" s="64" t="s">
        <v>13</v>
      </c>
      <c r="G80" s="59" t="s">
        <v>1001</v>
      </c>
      <c r="H80" s="60" t="s">
        <v>1002</v>
      </c>
      <c r="I80" s="16" t="s">
        <v>1586</v>
      </c>
      <c r="J80" s="68"/>
      <c r="K80" s="73">
        <v>39797</v>
      </c>
      <c r="L80" s="69">
        <f>56/7</f>
        <v>8</v>
      </c>
      <c r="M80" s="70">
        <v>7</v>
      </c>
      <c r="N80" s="3">
        <f t="shared" si="69"/>
        <v>240</v>
      </c>
      <c r="O80" s="3">
        <v>30</v>
      </c>
      <c r="P80" s="68" t="s">
        <v>1554</v>
      </c>
      <c r="Q80" s="62">
        <v>550</v>
      </c>
      <c r="R80" s="14"/>
      <c r="S80" s="14"/>
      <c r="T80" s="14"/>
      <c r="U80" s="17">
        <v>3.9E-2</v>
      </c>
      <c r="V80" s="144">
        <v>0.36</v>
      </c>
      <c r="W80" s="149">
        <v>1.8</v>
      </c>
      <c r="X80" s="144">
        <v>10.3</v>
      </c>
      <c r="Y80" s="29">
        <f>0.01805*1000</f>
        <v>18.05</v>
      </c>
      <c r="Z80" s="149">
        <v>311.5</v>
      </c>
      <c r="AA80" s="21">
        <f>0.003125*1000</f>
        <v>3.125</v>
      </c>
      <c r="AB80" s="217">
        <v>0.28499999999999998</v>
      </c>
      <c r="AC80" s="237">
        <f t="shared" si="70"/>
        <v>3.1218269817035803E-3</v>
      </c>
      <c r="AD80" s="22">
        <f t="shared" si="71"/>
        <v>1.5609134908517902E-2</v>
      </c>
      <c r="AE80" s="22">
        <f t="shared" si="72"/>
        <v>8.9318938643185769E-2</v>
      </c>
      <c r="AF80" s="22">
        <f t="shared" si="73"/>
        <v>0.15652493616597118</v>
      </c>
      <c r="AG80" s="22">
        <f t="shared" si="74"/>
        <v>2.701247513335181</v>
      </c>
      <c r="AH80" s="22">
        <f t="shared" si="75"/>
        <v>2.7099192549510247E-2</v>
      </c>
      <c r="AI80" s="238">
        <f t="shared" si="76"/>
        <v>1.8810000000000001E-3</v>
      </c>
      <c r="AJ80" s="247">
        <f t="shared" si="77"/>
        <v>8.6717416158432791E-6</v>
      </c>
      <c r="AK80" s="23">
        <f t="shared" si="78"/>
        <v>4.3358708079216396E-5</v>
      </c>
      <c r="AL80" s="23">
        <f t="shared" si="79"/>
        <v>2.4810816289773824E-4</v>
      </c>
      <c r="AM80" s="23">
        <f t="shared" si="80"/>
        <v>4.3479148934991998E-4</v>
      </c>
      <c r="AN80" s="23">
        <f t="shared" si="81"/>
        <v>7.503465314819947E-3</v>
      </c>
      <c r="AO80" s="23">
        <f t="shared" si="82"/>
        <v>7.5275534859750687E-5</v>
      </c>
      <c r="AP80" s="248">
        <f t="shared" si="83"/>
        <v>5.2249999999999999E-6</v>
      </c>
      <c r="AQ80" s="256">
        <f t="shared" si="84"/>
        <v>43.358708079216399</v>
      </c>
      <c r="AR80" s="257">
        <f t="shared" si="85"/>
        <v>248.10816289773825</v>
      </c>
      <c r="AS80" s="257">
        <f t="shared" si="86"/>
        <v>434.79148934991997</v>
      </c>
      <c r="AT80" s="257">
        <f t="shared" si="87"/>
        <v>7503.4653148199468</v>
      </c>
      <c r="AU80" s="257">
        <f t="shared" si="88"/>
        <v>75.275534859750692</v>
      </c>
      <c r="AV80" s="258">
        <f t="shared" si="89"/>
        <v>5.2249999999999996</v>
      </c>
      <c r="AW80" s="264">
        <v>1</v>
      </c>
      <c r="AX80" s="265">
        <f t="shared" si="90"/>
        <v>43.358708079216399</v>
      </c>
      <c r="AY80" s="265">
        <f t="shared" si="91"/>
        <v>248.10816289773825</v>
      </c>
      <c r="AZ80" s="265">
        <f t="shared" si="92"/>
        <v>434.79148934991997</v>
      </c>
      <c r="BA80" s="265">
        <f t="shared" si="93"/>
        <v>7503.4653148199468</v>
      </c>
      <c r="BB80" s="265">
        <f t="shared" si="94"/>
        <v>75.275534859750692</v>
      </c>
      <c r="BC80" s="266">
        <f t="shared" si="95"/>
        <v>5.2249999999999996</v>
      </c>
      <c r="BG80" s="13">
        <v>0.1</v>
      </c>
      <c r="BH80" s="13">
        <f t="shared" si="96"/>
        <v>55</v>
      </c>
      <c r="BI80"/>
      <c r="BJ80">
        <f>BH80</f>
        <v>55</v>
      </c>
      <c r="BK80" s="13">
        <f t="shared" si="97"/>
        <v>0.18000000000000002</v>
      </c>
      <c r="BL80" s="13">
        <f t="shared" si="98"/>
        <v>1.03</v>
      </c>
      <c r="BM80" s="13">
        <f t="shared" si="99"/>
        <v>1.8050000000000002</v>
      </c>
      <c r="BN80" s="13">
        <f t="shared" si="100"/>
        <v>31.150000000000002</v>
      </c>
      <c r="BO80" s="13">
        <f t="shared" si="101"/>
        <v>0.3125</v>
      </c>
      <c r="BP80" s="13">
        <f t="shared" si="102"/>
        <v>2.8499999999999998E-2</v>
      </c>
      <c r="BQ80" s="13">
        <f>((((BJ80/Q80)^2)+((BK80/W80)^2))^(1/2))*AD80</f>
        <v>2.2074650284537342E-3</v>
      </c>
      <c r="BR80" s="209">
        <f>(((((BJ80/Q80))^2)+((BL80/X80)^2))^(1/2))*AE80</f>
        <v>1.2631605440596364E-2</v>
      </c>
      <c r="BS80" s="209">
        <f>(((((BJ80/Q80))^2)+((BM80/Y80)^2))^(1/2))*AF80</f>
        <v>2.2135968757549945E-2</v>
      </c>
      <c r="BT80" s="209">
        <f>((((BJ80/Q80)^2)+((BN80/Z80)^2))^(1/2))*AG80</f>
        <v>0.38201408686852117</v>
      </c>
      <c r="BU80" s="209">
        <f>((((BJ80/Q80)^2)+((BO80/AA80)^2))^(1/2))*AH80</f>
        <v>3.8324045632877331E-3</v>
      </c>
      <c r="BV80" s="209">
        <f>((((BJ80/Q80)^2)+((BP80/AB80)^2))^(1/2))*AI80</f>
        <v>2.6601357108237925E-4</v>
      </c>
      <c r="CI80"/>
      <c r="CJ80"/>
      <c r="CK80"/>
      <c r="CL80"/>
      <c r="CM80"/>
    </row>
    <row r="81" spans="1:91" s="13" customFormat="1" ht="12.95" customHeight="1" thickBot="1" x14ac:dyDescent="0.3">
      <c r="A81" s="13">
        <v>4.5778821647109504</v>
      </c>
      <c r="B81" s="13">
        <v>-74.092503138065894</v>
      </c>
      <c r="C81" s="13">
        <v>30</v>
      </c>
      <c r="D81" s="13">
        <v>21</v>
      </c>
      <c r="E81" s="13">
        <v>2267</v>
      </c>
      <c r="F81" s="58" t="s">
        <v>13</v>
      </c>
      <c r="G81" s="59" t="s">
        <v>1216</v>
      </c>
      <c r="H81" s="60" t="s">
        <v>1217</v>
      </c>
      <c r="I81" s="16" t="s">
        <v>1603</v>
      </c>
      <c r="J81" s="16"/>
      <c r="K81" s="66">
        <v>40491</v>
      </c>
      <c r="L81" s="62">
        <v>12</v>
      </c>
      <c r="M81" s="16">
        <v>2</v>
      </c>
      <c r="N81" s="3">
        <f t="shared" si="69"/>
        <v>96</v>
      </c>
      <c r="O81" s="16">
        <v>8</v>
      </c>
      <c r="P81" s="16" t="s">
        <v>1554</v>
      </c>
      <c r="Q81" s="16">
        <v>550</v>
      </c>
      <c r="R81" s="14"/>
      <c r="S81" s="14"/>
      <c r="T81" s="14"/>
      <c r="U81" s="17">
        <v>3.9E-2</v>
      </c>
      <c r="V81" s="142">
        <v>0.36</v>
      </c>
      <c r="W81" s="148">
        <v>1.8</v>
      </c>
      <c r="X81" s="142">
        <v>10.3</v>
      </c>
      <c r="Y81" s="154">
        <f>0.01805*1000</f>
        <v>18.05</v>
      </c>
      <c r="Z81" s="148">
        <v>311.5</v>
      </c>
      <c r="AA81" s="21">
        <f>0.003125*1000</f>
        <v>3.125</v>
      </c>
      <c r="AB81" s="215">
        <v>0.28499999999999998</v>
      </c>
      <c r="AC81" s="237">
        <f t="shared" si="70"/>
        <v>3.1218269817035803E-3</v>
      </c>
      <c r="AD81" s="22">
        <f t="shared" si="71"/>
        <v>1.5609134908517902E-2</v>
      </c>
      <c r="AE81" s="22">
        <f t="shared" si="72"/>
        <v>8.9318938643185769E-2</v>
      </c>
      <c r="AF81" s="22">
        <f t="shared" si="73"/>
        <v>0.15652493616597118</v>
      </c>
      <c r="AG81" s="22">
        <f t="shared" si="74"/>
        <v>2.701247513335181</v>
      </c>
      <c r="AH81" s="22">
        <f t="shared" si="75"/>
        <v>2.7099192549510247E-2</v>
      </c>
      <c r="AI81" s="238">
        <f t="shared" si="76"/>
        <v>1.8810000000000001E-3</v>
      </c>
      <c r="AJ81" s="247">
        <f t="shared" si="77"/>
        <v>3.2519031059412297E-5</v>
      </c>
      <c r="AK81" s="23">
        <f t="shared" si="78"/>
        <v>1.6259515529706148E-4</v>
      </c>
      <c r="AL81" s="23">
        <f t="shared" si="79"/>
        <v>9.3040561086651843E-4</v>
      </c>
      <c r="AM81" s="23">
        <f t="shared" si="80"/>
        <v>1.6304680850621998E-3</v>
      </c>
      <c r="AN81" s="23">
        <f t="shared" si="81"/>
        <v>2.8137994930574801E-2</v>
      </c>
      <c r="AO81" s="23">
        <f t="shared" si="82"/>
        <v>2.8228325572406506E-4</v>
      </c>
      <c r="AP81" s="248">
        <f t="shared" si="83"/>
        <v>1.9593750000000002E-5</v>
      </c>
      <c r="AQ81" s="256">
        <f t="shared" si="84"/>
        <v>162.59515529706147</v>
      </c>
      <c r="AR81" s="257">
        <f t="shared" si="85"/>
        <v>930.40561086651837</v>
      </c>
      <c r="AS81" s="257">
        <f t="shared" si="86"/>
        <v>1630.4680850621999</v>
      </c>
      <c r="AT81" s="257">
        <f t="shared" si="87"/>
        <v>28137.994930574801</v>
      </c>
      <c r="AU81" s="257">
        <f t="shared" si="88"/>
        <v>282.28325572406504</v>
      </c>
      <c r="AV81" s="258">
        <f t="shared" si="89"/>
        <v>19.593750000000004</v>
      </c>
      <c r="AW81" s="264">
        <v>0</v>
      </c>
      <c r="AX81" s="265">
        <f t="shared" si="90"/>
        <v>0</v>
      </c>
      <c r="AY81" s="265">
        <f t="shared" si="91"/>
        <v>0</v>
      </c>
      <c r="AZ81" s="265">
        <f t="shared" si="92"/>
        <v>0</v>
      </c>
      <c r="BA81" s="265">
        <f t="shared" si="93"/>
        <v>0</v>
      </c>
      <c r="BB81" s="265">
        <f t="shared" si="94"/>
        <v>0</v>
      </c>
      <c r="BC81" s="266">
        <f t="shared" si="95"/>
        <v>0</v>
      </c>
      <c r="BG81" s="13">
        <v>0.1</v>
      </c>
      <c r="BH81" s="13">
        <f t="shared" si="96"/>
        <v>55</v>
      </c>
      <c r="BI81"/>
      <c r="BJ81">
        <f>BH81</f>
        <v>55</v>
      </c>
      <c r="BK81" s="13">
        <f t="shared" si="97"/>
        <v>0.18000000000000002</v>
      </c>
      <c r="BL81" s="13">
        <f t="shared" si="98"/>
        <v>1.03</v>
      </c>
      <c r="BM81" s="13">
        <f t="shared" si="99"/>
        <v>1.8050000000000002</v>
      </c>
      <c r="BN81" s="13">
        <f t="shared" si="100"/>
        <v>31.150000000000002</v>
      </c>
      <c r="BO81" s="13">
        <f t="shared" si="101"/>
        <v>0.3125</v>
      </c>
      <c r="BP81" s="13">
        <f t="shared" si="102"/>
        <v>2.8499999999999998E-2</v>
      </c>
      <c r="BQ81" s="13">
        <f>((((BJ81/Q81)^2)+((BK81/W81)^2))^(1/2))*AD81</f>
        <v>2.2074650284537342E-3</v>
      </c>
      <c r="BR81" s="209">
        <f>(((((BJ81/Q81))^2)+((BL81/X81)^2))^(1/2))*AE81</f>
        <v>1.2631605440596364E-2</v>
      </c>
      <c r="BS81" s="209">
        <f>(((((BJ81/Q81))^2)+((BM81/Y81)^2))^(1/2))*AF81</f>
        <v>2.2135968757549945E-2</v>
      </c>
      <c r="BT81" s="209">
        <f>((((BJ81/Q81)^2)+((BN81/Z81)^2))^(1/2))*AG81</f>
        <v>0.38201408686852117</v>
      </c>
      <c r="BU81" s="209">
        <f>((((BJ81/Q81)^2)+((BO81/AA81)^2))^(1/2))*AH81</f>
        <v>3.8324045632877331E-3</v>
      </c>
      <c r="BV81" s="209">
        <f>((((BJ81/Q81)^2)+((BP81/AB81)^2))^(1/2))*AI81</f>
        <v>2.6601357108237925E-4</v>
      </c>
      <c r="CI81"/>
      <c r="CJ81"/>
      <c r="CK81"/>
      <c r="CL81"/>
      <c r="CM81"/>
    </row>
    <row r="82" spans="1:91" s="13" customFormat="1" ht="12.95" customHeight="1" thickBot="1" x14ac:dyDescent="0.3">
      <c r="A82" s="13">
        <v>4.5780646988901399</v>
      </c>
      <c r="B82" s="13">
        <v>-74.172086735852702</v>
      </c>
      <c r="C82" s="13">
        <v>21</v>
      </c>
      <c r="D82" s="13">
        <v>21</v>
      </c>
      <c r="E82" s="13">
        <v>1765</v>
      </c>
      <c r="F82" s="3" t="s">
        <v>5</v>
      </c>
      <c r="G82" s="4" t="s">
        <v>100</v>
      </c>
      <c r="H82" s="5" t="s">
        <v>101</v>
      </c>
      <c r="I82" s="14" t="s">
        <v>1570</v>
      </c>
      <c r="J82" s="3" t="s">
        <v>1559</v>
      </c>
      <c r="K82" s="6">
        <v>40638</v>
      </c>
      <c r="L82" s="15">
        <v>12</v>
      </c>
      <c r="M82" s="3">
        <v>7</v>
      </c>
      <c r="N82" s="3">
        <f t="shared" si="69"/>
        <v>360</v>
      </c>
      <c r="O82" s="3">
        <v>30</v>
      </c>
      <c r="P82" s="14" t="s">
        <v>1554</v>
      </c>
      <c r="Q82" s="3">
        <v>500</v>
      </c>
      <c r="R82" s="14">
        <f>0.565555287076649*Q82</f>
        <v>282.77764353832453</v>
      </c>
      <c r="S82" s="14"/>
      <c r="T82" s="14"/>
      <c r="U82" s="17">
        <v>3.9E-2</v>
      </c>
      <c r="V82" s="18">
        <v>2.0099999999999998</v>
      </c>
      <c r="W82" s="19">
        <v>10.050000000000001</v>
      </c>
      <c r="X82" s="18">
        <v>3.0999999999999996</v>
      </c>
      <c r="Y82" s="154">
        <v>18.05</v>
      </c>
      <c r="Z82" s="19">
        <v>154.44999999999999</v>
      </c>
      <c r="AA82" s="31">
        <v>3.125</v>
      </c>
      <c r="AB82" s="226">
        <v>0.95899999999999996</v>
      </c>
      <c r="AC82" s="237">
        <f t="shared" si="70"/>
        <v>2.480722070821869E-2</v>
      </c>
      <c r="AD82" s="22">
        <f t="shared" si="71"/>
        <v>0.12403610354109347</v>
      </c>
      <c r="AE82" s="22">
        <f t="shared" si="72"/>
        <v>3.8259892634566139E-2</v>
      </c>
      <c r="AF82" s="22">
        <f t="shared" si="73"/>
        <v>0.22277131033997383</v>
      </c>
      <c r="AG82" s="22">
        <f t="shared" si="74"/>
        <v>1.9062065862608841</v>
      </c>
      <c r="AH82" s="22">
        <f t="shared" si="75"/>
        <v>3.8568440155812643E-2</v>
      </c>
      <c r="AI82" s="238">
        <f t="shared" si="76"/>
        <v>9.0082051218390389E-3</v>
      </c>
      <c r="AJ82" s="247">
        <f t="shared" si="77"/>
        <v>6.8908946411718578E-5</v>
      </c>
      <c r="AK82" s="23">
        <f t="shared" si="78"/>
        <v>3.4454473205859296E-4</v>
      </c>
      <c r="AL82" s="23">
        <f t="shared" si="79"/>
        <v>1.062774795404615E-4</v>
      </c>
      <c r="AM82" s="23">
        <f t="shared" si="80"/>
        <v>6.1880919538881613E-4</v>
      </c>
      <c r="AN82" s="23">
        <f t="shared" si="81"/>
        <v>5.2950182951691229E-3</v>
      </c>
      <c r="AO82" s="23">
        <f t="shared" si="82"/>
        <v>1.0713455598836846E-4</v>
      </c>
      <c r="AP82" s="248">
        <f t="shared" si="83"/>
        <v>2.5022792005108441E-5</v>
      </c>
      <c r="AQ82" s="256">
        <f t="shared" si="84"/>
        <v>344.54473205859296</v>
      </c>
      <c r="AR82" s="257">
        <f t="shared" si="85"/>
        <v>106.2774795404615</v>
      </c>
      <c r="AS82" s="257">
        <f t="shared" si="86"/>
        <v>618.80919538881608</v>
      </c>
      <c r="AT82" s="257">
        <f t="shared" si="87"/>
        <v>5295.0182951691231</v>
      </c>
      <c r="AU82" s="257">
        <f t="shared" si="88"/>
        <v>107.13455598836846</v>
      </c>
      <c r="AV82" s="258">
        <f t="shared" si="89"/>
        <v>25.022792005108439</v>
      </c>
      <c r="AW82" s="264">
        <v>1</v>
      </c>
      <c r="AX82" s="265">
        <f t="shared" si="90"/>
        <v>344.54473205859296</v>
      </c>
      <c r="AY82" s="265">
        <f t="shared" si="91"/>
        <v>106.2774795404615</v>
      </c>
      <c r="AZ82" s="265">
        <f t="shared" si="92"/>
        <v>618.80919538881608</v>
      </c>
      <c r="BA82" s="265">
        <f t="shared" si="93"/>
        <v>5295.0182951691231</v>
      </c>
      <c r="BB82" s="265">
        <f t="shared" si="94"/>
        <v>107.13455598836846</v>
      </c>
      <c r="BC82" s="266">
        <f t="shared" si="95"/>
        <v>25.022792005108439</v>
      </c>
      <c r="BF82" s="210">
        <f>'F. CONVERSIÓN DE CARBÓN A CARNE'!$L$20</f>
        <v>0.24417195935985944</v>
      </c>
      <c r="BG82" s="13">
        <v>0.1</v>
      </c>
      <c r="BH82" s="13">
        <f t="shared" si="96"/>
        <v>50</v>
      </c>
      <c r="BI82">
        <f>(((((BD82+BE82+BF82)/0.565555287076649)^2)+((BH82/Q82)^2))^(1/2))*R82</f>
        <v>125.31806889375167</v>
      </c>
      <c r="BJ82">
        <f t="shared" ref="BJ82:BJ83" si="105">(((BH82)^2)+((BI82^2))^(1/2))</f>
        <v>2625.3180688937518</v>
      </c>
      <c r="BK82" s="13">
        <f t="shared" si="97"/>
        <v>1.0050000000000001</v>
      </c>
      <c r="BL82" s="13">
        <f t="shared" si="98"/>
        <v>0.31</v>
      </c>
      <c r="BM82" s="13">
        <f t="shared" si="99"/>
        <v>1.8050000000000002</v>
      </c>
      <c r="BN82" s="13">
        <f t="shared" si="100"/>
        <v>15.445</v>
      </c>
      <c r="BO82" s="13">
        <f t="shared" si="101"/>
        <v>0.3125</v>
      </c>
      <c r="BP82" s="13">
        <f t="shared" si="102"/>
        <v>9.5899999999999999E-2</v>
      </c>
      <c r="BQ82" s="13">
        <f>((((BJ82/(Q82+R82+S82+T82))^2)+((BK82/W82)^2))^(1/2))*AD82</f>
        <v>0.4161832450159893</v>
      </c>
      <c r="BR82" s="209">
        <f>((((BJ82/(Q82+R82+S82+T82))^2)+((BL82/X82)^2))^(1/2))*AE82</f>
        <v>0.12837493129846433</v>
      </c>
      <c r="BS82" s="209">
        <f>(((((BJ82/(Q82+R82+S82+T82))^2)+((BM82/Y82)^2))^(1/2))*AF82)</f>
        <v>0.74747339030234894</v>
      </c>
      <c r="BT82" s="209">
        <f>((((BJ82/(Q82+R82+S82+T82))^2)+((BN82/Z82)^2))^(1/2))*AG82</f>
        <v>6.3959703674347805</v>
      </c>
      <c r="BU82" s="209">
        <f>((((BJ82/(Q82+R82+S82+T82))^2)+((BO82/AA82)^2))^(1/2))*AH82</f>
        <v>0.12941021300248423</v>
      </c>
      <c r="BV82" s="209">
        <f>((((BJ82/(Q82+R82+S82+T82))^2)+((BP82/AB82)^2))^(1/2))*AI82</f>
        <v>3.022558700527506E-2</v>
      </c>
      <c r="CI82"/>
      <c r="CJ82"/>
      <c r="CK82"/>
      <c r="CL82"/>
      <c r="CM82"/>
    </row>
    <row r="83" spans="1:91" s="37" customFormat="1" ht="12.95" customHeight="1" thickBot="1" x14ac:dyDescent="0.3">
      <c r="A83" s="13">
        <v>4.5782049999999996</v>
      </c>
      <c r="B83" s="13">
        <v>-74.101180999999997</v>
      </c>
      <c r="C83" s="13">
        <v>29</v>
      </c>
      <c r="D83" s="13">
        <v>22</v>
      </c>
      <c r="E83" s="13">
        <v>2279</v>
      </c>
      <c r="F83" s="3" t="s">
        <v>5</v>
      </c>
      <c r="G83" s="4" t="s">
        <v>537</v>
      </c>
      <c r="H83" s="5" t="s">
        <v>538</v>
      </c>
      <c r="I83" s="14" t="s">
        <v>1602</v>
      </c>
      <c r="J83" s="3" t="s">
        <v>1553</v>
      </c>
      <c r="K83" s="6">
        <v>40626</v>
      </c>
      <c r="L83" s="15">
        <v>12</v>
      </c>
      <c r="M83" s="3">
        <v>7</v>
      </c>
      <c r="N83" s="3">
        <f t="shared" si="69"/>
        <v>360</v>
      </c>
      <c r="O83" s="3">
        <v>30</v>
      </c>
      <c r="P83" s="14" t="s">
        <v>1554</v>
      </c>
      <c r="Q83" s="3">
        <v>700</v>
      </c>
      <c r="R83" s="14"/>
      <c r="S83" s="14"/>
      <c r="T83" s="14">
        <f>0.738210935315612*Q83</f>
        <v>516.74765472092838</v>
      </c>
      <c r="U83" s="17">
        <v>3.9E-2</v>
      </c>
      <c r="V83" s="18">
        <v>2.02</v>
      </c>
      <c r="W83" s="19">
        <v>10.1</v>
      </c>
      <c r="X83" s="18">
        <v>1.9</v>
      </c>
      <c r="Y83" s="20">
        <v>18.05</v>
      </c>
      <c r="Z83" s="19">
        <v>160.19999999999999</v>
      </c>
      <c r="AA83" s="21">
        <v>3.125</v>
      </c>
      <c r="AB83" s="219">
        <v>1.0149999999999999</v>
      </c>
      <c r="AC83" s="237">
        <f t="shared" si="70"/>
        <v>3.875212540420879E-2</v>
      </c>
      <c r="AD83" s="22">
        <f t="shared" si="71"/>
        <v>0.19376062702104391</v>
      </c>
      <c r="AE83" s="22">
        <f t="shared" si="72"/>
        <v>3.6450018944552819E-2</v>
      </c>
      <c r="AF83" s="22">
        <f t="shared" si="73"/>
        <v>0.3462751799732518</v>
      </c>
      <c r="AG83" s="22">
        <f t="shared" si="74"/>
        <v>3.0733121236407168</v>
      </c>
      <c r="AH83" s="22">
        <f t="shared" si="75"/>
        <v>5.9950689053540826E-2</v>
      </c>
      <c r="AI83" s="238">
        <f t="shared" si="76"/>
        <v>1.4819986434500908E-2</v>
      </c>
      <c r="AJ83" s="247">
        <f t="shared" si="77"/>
        <v>1.0764479278946887E-4</v>
      </c>
      <c r="AK83" s="23">
        <f t="shared" si="78"/>
        <v>5.3822396394734415E-4</v>
      </c>
      <c r="AL83" s="23">
        <f t="shared" si="79"/>
        <v>1.0125005262375783E-4</v>
      </c>
      <c r="AM83" s="23">
        <f t="shared" si="80"/>
        <v>9.6187549992569942E-4</v>
      </c>
      <c r="AN83" s="23">
        <f t="shared" si="81"/>
        <v>8.5369781212242136E-3</v>
      </c>
      <c r="AO83" s="23">
        <f t="shared" si="82"/>
        <v>1.6652969181539119E-4</v>
      </c>
      <c r="AP83" s="248">
        <f t="shared" si="83"/>
        <v>4.1166628984724743E-5</v>
      </c>
      <c r="AQ83" s="256">
        <f t="shared" si="84"/>
        <v>538.22396394734415</v>
      </c>
      <c r="AR83" s="257">
        <f t="shared" si="85"/>
        <v>101.25005262375782</v>
      </c>
      <c r="AS83" s="257">
        <f t="shared" si="86"/>
        <v>961.87549992569939</v>
      </c>
      <c r="AT83" s="257">
        <f t="shared" si="87"/>
        <v>8536.9781212242142</v>
      </c>
      <c r="AU83" s="257">
        <f t="shared" si="88"/>
        <v>166.5296918153912</v>
      </c>
      <c r="AV83" s="258">
        <f t="shared" si="89"/>
        <v>41.166628984724746</v>
      </c>
      <c r="AW83" s="264">
        <v>1</v>
      </c>
      <c r="AX83" s="265">
        <f t="shared" si="90"/>
        <v>538.22396394734415</v>
      </c>
      <c r="AY83" s="265">
        <f t="shared" si="91"/>
        <v>101.25005262375782</v>
      </c>
      <c r="AZ83" s="265">
        <f t="shared" si="92"/>
        <v>961.87549992569939</v>
      </c>
      <c r="BA83" s="265">
        <f t="shared" si="93"/>
        <v>8536.9781212242142</v>
      </c>
      <c r="BB83" s="265">
        <f t="shared" si="94"/>
        <v>166.5296918153912</v>
      </c>
      <c r="BC83" s="266">
        <f t="shared" si="95"/>
        <v>41.166628984724746</v>
      </c>
      <c r="BD83" s="211">
        <f>'F. CONVERSIÓN DE CARBÓN A CARNE'!$F$20</f>
        <v>0.16207300021353654</v>
      </c>
      <c r="BG83" s="13">
        <v>0.1</v>
      </c>
      <c r="BH83" s="13">
        <f t="shared" si="96"/>
        <v>70</v>
      </c>
      <c r="BI83">
        <f>(((((BD83+BE83+BF83)/0.738210935315612)^2)+((BH83/Q83)^2))^(1/2))*T83</f>
        <v>124.66528591280787</v>
      </c>
      <c r="BJ83">
        <f t="shared" si="105"/>
        <v>5024.665285912808</v>
      </c>
      <c r="BK83" s="13">
        <f t="shared" si="97"/>
        <v>1.01</v>
      </c>
      <c r="BL83" s="13">
        <f t="shared" si="98"/>
        <v>0.19</v>
      </c>
      <c r="BM83" s="13">
        <f t="shared" si="99"/>
        <v>1.8050000000000002</v>
      </c>
      <c r="BN83" s="13">
        <f t="shared" si="100"/>
        <v>16.02</v>
      </c>
      <c r="BO83" s="13">
        <f t="shared" si="101"/>
        <v>0.3125</v>
      </c>
      <c r="BP83" s="13">
        <f t="shared" si="102"/>
        <v>0.10149999999999999</v>
      </c>
      <c r="BQ83" s="13">
        <f>((((BJ83/(Q83+R83+S83+T83))^2)+((BK83/W83)^2))^(1/2))*AD83</f>
        <v>0.80038593076705922</v>
      </c>
      <c r="BR83" s="209">
        <f>((((BJ83/(Q83+R83+S83+T83))^2)+((BL83/X83)^2))^(1/2))*AE83</f>
        <v>0.15056765034231809</v>
      </c>
      <c r="BS83" s="209">
        <f>(((((BJ83/(Q83+R83+S83+T83))^2)+((BM83/Y83)^2))^(1/2))*AF83)</f>
        <v>1.4303926782520218</v>
      </c>
      <c r="BT83" s="209">
        <f>((((BJ83/(Q83+R83+S83+T83))^2)+((BN83/Z83)^2))^(1/2))*AG83</f>
        <v>12.695230307810188</v>
      </c>
      <c r="BU83" s="209">
        <f>((((BJ83/(Q83+R83+S83+T83))^2)+((BO83/AA83)^2))^(1/2))*AH83</f>
        <v>0.24764416174723372</v>
      </c>
      <c r="BV83" s="209">
        <f>((((BJ83/(Q83+R83+S83+T83))^2)+((BP83/AB83)^2))^(1/2))*AI83</f>
        <v>6.1218364219294802E-2</v>
      </c>
      <c r="CI83"/>
      <c r="CJ83"/>
      <c r="CK83"/>
      <c r="CL83"/>
      <c r="CM83"/>
    </row>
    <row r="84" spans="1:91" s="37" customFormat="1" ht="12.95" customHeight="1" x14ac:dyDescent="0.25">
      <c r="A84" s="13">
        <v>4.57845810051636</v>
      </c>
      <c r="B84" s="13">
        <v>-74.106469583819703</v>
      </c>
      <c r="C84" s="13">
        <v>28</v>
      </c>
      <c r="D84" s="13">
        <v>22</v>
      </c>
      <c r="E84" s="13">
        <v>1785</v>
      </c>
      <c r="F84" s="58" t="s">
        <v>13</v>
      </c>
      <c r="G84" s="59" t="s">
        <v>1270</v>
      </c>
      <c r="H84" s="60" t="s">
        <v>1271</v>
      </c>
      <c r="I84" s="16" t="s">
        <v>1602</v>
      </c>
      <c r="J84" s="16"/>
      <c r="K84" s="66">
        <v>40184</v>
      </c>
      <c r="L84" s="16">
        <v>5</v>
      </c>
      <c r="M84" s="16">
        <v>7</v>
      </c>
      <c r="N84" s="3">
        <f t="shared" si="69"/>
        <v>150</v>
      </c>
      <c r="O84" s="3">
        <v>30</v>
      </c>
      <c r="P84" s="16" t="s">
        <v>1554</v>
      </c>
      <c r="Q84" s="62">
        <v>550</v>
      </c>
      <c r="R84" s="14"/>
      <c r="S84" s="14"/>
      <c r="T84" s="14"/>
      <c r="U84" s="17">
        <v>3.9E-2</v>
      </c>
      <c r="V84" s="144">
        <v>0.36</v>
      </c>
      <c r="W84" s="149">
        <v>1.8</v>
      </c>
      <c r="X84" s="144">
        <v>10.3</v>
      </c>
      <c r="Y84" s="29">
        <f>0.01805*1000</f>
        <v>18.05</v>
      </c>
      <c r="Z84" s="149">
        <v>311.5</v>
      </c>
      <c r="AA84" s="21">
        <f>0.003125*1000</f>
        <v>3.125</v>
      </c>
      <c r="AB84" s="217">
        <v>0.28499999999999998</v>
      </c>
      <c r="AC84" s="237">
        <f t="shared" si="70"/>
        <v>3.1218269817035803E-3</v>
      </c>
      <c r="AD84" s="22">
        <f t="shared" si="71"/>
        <v>1.5609134908517902E-2</v>
      </c>
      <c r="AE84" s="22">
        <f t="shared" si="72"/>
        <v>8.9318938643185769E-2</v>
      </c>
      <c r="AF84" s="22">
        <f t="shared" si="73"/>
        <v>0.15652493616597118</v>
      </c>
      <c r="AG84" s="22">
        <f t="shared" si="74"/>
        <v>2.701247513335181</v>
      </c>
      <c r="AH84" s="22">
        <f t="shared" si="75"/>
        <v>2.7099192549510247E-2</v>
      </c>
      <c r="AI84" s="238">
        <f t="shared" si="76"/>
        <v>1.8810000000000001E-3</v>
      </c>
      <c r="AJ84" s="247">
        <f t="shared" si="77"/>
        <v>8.6717416158432791E-6</v>
      </c>
      <c r="AK84" s="23">
        <f t="shared" si="78"/>
        <v>4.3358708079216396E-5</v>
      </c>
      <c r="AL84" s="23">
        <f t="shared" si="79"/>
        <v>2.4810816289773824E-4</v>
      </c>
      <c r="AM84" s="23">
        <f t="shared" si="80"/>
        <v>4.3479148934991998E-4</v>
      </c>
      <c r="AN84" s="23">
        <f t="shared" si="81"/>
        <v>7.503465314819947E-3</v>
      </c>
      <c r="AO84" s="23">
        <f t="shared" si="82"/>
        <v>7.5275534859750687E-5</v>
      </c>
      <c r="AP84" s="248">
        <f t="shared" si="83"/>
        <v>5.2249999999999999E-6</v>
      </c>
      <c r="AQ84" s="256">
        <f t="shared" si="84"/>
        <v>43.358708079216399</v>
      </c>
      <c r="AR84" s="257">
        <f t="shared" si="85"/>
        <v>248.10816289773825</v>
      </c>
      <c r="AS84" s="257">
        <f t="shared" si="86"/>
        <v>434.79148934991997</v>
      </c>
      <c r="AT84" s="257">
        <f t="shared" si="87"/>
        <v>7503.4653148199468</v>
      </c>
      <c r="AU84" s="257">
        <f t="shared" si="88"/>
        <v>75.275534859750692</v>
      </c>
      <c r="AV84" s="258">
        <f t="shared" si="89"/>
        <v>5.2249999999999996</v>
      </c>
      <c r="AW84" s="264">
        <v>1</v>
      </c>
      <c r="AX84" s="265">
        <f t="shared" si="90"/>
        <v>43.358708079216399</v>
      </c>
      <c r="AY84" s="265">
        <f t="shared" si="91"/>
        <v>248.10816289773825</v>
      </c>
      <c r="AZ84" s="265">
        <f t="shared" si="92"/>
        <v>434.79148934991997</v>
      </c>
      <c r="BA84" s="265">
        <f t="shared" si="93"/>
        <v>7503.4653148199468</v>
      </c>
      <c r="BB84" s="265">
        <f t="shared" si="94"/>
        <v>75.275534859750692</v>
      </c>
      <c r="BC84" s="266">
        <f t="shared" si="95"/>
        <v>5.2249999999999996</v>
      </c>
      <c r="BG84" s="13">
        <v>0.1</v>
      </c>
      <c r="BH84" s="13">
        <f t="shared" si="96"/>
        <v>55</v>
      </c>
      <c r="BI84"/>
      <c r="BJ84">
        <f>BH84</f>
        <v>55</v>
      </c>
      <c r="BK84" s="13">
        <f t="shared" si="97"/>
        <v>0.18000000000000002</v>
      </c>
      <c r="BL84" s="13">
        <f t="shared" si="98"/>
        <v>1.03</v>
      </c>
      <c r="BM84" s="13">
        <f t="shared" si="99"/>
        <v>1.8050000000000002</v>
      </c>
      <c r="BN84" s="13">
        <f t="shared" si="100"/>
        <v>31.150000000000002</v>
      </c>
      <c r="BO84" s="13">
        <f t="shared" si="101"/>
        <v>0.3125</v>
      </c>
      <c r="BP84" s="13">
        <f t="shared" si="102"/>
        <v>2.8499999999999998E-2</v>
      </c>
      <c r="BQ84" s="13">
        <f>((((BJ84/Q84)^2)+((BK84/W84)^2))^(1/2))*AD84</f>
        <v>2.2074650284537342E-3</v>
      </c>
      <c r="BR84" s="209">
        <f>(((((BJ84/Q84))^2)+((BL84/X84)^2))^(1/2))*AE84</f>
        <v>1.2631605440596364E-2</v>
      </c>
      <c r="BS84" s="209">
        <f>(((((BJ84/Q84))^2)+((BM84/Y84)^2))^(1/2))*AF84</f>
        <v>2.2135968757549945E-2</v>
      </c>
      <c r="BT84" s="209">
        <f>((((BJ84/Q84)^2)+((BN84/Z84)^2))^(1/2))*AG84</f>
        <v>0.38201408686852117</v>
      </c>
      <c r="BU84" s="209">
        <f>((((BJ84/Q84)^2)+((BO84/AA84)^2))^(1/2))*AH84</f>
        <v>3.8324045632877331E-3</v>
      </c>
      <c r="BV84" s="209">
        <f>((((BJ84/Q84)^2)+((BP84/AB84)^2))^(1/2))*AI84</f>
        <v>2.6601357108237925E-4</v>
      </c>
      <c r="CI84"/>
      <c r="CJ84"/>
      <c r="CK84"/>
      <c r="CL84"/>
      <c r="CM84"/>
    </row>
    <row r="85" spans="1:91" s="13" customFormat="1" ht="12.95" customHeight="1" x14ac:dyDescent="0.25">
      <c r="A85" s="13">
        <v>4.5788687956452403</v>
      </c>
      <c r="B85" s="13">
        <v>-74.086527913173597</v>
      </c>
      <c r="C85" s="13">
        <v>31</v>
      </c>
      <c r="D85" s="13">
        <v>22</v>
      </c>
      <c r="E85" s="13">
        <v>2281</v>
      </c>
      <c r="F85" s="3" t="s">
        <v>5</v>
      </c>
      <c r="G85" s="4" t="s">
        <v>158</v>
      </c>
      <c r="H85" s="5" t="s">
        <v>159</v>
      </c>
      <c r="I85" s="14" t="s">
        <v>1583</v>
      </c>
      <c r="J85" s="3" t="s">
        <v>1564</v>
      </c>
      <c r="K85" s="6">
        <v>40638</v>
      </c>
      <c r="L85" s="15">
        <v>12</v>
      </c>
      <c r="M85" s="3">
        <v>7</v>
      </c>
      <c r="N85" s="3">
        <f t="shared" si="69"/>
        <v>360</v>
      </c>
      <c r="O85" s="3">
        <v>30</v>
      </c>
      <c r="P85" s="14" t="s">
        <v>1554</v>
      </c>
      <c r="Q85" s="3">
        <v>600</v>
      </c>
      <c r="R85" s="14">
        <f>0.565555287076649*Q85</f>
        <v>339.33317224598943</v>
      </c>
      <c r="S85" s="14"/>
      <c r="T85" s="14"/>
      <c r="U85" s="17">
        <v>3.9E-2</v>
      </c>
      <c r="V85" s="30">
        <v>2.0099999999999998</v>
      </c>
      <c r="W85" s="31">
        <v>10.050000000000001</v>
      </c>
      <c r="X85" s="30">
        <v>3.0999999999999996</v>
      </c>
      <c r="Y85" s="29">
        <v>18.05</v>
      </c>
      <c r="Z85" s="31">
        <v>154.44999999999999</v>
      </c>
      <c r="AA85" s="31">
        <v>3.125</v>
      </c>
      <c r="AB85" s="223">
        <v>0.95899999999999996</v>
      </c>
      <c r="AC85" s="237">
        <f t="shared" si="70"/>
        <v>2.976866484986242E-2</v>
      </c>
      <c r="AD85" s="22">
        <f t="shared" si="71"/>
        <v>0.14884332424931215</v>
      </c>
      <c r="AE85" s="22">
        <f t="shared" si="72"/>
        <v>4.5911871161479365E-2</v>
      </c>
      <c r="AF85" s="22">
        <f t="shared" si="73"/>
        <v>0.26732557240796856</v>
      </c>
      <c r="AG85" s="22">
        <f t="shared" si="74"/>
        <v>2.2874479035130606</v>
      </c>
      <c r="AH85" s="22">
        <f t="shared" si="75"/>
        <v>4.6282128186975163E-2</v>
      </c>
      <c r="AI85" s="238">
        <f t="shared" si="76"/>
        <v>1.0809846146206847E-2</v>
      </c>
      <c r="AJ85" s="247">
        <f t="shared" si="77"/>
        <v>8.269073569406228E-5</v>
      </c>
      <c r="AK85" s="23">
        <f t="shared" si="78"/>
        <v>4.1345367847031155E-4</v>
      </c>
      <c r="AL85" s="23">
        <f t="shared" si="79"/>
        <v>1.275329754485538E-4</v>
      </c>
      <c r="AM85" s="23">
        <f t="shared" si="80"/>
        <v>7.4257103446657936E-4</v>
      </c>
      <c r="AN85" s="23">
        <f t="shared" si="81"/>
        <v>6.3540219542029463E-3</v>
      </c>
      <c r="AO85" s="23">
        <f t="shared" si="82"/>
        <v>1.2856146718604212E-4</v>
      </c>
      <c r="AP85" s="248">
        <f t="shared" si="83"/>
        <v>3.0027350406130129E-5</v>
      </c>
      <c r="AQ85" s="256">
        <f t="shared" si="84"/>
        <v>413.45367847031156</v>
      </c>
      <c r="AR85" s="257">
        <f t="shared" si="85"/>
        <v>127.5329754485538</v>
      </c>
      <c r="AS85" s="257">
        <f t="shared" si="86"/>
        <v>742.57103446657936</v>
      </c>
      <c r="AT85" s="257">
        <f t="shared" si="87"/>
        <v>6354.0219542029463</v>
      </c>
      <c r="AU85" s="257">
        <f t="shared" si="88"/>
        <v>128.56146718604211</v>
      </c>
      <c r="AV85" s="258">
        <f t="shared" si="89"/>
        <v>30.027350406130129</v>
      </c>
      <c r="AW85" s="264">
        <v>1</v>
      </c>
      <c r="AX85" s="265">
        <f t="shared" si="90"/>
        <v>413.45367847031156</v>
      </c>
      <c r="AY85" s="265">
        <f t="shared" si="91"/>
        <v>127.5329754485538</v>
      </c>
      <c r="AZ85" s="265">
        <f t="shared" si="92"/>
        <v>742.57103446657936</v>
      </c>
      <c r="BA85" s="265">
        <f t="shared" si="93"/>
        <v>6354.0219542029463</v>
      </c>
      <c r="BB85" s="265">
        <f t="shared" si="94"/>
        <v>128.56146718604211</v>
      </c>
      <c r="BC85" s="266">
        <f t="shared" si="95"/>
        <v>30.027350406130129</v>
      </c>
      <c r="BF85" s="210">
        <f>'F. CONVERSIÓN DE CARBÓN A CARNE'!$L$20</f>
        <v>0.24417195935985944</v>
      </c>
      <c r="BG85" s="13">
        <v>0.1</v>
      </c>
      <c r="BH85" s="13">
        <f t="shared" si="96"/>
        <v>60</v>
      </c>
      <c r="BI85">
        <f>(((((BD85+BE85+BF85)/0.565555287076649)^2)+((BH85/Q85)^2))^(1/2))*R85</f>
        <v>150.38168267250202</v>
      </c>
      <c r="BJ85">
        <f>(((BH85)^2)+((BI85^2))^(1/2))</f>
        <v>3750.3816826725019</v>
      </c>
      <c r="BK85" s="13">
        <f t="shared" si="97"/>
        <v>1.0050000000000001</v>
      </c>
      <c r="BL85" s="13">
        <f t="shared" si="98"/>
        <v>0.31</v>
      </c>
      <c r="BM85" s="13">
        <f t="shared" si="99"/>
        <v>1.8050000000000002</v>
      </c>
      <c r="BN85" s="13">
        <f t="shared" si="100"/>
        <v>15.445</v>
      </c>
      <c r="BO85" s="13">
        <f t="shared" si="101"/>
        <v>0.3125</v>
      </c>
      <c r="BP85" s="13">
        <f t="shared" si="102"/>
        <v>9.5899999999999999E-2</v>
      </c>
      <c r="BQ85" s="13">
        <f>((((BJ85/(Q85+R85+S85+T85))^2)+((BK85/W85)^2))^(1/2))*AD85</f>
        <v>0.59445823553935562</v>
      </c>
      <c r="BR85" s="209">
        <f>((((BJ85/(Q85+R85+S85+T85))^2)+((BL85/X85)^2))^(1/2))*AE85</f>
        <v>0.18336522688278628</v>
      </c>
      <c r="BS85" s="209">
        <f>(((((BJ85/(Q85+R85+S85+T85))^2)+((BM85/Y85)^2))^(1/2))*AF85)</f>
        <v>1.06765882104332</v>
      </c>
      <c r="BT85" s="209">
        <f>((((BJ85/(Q85+R85+S85+T85))^2)+((BN85/Z85)^2))^(1/2))*AG85</f>
        <v>9.1357288038859163</v>
      </c>
      <c r="BU85" s="209">
        <f>((((BJ85/(Q85+R85+S85+T85))^2)+((BO85/AA85)^2))^(1/2))*AH85</f>
        <v>0.18484397871248615</v>
      </c>
      <c r="BV85" s="209">
        <f>((((BJ85/(Q85+R85+S85+T85))^2)+((BP85/AB85)^2))^(1/2))*AI85</f>
        <v>4.3172927633371647E-2</v>
      </c>
      <c r="CI85"/>
      <c r="CJ85"/>
      <c r="CK85"/>
      <c r="CL85"/>
      <c r="CM85"/>
    </row>
    <row r="86" spans="1:91" s="13" customFormat="1" ht="12.95" customHeight="1" thickBot="1" x14ac:dyDescent="0.3">
      <c r="A86" s="13">
        <v>4.57897</v>
      </c>
      <c r="B86" s="13">
        <v>-74.100491000000005</v>
      </c>
      <c r="C86" s="13">
        <v>29</v>
      </c>
      <c r="D86" s="13">
        <v>22</v>
      </c>
      <c r="E86" s="13">
        <v>2279</v>
      </c>
      <c r="F86" s="3" t="s">
        <v>5</v>
      </c>
      <c r="G86" s="4" t="s">
        <v>523</v>
      </c>
      <c r="H86" s="5" t="s">
        <v>524</v>
      </c>
      <c r="I86" s="14" t="s">
        <v>1602</v>
      </c>
      <c r="J86" s="3" t="s">
        <v>1553</v>
      </c>
      <c r="K86" s="6" t="s">
        <v>1551</v>
      </c>
      <c r="L86" s="15">
        <v>12</v>
      </c>
      <c r="M86" s="3">
        <v>7</v>
      </c>
      <c r="N86" s="3">
        <f t="shared" si="69"/>
        <v>360</v>
      </c>
      <c r="O86" s="3">
        <v>30</v>
      </c>
      <c r="P86" s="14" t="s">
        <v>1593</v>
      </c>
      <c r="Q86" s="3">
        <v>180</v>
      </c>
      <c r="R86" s="14"/>
      <c r="S86" s="14"/>
      <c r="T86" s="14"/>
      <c r="U86" s="17">
        <v>3.9E-2</v>
      </c>
      <c r="V86" s="140">
        <v>2.8800000000000002E-3</v>
      </c>
      <c r="W86" s="140">
        <v>3.2000000000000002E-3</v>
      </c>
      <c r="X86" s="140">
        <v>7.5000000000000002E-4</v>
      </c>
      <c r="Y86" s="140">
        <v>4.0000000000000003E-5</v>
      </c>
      <c r="Z86" s="140">
        <v>6.7999999999999996E-3</v>
      </c>
      <c r="AA86" s="146">
        <v>2.64</v>
      </c>
      <c r="AB86" s="218">
        <v>1.4999999999999999E-2</v>
      </c>
      <c r="AC86" s="237">
        <f t="shared" si="70"/>
        <v>8.173510643005739E-6</v>
      </c>
      <c r="AD86" s="22">
        <f t="shared" si="71"/>
        <v>9.0816784922285991E-6</v>
      </c>
      <c r="AE86" s="22">
        <f t="shared" si="72"/>
        <v>2.1285183966160778E-6</v>
      </c>
      <c r="AF86" s="22">
        <f t="shared" si="73"/>
        <v>1.1352098115285747E-7</v>
      </c>
      <c r="AG86" s="22">
        <f t="shared" si="74"/>
        <v>1.9298566795985767E-5</v>
      </c>
      <c r="AH86" s="22">
        <f t="shared" si="75"/>
        <v>7.4923847560885931E-3</v>
      </c>
      <c r="AI86" s="238">
        <f t="shared" si="76"/>
        <v>3.2400000000000001E-5</v>
      </c>
      <c r="AJ86" s="247">
        <f t="shared" si="77"/>
        <v>2.2704196230571496E-8</v>
      </c>
      <c r="AK86" s="23">
        <f t="shared" si="78"/>
        <v>2.5226884700634996E-8</v>
      </c>
      <c r="AL86" s="23">
        <f t="shared" si="79"/>
        <v>5.9125511017113272E-9</v>
      </c>
      <c r="AM86" s="23">
        <f t="shared" si="80"/>
        <v>3.1533605875793743E-10</v>
      </c>
      <c r="AN86" s="23">
        <f t="shared" si="81"/>
        <v>5.3607129988849354E-8</v>
      </c>
      <c r="AO86" s="23">
        <f t="shared" si="82"/>
        <v>2.081217987802387E-5</v>
      </c>
      <c r="AP86" s="248">
        <f t="shared" si="83"/>
        <v>8.9999999999999999E-8</v>
      </c>
      <c r="AQ86" s="256">
        <f t="shared" si="84"/>
        <v>2.5226884700634996E-2</v>
      </c>
      <c r="AR86" s="257">
        <f t="shared" si="85"/>
        <v>5.9125511017113271E-3</v>
      </c>
      <c r="AS86" s="257">
        <f t="shared" si="86"/>
        <v>3.1533605875793742E-4</v>
      </c>
      <c r="AT86" s="257">
        <f t="shared" si="87"/>
        <v>5.3607129988849353E-2</v>
      </c>
      <c r="AU86" s="257">
        <f t="shared" si="88"/>
        <v>20.812179878023869</v>
      </c>
      <c r="AV86" s="258">
        <f t="shared" si="89"/>
        <v>0.09</v>
      </c>
      <c r="AW86" s="264">
        <v>1</v>
      </c>
      <c r="AX86" s="265">
        <f t="shared" si="90"/>
        <v>2.5226884700634996E-2</v>
      </c>
      <c r="AY86" s="265">
        <f t="shared" si="91"/>
        <v>5.9125511017113271E-3</v>
      </c>
      <c r="AZ86" s="265">
        <f t="shared" si="92"/>
        <v>3.1533605875793742E-4</v>
      </c>
      <c r="BA86" s="265">
        <f t="shared" si="93"/>
        <v>5.3607129988849353E-2</v>
      </c>
      <c r="BB86" s="265">
        <f t="shared" si="94"/>
        <v>20.812179878023869</v>
      </c>
      <c r="BC86" s="266">
        <f t="shared" si="95"/>
        <v>0.09</v>
      </c>
      <c r="BG86" s="13">
        <v>0.1</v>
      </c>
      <c r="BH86" s="13">
        <f t="shared" si="96"/>
        <v>18</v>
      </c>
      <c r="BI86"/>
      <c r="BJ86">
        <f>BH86</f>
        <v>18</v>
      </c>
      <c r="BK86" s="13">
        <f t="shared" si="97"/>
        <v>3.2000000000000003E-4</v>
      </c>
      <c r="BL86" s="13">
        <f t="shared" si="98"/>
        <v>7.5000000000000007E-5</v>
      </c>
      <c r="BM86" s="13">
        <f t="shared" si="99"/>
        <v>4.0000000000000007E-6</v>
      </c>
      <c r="BN86" s="13">
        <f t="shared" si="100"/>
        <v>6.8000000000000005E-4</v>
      </c>
      <c r="BO86" s="13">
        <f t="shared" si="101"/>
        <v>0.26400000000000001</v>
      </c>
      <c r="BP86" s="13">
        <f t="shared" si="102"/>
        <v>1.5E-3</v>
      </c>
      <c r="BQ86" s="13">
        <f>((((BJ86/Q86)^2)+((BK86/W86)^2))^(1/2))*AD86</f>
        <v>1.2843432892821729E-6</v>
      </c>
      <c r="BR86" s="209">
        <f>(((((BJ86/Q86))^2)+((BL86/X86)^2))^(1/2))*AE86</f>
        <v>3.0101795842550926E-7</v>
      </c>
      <c r="BS86" s="209">
        <f>(((((BJ86/Q86))^2)+((BM86/Y86)^2))^(1/2))*AF86</f>
        <v>1.6054291116027158E-8</v>
      </c>
      <c r="BT86" s="209">
        <f>((((BJ86/Q86)^2)+((BN86/Z86)^2))^(1/2))*AG86</f>
        <v>2.7292294897246166E-6</v>
      </c>
      <c r="BU86" s="209">
        <f>((((BJ86/Q86)^2)+((BO86/AA86)^2))^(1/2))*AH86</f>
        <v>1.0595832136577924E-3</v>
      </c>
      <c r="BV86" s="209">
        <f>((((BJ86/Q86)^2)+((BP86/AB86)^2))^(1/2))*AI86</f>
        <v>4.5820519420888293E-6</v>
      </c>
      <c r="CI86"/>
      <c r="CJ86"/>
      <c r="CK86"/>
      <c r="CL86"/>
      <c r="CM86"/>
    </row>
    <row r="87" spans="1:91" s="13" customFormat="1" ht="12.95" customHeight="1" thickBot="1" x14ac:dyDescent="0.3">
      <c r="A87" s="13">
        <v>4.5791543667789503</v>
      </c>
      <c r="B87" s="13">
        <v>-74.08056666666667</v>
      </c>
      <c r="C87" s="13">
        <v>31</v>
      </c>
      <c r="D87" s="13">
        <v>22</v>
      </c>
      <c r="E87" s="13">
        <v>2281</v>
      </c>
      <c r="F87" s="58" t="s">
        <v>13</v>
      </c>
      <c r="G87" s="59" t="s">
        <v>889</v>
      </c>
      <c r="H87" s="60" t="s">
        <v>890</v>
      </c>
      <c r="I87" s="16" t="s">
        <v>1603</v>
      </c>
      <c r="J87" s="16"/>
      <c r="K87" s="66">
        <v>40080</v>
      </c>
      <c r="L87" s="16">
        <v>12</v>
      </c>
      <c r="M87" s="16">
        <v>7</v>
      </c>
      <c r="N87" s="3">
        <f t="shared" si="69"/>
        <v>360</v>
      </c>
      <c r="O87" s="3">
        <v>30</v>
      </c>
      <c r="P87" s="16" t="s">
        <v>1554</v>
      </c>
      <c r="Q87" s="16">
        <v>750</v>
      </c>
      <c r="R87" s="14"/>
      <c r="S87" s="14"/>
      <c r="T87" s="14"/>
      <c r="U87" s="17">
        <v>3.9E-2</v>
      </c>
      <c r="V87" s="142">
        <v>0.36</v>
      </c>
      <c r="W87" s="148">
        <v>1.8</v>
      </c>
      <c r="X87" s="142">
        <v>10.3</v>
      </c>
      <c r="Y87" s="154">
        <f>0.01805*1000</f>
        <v>18.05</v>
      </c>
      <c r="Z87" s="148">
        <v>311.5</v>
      </c>
      <c r="AA87" s="21">
        <f>0.003125*1000</f>
        <v>3.125</v>
      </c>
      <c r="AB87" s="215">
        <v>0.28499999999999998</v>
      </c>
      <c r="AC87" s="237">
        <f t="shared" si="70"/>
        <v>4.2570367932321549E-3</v>
      </c>
      <c r="AD87" s="22">
        <f t="shared" si="71"/>
        <v>2.1285183966160776E-2</v>
      </c>
      <c r="AE87" s="22">
        <f t="shared" si="72"/>
        <v>0.12179855269525335</v>
      </c>
      <c r="AF87" s="22">
        <f t="shared" si="73"/>
        <v>0.21344309477177889</v>
      </c>
      <c r="AG87" s="22">
        <f t="shared" si="74"/>
        <v>3.6835193363661567</v>
      </c>
      <c r="AH87" s="22">
        <f t="shared" si="75"/>
        <v>3.695344438569579E-2</v>
      </c>
      <c r="AI87" s="238">
        <f t="shared" si="76"/>
        <v>2.5649999999999996E-3</v>
      </c>
      <c r="AJ87" s="247">
        <f t="shared" si="77"/>
        <v>1.1825102203422652E-5</v>
      </c>
      <c r="AK87" s="23">
        <f t="shared" si="78"/>
        <v>5.9125511017113262E-5</v>
      </c>
      <c r="AL87" s="23">
        <f t="shared" si="79"/>
        <v>3.3832931304237041E-4</v>
      </c>
      <c r="AM87" s="23">
        <f t="shared" si="80"/>
        <v>5.9289748547716357E-4</v>
      </c>
      <c r="AN87" s="23">
        <f t="shared" si="81"/>
        <v>1.0231998156572657E-2</v>
      </c>
      <c r="AO87" s="23">
        <f t="shared" si="82"/>
        <v>1.0264845662693276E-4</v>
      </c>
      <c r="AP87" s="248">
        <f t="shared" si="83"/>
        <v>7.1249999999999987E-6</v>
      </c>
      <c r="AQ87" s="256">
        <f t="shared" si="84"/>
        <v>59.125511017113261</v>
      </c>
      <c r="AR87" s="257">
        <f t="shared" si="85"/>
        <v>338.32931304237042</v>
      </c>
      <c r="AS87" s="257">
        <f t="shared" si="86"/>
        <v>592.89748547716351</v>
      </c>
      <c r="AT87" s="257">
        <f t="shared" si="87"/>
        <v>10231.998156572658</v>
      </c>
      <c r="AU87" s="257">
        <f t="shared" si="88"/>
        <v>102.64845662693276</v>
      </c>
      <c r="AV87" s="258">
        <f t="shared" si="89"/>
        <v>7.1249999999999991</v>
      </c>
      <c r="AW87" s="264">
        <v>1</v>
      </c>
      <c r="AX87" s="265">
        <f t="shared" si="90"/>
        <v>59.125511017113261</v>
      </c>
      <c r="AY87" s="265">
        <f t="shared" si="91"/>
        <v>338.32931304237042</v>
      </c>
      <c r="AZ87" s="265">
        <f t="shared" si="92"/>
        <v>592.89748547716351</v>
      </c>
      <c r="BA87" s="265">
        <f t="shared" si="93"/>
        <v>10231.998156572658</v>
      </c>
      <c r="BB87" s="265">
        <f t="shared" si="94"/>
        <v>102.64845662693276</v>
      </c>
      <c r="BC87" s="266">
        <f t="shared" si="95"/>
        <v>7.1249999999999991</v>
      </c>
      <c r="BG87" s="13">
        <v>0.1</v>
      </c>
      <c r="BH87" s="13">
        <f t="shared" si="96"/>
        <v>75</v>
      </c>
      <c r="BI87"/>
      <c r="BJ87">
        <f>BH87</f>
        <v>75</v>
      </c>
      <c r="BK87" s="13">
        <f t="shared" si="97"/>
        <v>0.18000000000000002</v>
      </c>
      <c r="BL87" s="13">
        <f t="shared" si="98"/>
        <v>1.03</v>
      </c>
      <c r="BM87" s="13">
        <f t="shared" si="99"/>
        <v>1.8050000000000002</v>
      </c>
      <c r="BN87" s="13">
        <f t="shared" si="100"/>
        <v>31.150000000000002</v>
      </c>
      <c r="BO87" s="13">
        <f t="shared" si="101"/>
        <v>0.3125</v>
      </c>
      <c r="BP87" s="13">
        <f t="shared" si="102"/>
        <v>2.8499999999999998E-2</v>
      </c>
      <c r="BQ87" s="13">
        <f>((((BJ87/Q87)^2)+((BK87/W87)^2))^(1/2))*AD87</f>
        <v>3.0101795842550922E-3</v>
      </c>
      <c r="BR87" s="209">
        <f>(((((BJ87/Q87))^2)+((BL87/X87)^2))^(1/2))*AE87</f>
        <v>1.7224916509904136E-2</v>
      </c>
      <c r="BS87" s="209">
        <f>(((((BJ87/Q87))^2)+((BM87/Y87)^2))^(1/2))*AF87</f>
        <v>3.0185411942113563E-2</v>
      </c>
      <c r="BT87" s="209">
        <f>((((BJ87/Q87)^2)+((BN87/Z87)^2))^(1/2))*AG87</f>
        <v>0.52092830027525627</v>
      </c>
      <c r="BU87" s="209">
        <f>((((BJ87/Q87)^2)+((BO87/AA87)^2))^(1/2))*AH87</f>
        <v>5.2260062226650904E-3</v>
      </c>
      <c r="BV87" s="209">
        <f>((((BJ87/Q87)^2)+((BP87/AB87)^2))^(1/2))*AI87</f>
        <v>3.6274577874869887E-4</v>
      </c>
      <c r="CI87"/>
      <c r="CJ87"/>
      <c r="CK87"/>
      <c r="CL87"/>
      <c r="CM87"/>
    </row>
    <row r="88" spans="1:91" s="13" customFormat="1" ht="12.95" customHeight="1" x14ac:dyDescent="0.25">
      <c r="A88" s="13">
        <v>4.5792790378009904</v>
      </c>
      <c r="B88" s="13">
        <v>-74.086667410262706</v>
      </c>
      <c r="C88" s="13">
        <v>30</v>
      </c>
      <c r="D88" s="13">
        <v>22</v>
      </c>
      <c r="E88" s="13">
        <v>2280</v>
      </c>
      <c r="F88" s="3" t="s">
        <v>5</v>
      </c>
      <c r="G88" s="4" t="s">
        <v>568</v>
      </c>
      <c r="H88" s="5" t="s">
        <v>569</v>
      </c>
      <c r="I88" s="14" t="s">
        <v>1603</v>
      </c>
      <c r="J88" s="3" t="s">
        <v>1553</v>
      </c>
      <c r="K88" s="6">
        <v>40660</v>
      </c>
      <c r="L88" s="15">
        <v>12</v>
      </c>
      <c r="M88" s="3">
        <v>7</v>
      </c>
      <c r="N88" s="3">
        <f t="shared" si="69"/>
        <v>360</v>
      </c>
      <c r="O88" s="3">
        <v>30</v>
      </c>
      <c r="P88" s="14" t="s">
        <v>1554</v>
      </c>
      <c r="Q88" s="3">
        <v>3000</v>
      </c>
      <c r="R88" s="14"/>
      <c r="S88" s="14"/>
      <c r="T88" s="14">
        <f>0.738210935315612*Q88</f>
        <v>2214.632805946836</v>
      </c>
      <c r="U88" s="17">
        <v>3.9E-2</v>
      </c>
      <c r="V88" s="30">
        <v>2.02</v>
      </c>
      <c r="W88" s="31">
        <v>10.1</v>
      </c>
      <c r="X88" s="30">
        <v>1.9</v>
      </c>
      <c r="Y88" s="155">
        <v>18.05</v>
      </c>
      <c r="Z88" s="31">
        <v>160.19999999999999</v>
      </c>
      <c r="AA88" s="21">
        <v>3.125</v>
      </c>
      <c r="AB88" s="224">
        <v>1.0149999999999999</v>
      </c>
      <c r="AC88" s="237">
        <f t="shared" si="70"/>
        <v>0.16608053744660906</v>
      </c>
      <c r="AD88" s="22">
        <f t="shared" si="71"/>
        <v>0.83040268723304533</v>
      </c>
      <c r="AE88" s="22">
        <f t="shared" si="72"/>
        <v>0.15621436690522633</v>
      </c>
      <c r="AF88" s="22">
        <f t="shared" si="73"/>
        <v>1.4840364855996506</v>
      </c>
      <c r="AG88" s="22">
        <f t="shared" si="74"/>
        <v>13.171337672745928</v>
      </c>
      <c r="AH88" s="22">
        <f t="shared" si="75"/>
        <v>0.25693152451517492</v>
      </c>
      <c r="AI88" s="238">
        <f t="shared" si="76"/>
        <v>6.351422757643245E-2</v>
      </c>
      <c r="AJ88" s="247">
        <f t="shared" si="77"/>
        <v>4.6133482624058071E-4</v>
      </c>
      <c r="AK88" s="23">
        <f t="shared" si="78"/>
        <v>2.3066741312029039E-3</v>
      </c>
      <c r="AL88" s="23">
        <f t="shared" si="79"/>
        <v>4.3392879695896202E-4</v>
      </c>
      <c r="AM88" s="23">
        <f t="shared" si="80"/>
        <v>4.1223235711101407E-3</v>
      </c>
      <c r="AN88" s="23">
        <f t="shared" si="81"/>
        <v>3.6587049090960909E-2</v>
      </c>
      <c r="AO88" s="23">
        <f t="shared" si="82"/>
        <v>7.136986792088192E-4</v>
      </c>
      <c r="AP88" s="248">
        <f t="shared" si="83"/>
        <v>1.7642840993453457E-4</v>
      </c>
      <c r="AQ88" s="256">
        <f t="shared" si="84"/>
        <v>2306.6741312029039</v>
      </c>
      <c r="AR88" s="257">
        <f t="shared" si="85"/>
        <v>433.92879695896204</v>
      </c>
      <c r="AS88" s="257">
        <f t="shared" si="86"/>
        <v>4122.3235711101406</v>
      </c>
      <c r="AT88" s="257">
        <f t="shared" si="87"/>
        <v>36587.049090960907</v>
      </c>
      <c r="AU88" s="257">
        <f t="shared" si="88"/>
        <v>713.69867920881916</v>
      </c>
      <c r="AV88" s="258">
        <f t="shared" si="89"/>
        <v>176.42840993453459</v>
      </c>
      <c r="AW88" s="264">
        <v>1</v>
      </c>
      <c r="AX88" s="265">
        <f t="shared" si="90"/>
        <v>2306.6741312029039</v>
      </c>
      <c r="AY88" s="265">
        <f t="shared" si="91"/>
        <v>433.92879695896204</v>
      </c>
      <c r="AZ88" s="265">
        <f t="shared" si="92"/>
        <v>4122.3235711101406</v>
      </c>
      <c r="BA88" s="265">
        <f t="shared" si="93"/>
        <v>36587.049090960907</v>
      </c>
      <c r="BB88" s="265">
        <f t="shared" si="94"/>
        <v>713.69867920881916</v>
      </c>
      <c r="BC88" s="266">
        <f t="shared" si="95"/>
        <v>176.42840993453459</v>
      </c>
      <c r="BD88" s="211">
        <f>'F. CONVERSIÓN DE CARBÓN A CARNE'!$F$20</f>
        <v>0.16207300021353654</v>
      </c>
      <c r="BG88" s="13">
        <v>0.1</v>
      </c>
      <c r="BH88" s="13">
        <f t="shared" si="96"/>
        <v>300</v>
      </c>
      <c r="BI88">
        <f>(((((BD88+BE88+BF88)/0.738210935315612)^2)+((BH88/Q88)^2))^(1/2))*T88</f>
        <v>534.27979676917664</v>
      </c>
      <c r="BJ88">
        <f t="shared" ref="BJ88:BJ89" si="106">(((BH88)^2)+((BI88^2))^(1/2))</f>
        <v>90534.279796769173</v>
      </c>
      <c r="BK88" s="13">
        <f t="shared" si="97"/>
        <v>1.01</v>
      </c>
      <c r="BL88" s="13">
        <f t="shared" si="98"/>
        <v>0.19</v>
      </c>
      <c r="BM88" s="13">
        <f t="shared" si="99"/>
        <v>1.8050000000000002</v>
      </c>
      <c r="BN88" s="13">
        <f t="shared" si="100"/>
        <v>16.02</v>
      </c>
      <c r="BO88" s="13">
        <f t="shared" si="101"/>
        <v>0.3125</v>
      </c>
      <c r="BP88" s="13">
        <f t="shared" si="102"/>
        <v>0.10149999999999999</v>
      </c>
      <c r="BQ88" s="13">
        <f>((((BJ88/(Q88+R88+S88+T88))^2)+((BK88/W88)^2))^(1/2))*AD88</f>
        <v>14.417344249160234</v>
      </c>
      <c r="BR88" s="209">
        <f>((((BJ88/(Q88+R88+S88+T88))^2)+((BL88/X88)^2))^(1/2))*AE88</f>
        <v>2.7121736706341029</v>
      </c>
      <c r="BS88" s="209">
        <f>(((((BJ88/(Q88+R88+S88+T88))^2)+((BM88/Y88)^2))^(1/2))*AF88)</f>
        <v>25.765649871023985</v>
      </c>
      <c r="BT88" s="209">
        <f>((((BJ88/(Q88+R88+S88+T88))^2)+((BN88/Z88)^2))^(1/2))*AG88</f>
        <v>228.67906422925441</v>
      </c>
      <c r="BU88" s="209">
        <f>((((BJ88/(Q88+R88+S88+T88))^2)+((BO88/AA88)^2))^(1/2))*AH88</f>
        <v>4.4608119582797752</v>
      </c>
      <c r="BV88" s="209">
        <f>((((BJ88/(Q88+R88+S88+T88))^2)+((BP88/AB88)^2))^(1/2))*AI88</f>
        <v>1.1027258193733995</v>
      </c>
      <c r="CI88"/>
      <c r="CJ88"/>
      <c r="CK88"/>
      <c r="CL88"/>
      <c r="CM88"/>
    </row>
    <row r="89" spans="1:91" s="13" customFormat="1" ht="12.95" customHeight="1" x14ac:dyDescent="0.25">
      <c r="A89" s="13">
        <v>4.5797661167921904</v>
      </c>
      <c r="B89" s="13">
        <v>-74.085865698592798</v>
      </c>
      <c r="C89" s="13">
        <v>31</v>
      </c>
      <c r="D89" s="13">
        <v>22</v>
      </c>
      <c r="E89" s="13">
        <v>2281</v>
      </c>
      <c r="F89" s="3" t="s">
        <v>13</v>
      </c>
      <c r="G89" s="4" t="s">
        <v>175</v>
      </c>
      <c r="H89" s="5" t="s">
        <v>176</v>
      </c>
      <c r="I89" s="14" t="s">
        <v>1583</v>
      </c>
      <c r="J89" s="3" t="s">
        <v>1553</v>
      </c>
      <c r="K89" s="6">
        <v>40641</v>
      </c>
      <c r="L89" s="15">
        <v>12</v>
      </c>
      <c r="M89" s="3">
        <v>7</v>
      </c>
      <c r="N89" s="3">
        <f t="shared" si="69"/>
        <v>360</v>
      </c>
      <c r="O89" s="3">
        <v>30</v>
      </c>
      <c r="P89" s="14" t="s">
        <v>1554</v>
      </c>
      <c r="Q89" s="3">
        <v>600</v>
      </c>
      <c r="R89" s="14"/>
      <c r="S89" s="14"/>
      <c r="T89" s="14">
        <f>0.738210935315612*Q89</f>
        <v>442.92656118936719</v>
      </c>
      <c r="U89" s="17">
        <v>3.9E-2</v>
      </c>
      <c r="V89" s="30">
        <v>2.02</v>
      </c>
      <c r="W89" s="31">
        <v>10.1</v>
      </c>
      <c r="X89" s="30">
        <v>1.9</v>
      </c>
      <c r="Y89" s="155">
        <v>18.05</v>
      </c>
      <c r="Z89" s="31">
        <v>160.19999999999999</v>
      </c>
      <c r="AA89" s="21">
        <v>3.125</v>
      </c>
      <c r="AB89" s="224">
        <v>1.0149999999999999</v>
      </c>
      <c r="AC89" s="237">
        <f t="shared" si="70"/>
        <v>3.3216107489321814E-2</v>
      </c>
      <c r="AD89" s="22">
        <f t="shared" si="71"/>
        <v>0.16608053744660906</v>
      </c>
      <c r="AE89" s="22">
        <f t="shared" si="72"/>
        <v>3.1242873381045269E-2</v>
      </c>
      <c r="AF89" s="22">
        <f t="shared" si="73"/>
        <v>0.29680729711993015</v>
      </c>
      <c r="AG89" s="22">
        <f t="shared" si="74"/>
        <v>2.6342675345491857</v>
      </c>
      <c r="AH89" s="22">
        <f t="shared" si="75"/>
        <v>5.1386304903034988E-2</v>
      </c>
      <c r="AI89" s="238">
        <f t="shared" si="76"/>
        <v>1.2702845515286491E-2</v>
      </c>
      <c r="AJ89" s="247">
        <f t="shared" si="77"/>
        <v>9.2266965248116151E-5</v>
      </c>
      <c r="AK89" s="23">
        <f t="shared" si="78"/>
        <v>4.6133482624058071E-4</v>
      </c>
      <c r="AL89" s="23">
        <f t="shared" si="79"/>
        <v>8.6785759391792413E-5</v>
      </c>
      <c r="AM89" s="23">
        <f t="shared" si="80"/>
        <v>8.2446471422202821E-4</v>
      </c>
      <c r="AN89" s="23">
        <f t="shared" si="81"/>
        <v>7.3174098181921828E-3</v>
      </c>
      <c r="AO89" s="23">
        <f t="shared" si="82"/>
        <v>1.4273973584176387E-4</v>
      </c>
      <c r="AP89" s="248">
        <f t="shared" si="83"/>
        <v>3.5285681986906921E-5</v>
      </c>
      <c r="AQ89" s="256">
        <f t="shared" si="84"/>
        <v>461.3348262405807</v>
      </c>
      <c r="AR89" s="257">
        <f t="shared" si="85"/>
        <v>86.785759391792411</v>
      </c>
      <c r="AS89" s="257">
        <f t="shared" si="86"/>
        <v>824.46471422202819</v>
      </c>
      <c r="AT89" s="257">
        <f t="shared" si="87"/>
        <v>7317.4098181921827</v>
      </c>
      <c r="AU89" s="257">
        <f t="shared" si="88"/>
        <v>142.73973584176386</v>
      </c>
      <c r="AV89" s="258">
        <f t="shared" si="89"/>
        <v>35.285681986906923</v>
      </c>
      <c r="AW89" s="264">
        <v>1</v>
      </c>
      <c r="AX89" s="265">
        <f t="shared" si="90"/>
        <v>461.3348262405807</v>
      </c>
      <c r="AY89" s="265">
        <f t="shared" si="91"/>
        <v>86.785759391792411</v>
      </c>
      <c r="AZ89" s="265">
        <f t="shared" si="92"/>
        <v>824.46471422202819</v>
      </c>
      <c r="BA89" s="265">
        <f t="shared" si="93"/>
        <v>7317.4098181921827</v>
      </c>
      <c r="BB89" s="265">
        <f t="shared" si="94"/>
        <v>142.73973584176386</v>
      </c>
      <c r="BC89" s="266">
        <f t="shared" si="95"/>
        <v>35.285681986906923</v>
      </c>
      <c r="BD89" s="211">
        <f>'F. CONVERSIÓN DE CARBÓN A CARNE'!$F$20</f>
        <v>0.16207300021353654</v>
      </c>
      <c r="BG89" s="13">
        <v>0.1</v>
      </c>
      <c r="BH89" s="13">
        <f t="shared" si="96"/>
        <v>60</v>
      </c>
      <c r="BI89">
        <f>(((((BD89+BE89+BF89)/0.738210935315612)^2)+((BH89/Q89)^2))^(1/2))*T89</f>
        <v>106.85595935383533</v>
      </c>
      <c r="BJ89">
        <f t="shared" si="106"/>
        <v>3706.8559593538353</v>
      </c>
      <c r="BK89" s="13">
        <f t="shared" si="97"/>
        <v>1.01</v>
      </c>
      <c r="BL89" s="13">
        <f t="shared" si="98"/>
        <v>0.19</v>
      </c>
      <c r="BM89" s="13">
        <f t="shared" si="99"/>
        <v>1.8050000000000002</v>
      </c>
      <c r="BN89" s="13">
        <f t="shared" si="100"/>
        <v>16.02</v>
      </c>
      <c r="BO89" s="13">
        <f t="shared" si="101"/>
        <v>0.3125</v>
      </c>
      <c r="BP89" s="13">
        <f t="shared" si="102"/>
        <v>0.10149999999999999</v>
      </c>
      <c r="BQ89" s="13">
        <f>((((BJ89/(Q89+R89+S89+T89))^2)+((BK89/W89)^2))^(1/2))*AD89</f>
        <v>0.59053078921591318</v>
      </c>
      <c r="BR89" s="209">
        <f>((((BJ89/(Q89+R89+S89+T89))^2)+((BL89/X89)^2))^(1/2))*AE89</f>
        <v>0.11108995044655794</v>
      </c>
      <c r="BS89" s="209">
        <f>(((((BJ89/(Q89+R89+S89+T89))^2)+((BM89/Y89)^2))^(1/2))*AF89)</f>
        <v>1.0553545292423008</v>
      </c>
      <c r="BT89" s="209">
        <f>((((BJ89/(Q89+R89+S89+T89))^2)+((BN89/Z89)^2))^(1/2))*AG89</f>
        <v>9.3666368744939916</v>
      </c>
      <c r="BU89" s="209">
        <f>((((BJ89/(Q89+R89+S89+T89))^2)+((BO89/AA89)^2))^(1/2))*AH89</f>
        <v>0.18271373428710189</v>
      </c>
      <c r="BV89" s="209">
        <f>((((BJ89/(Q89+R89+S89+T89))^2)+((BP89/AB89)^2))^(1/2))*AI89</f>
        <v>4.5167371823092058E-2</v>
      </c>
      <c r="CI89"/>
      <c r="CJ89"/>
      <c r="CK89"/>
      <c r="CL89"/>
      <c r="CM89"/>
    </row>
    <row r="90" spans="1:91" s="13" customFormat="1" ht="12.95" customHeight="1" x14ac:dyDescent="0.25">
      <c r="A90" s="13">
        <v>4.5801280000000002</v>
      </c>
      <c r="B90" s="13">
        <v>-74.086028999999996</v>
      </c>
      <c r="C90" s="13">
        <v>31</v>
      </c>
      <c r="D90" s="13">
        <v>22</v>
      </c>
      <c r="E90" s="13">
        <v>2281</v>
      </c>
      <c r="F90" s="58" t="s">
        <v>13</v>
      </c>
      <c r="G90" s="59" t="s">
        <v>1173</v>
      </c>
      <c r="H90" s="60" t="s">
        <v>1174</v>
      </c>
      <c r="I90" s="16" t="s">
        <v>1603</v>
      </c>
      <c r="J90" s="16"/>
      <c r="K90" s="67">
        <v>40073</v>
      </c>
      <c r="L90" s="16">
        <v>12</v>
      </c>
      <c r="M90" s="16">
        <v>7</v>
      </c>
      <c r="N90" s="3">
        <f t="shared" si="69"/>
        <v>360</v>
      </c>
      <c r="O90" s="3">
        <v>30</v>
      </c>
      <c r="P90" s="16" t="s">
        <v>1554</v>
      </c>
      <c r="Q90" s="62">
        <v>550</v>
      </c>
      <c r="R90" s="14"/>
      <c r="S90" s="14"/>
      <c r="T90" s="14"/>
      <c r="U90" s="17">
        <v>3.9E-2</v>
      </c>
      <c r="V90" s="144">
        <v>0.36</v>
      </c>
      <c r="W90" s="149">
        <v>1.8</v>
      </c>
      <c r="X90" s="144">
        <v>10.3</v>
      </c>
      <c r="Y90" s="29">
        <f>0.01805*1000</f>
        <v>18.05</v>
      </c>
      <c r="Z90" s="149">
        <v>311.5</v>
      </c>
      <c r="AA90" s="21">
        <f>0.003125*1000</f>
        <v>3.125</v>
      </c>
      <c r="AB90" s="217">
        <v>0.28499999999999998</v>
      </c>
      <c r="AC90" s="237">
        <f t="shared" si="70"/>
        <v>3.1218269817035803E-3</v>
      </c>
      <c r="AD90" s="22">
        <f t="shared" si="71"/>
        <v>1.5609134908517902E-2</v>
      </c>
      <c r="AE90" s="22">
        <f t="shared" si="72"/>
        <v>8.9318938643185769E-2</v>
      </c>
      <c r="AF90" s="22">
        <f t="shared" si="73"/>
        <v>0.15652493616597118</v>
      </c>
      <c r="AG90" s="22">
        <f t="shared" si="74"/>
        <v>2.701247513335181</v>
      </c>
      <c r="AH90" s="22">
        <f t="shared" si="75"/>
        <v>2.7099192549510247E-2</v>
      </c>
      <c r="AI90" s="238">
        <f t="shared" si="76"/>
        <v>1.8810000000000001E-3</v>
      </c>
      <c r="AJ90" s="247">
        <f t="shared" si="77"/>
        <v>8.6717416158432791E-6</v>
      </c>
      <c r="AK90" s="23">
        <f t="shared" si="78"/>
        <v>4.3358708079216396E-5</v>
      </c>
      <c r="AL90" s="23">
        <f t="shared" si="79"/>
        <v>2.4810816289773824E-4</v>
      </c>
      <c r="AM90" s="23">
        <f t="shared" si="80"/>
        <v>4.3479148934991998E-4</v>
      </c>
      <c r="AN90" s="23">
        <f t="shared" si="81"/>
        <v>7.503465314819947E-3</v>
      </c>
      <c r="AO90" s="23">
        <f t="shared" si="82"/>
        <v>7.5275534859750687E-5</v>
      </c>
      <c r="AP90" s="248">
        <f t="shared" si="83"/>
        <v>5.2249999999999999E-6</v>
      </c>
      <c r="AQ90" s="256">
        <f t="shared" si="84"/>
        <v>43.358708079216399</v>
      </c>
      <c r="AR90" s="257">
        <f t="shared" si="85"/>
        <v>248.10816289773825</v>
      </c>
      <c r="AS90" s="257">
        <f t="shared" si="86"/>
        <v>434.79148934991997</v>
      </c>
      <c r="AT90" s="257">
        <f t="shared" si="87"/>
        <v>7503.4653148199468</v>
      </c>
      <c r="AU90" s="257">
        <f t="shared" si="88"/>
        <v>75.275534859750692</v>
      </c>
      <c r="AV90" s="258">
        <f t="shared" si="89"/>
        <v>5.2249999999999996</v>
      </c>
      <c r="AW90" s="264">
        <v>1</v>
      </c>
      <c r="AX90" s="265">
        <f t="shared" si="90"/>
        <v>43.358708079216399</v>
      </c>
      <c r="AY90" s="265">
        <f t="shared" si="91"/>
        <v>248.10816289773825</v>
      </c>
      <c r="AZ90" s="265">
        <f t="shared" si="92"/>
        <v>434.79148934991997</v>
      </c>
      <c r="BA90" s="265">
        <f t="shared" si="93"/>
        <v>7503.4653148199468</v>
      </c>
      <c r="BB90" s="265">
        <f t="shared" si="94"/>
        <v>75.275534859750692</v>
      </c>
      <c r="BC90" s="266">
        <f t="shared" si="95"/>
        <v>5.2249999999999996</v>
      </c>
      <c r="BG90" s="13">
        <v>0.1</v>
      </c>
      <c r="BH90" s="13">
        <f t="shared" si="96"/>
        <v>55</v>
      </c>
      <c r="BI90"/>
      <c r="BJ90">
        <f>BH90</f>
        <v>55</v>
      </c>
      <c r="BK90" s="13">
        <f t="shared" si="97"/>
        <v>0.18000000000000002</v>
      </c>
      <c r="BL90" s="13">
        <f t="shared" si="98"/>
        <v>1.03</v>
      </c>
      <c r="BM90" s="13">
        <f t="shared" si="99"/>
        <v>1.8050000000000002</v>
      </c>
      <c r="BN90" s="13">
        <f t="shared" si="100"/>
        <v>31.150000000000002</v>
      </c>
      <c r="BO90" s="13">
        <f t="shared" si="101"/>
        <v>0.3125</v>
      </c>
      <c r="BP90" s="13">
        <f t="shared" si="102"/>
        <v>2.8499999999999998E-2</v>
      </c>
      <c r="BQ90" s="13">
        <f>((((BJ90/Q90)^2)+((BK90/W90)^2))^(1/2))*AD90</f>
        <v>2.2074650284537342E-3</v>
      </c>
      <c r="BR90" s="209">
        <f>(((((BJ90/Q90))^2)+((BL90/X90)^2))^(1/2))*AE90</f>
        <v>1.2631605440596364E-2</v>
      </c>
      <c r="BS90" s="209">
        <f>(((((BJ90/Q90))^2)+((BM90/Y90)^2))^(1/2))*AF90</f>
        <v>2.2135968757549945E-2</v>
      </c>
      <c r="BT90" s="209">
        <f>((((BJ90/Q90)^2)+((BN90/Z90)^2))^(1/2))*AG90</f>
        <v>0.38201408686852117</v>
      </c>
      <c r="BU90" s="209">
        <f>((((BJ90/Q90)^2)+((BO90/AA90)^2))^(1/2))*AH90</f>
        <v>3.8324045632877331E-3</v>
      </c>
      <c r="BV90" s="209">
        <f>((((BJ90/Q90)^2)+((BP90/AB90)^2))^(1/2))*AI90</f>
        <v>2.6601357108237925E-4</v>
      </c>
      <c r="CI90"/>
      <c r="CJ90"/>
      <c r="CK90"/>
      <c r="CL90"/>
      <c r="CM90"/>
    </row>
    <row r="91" spans="1:91" s="13" customFormat="1" ht="12.95" customHeight="1" thickBot="1" x14ac:dyDescent="0.3">
      <c r="A91" s="13">
        <v>4.5802055555555556</v>
      </c>
      <c r="B91" s="13">
        <v>-74.100727777777777</v>
      </c>
      <c r="C91" s="13">
        <v>29</v>
      </c>
      <c r="D91" s="13">
        <v>22</v>
      </c>
      <c r="E91" s="13">
        <v>2279</v>
      </c>
      <c r="F91" s="3" t="s">
        <v>13</v>
      </c>
      <c r="G91" s="4" t="s">
        <v>28</v>
      </c>
      <c r="H91" s="5" t="s">
        <v>29</v>
      </c>
      <c r="I91" s="14" t="s">
        <v>1552</v>
      </c>
      <c r="J91" s="3" t="s">
        <v>1559</v>
      </c>
      <c r="K91" s="6">
        <v>40642</v>
      </c>
      <c r="L91" s="15">
        <v>12</v>
      </c>
      <c r="M91" s="3">
        <v>7</v>
      </c>
      <c r="N91" s="3">
        <f t="shared" si="69"/>
        <v>360</v>
      </c>
      <c r="O91" s="3">
        <v>30</v>
      </c>
      <c r="P91" s="14" t="s">
        <v>1554</v>
      </c>
      <c r="Q91" s="3">
        <v>675</v>
      </c>
      <c r="R91" s="14">
        <f>0.565555287076649*Q91</f>
        <v>381.7498187767381</v>
      </c>
      <c r="S91" s="14"/>
      <c r="T91" s="14"/>
      <c r="U91" s="17">
        <v>3.9E-2</v>
      </c>
      <c r="V91" s="18">
        <v>2.0099999999999998</v>
      </c>
      <c r="W91" s="19">
        <v>10.050000000000001</v>
      </c>
      <c r="X91" s="18">
        <v>3.0999999999999996</v>
      </c>
      <c r="Y91" s="154">
        <v>18.05</v>
      </c>
      <c r="Z91" s="19">
        <v>154.44999999999999</v>
      </c>
      <c r="AA91" s="31">
        <v>3.125</v>
      </c>
      <c r="AB91" s="226">
        <v>0.95899999999999996</v>
      </c>
      <c r="AC91" s="237">
        <f t="shared" si="70"/>
        <v>3.3489747956095231E-2</v>
      </c>
      <c r="AD91" s="22">
        <f t="shared" si="71"/>
        <v>0.16744873978047614</v>
      </c>
      <c r="AE91" s="22">
        <f t="shared" si="72"/>
        <v>5.165085505666428E-2</v>
      </c>
      <c r="AF91" s="22">
        <f t="shared" si="73"/>
        <v>0.30074126895896458</v>
      </c>
      <c r="AG91" s="22">
        <f t="shared" si="74"/>
        <v>2.5733788914521929</v>
      </c>
      <c r="AH91" s="22">
        <f t="shared" si="75"/>
        <v>5.2067394210347062E-2</v>
      </c>
      <c r="AI91" s="238">
        <f t="shared" si="76"/>
        <v>1.2161076914482701E-2</v>
      </c>
      <c r="AJ91" s="247">
        <f t="shared" si="77"/>
        <v>9.302707765582009E-5</v>
      </c>
      <c r="AK91" s="23">
        <f t="shared" si="78"/>
        <v>4.6513538827910037E-4</v>
      </c>
      <c r="AL91" s="23">
        <f t="shared" si="79"/>
        <v>1.43474597379623E-4</v>
      </c>
      <c r="AM91" s="23">
        <f t="shared" si="80"/>
        <v>8.3539241377490162E-4</v>
      </c>
      <c r="AN91" s="23">
        <f t="shared" si="81"/>
        <v>7.1482746984783139E-3</v>
      </c>
      <c r="AO91" s="23">
        <f t="shared" si="82"/>
        <v>1.4463165058429739E-4</v>
      </c>
      <c r="AP91" s="248">
        <f t="shared" si="83"/>
        <v>3.3780769206896392E-5</v>
      </c>
      <c r="AQ91" s="256">
        <f t="shared" si="84"/>
        <v>465.13538827910037</v>
      </c>
      <c r="AR91" s="257">
        <f t="shared" si="85"/>
        <v>143.47459737962299</v>
      </c>
      <c r="AS91" s="257">
        <f t="shared" si="86"/>
        <v>835.39241377490157</v>
      </c>
      <c r="AT91" s="257">
        <f t="shared" si="87"/>
        <v>7148.2746984783134</v>
      </c>
      <c r="AU91" s="257">
        <f t="shared" si="88"/>
        <v>144.6316505842974</v>
      </c>
      <c r="AV91" s="258">
        <f t="shared" si="89"/>
        <v>33.780769206896395</v>
      </c>
      <c r="AW91" s="264">
        <v>1</v>
      </c>
      <c r="AX91" s="265">
        <f t="shared" si="90"/>
        <v>465.13538827910037</v>
      </c>
      <c r="AY91" s="265">
        <f t="shared" si="91"/>
        <v>143.47459737962299</v>
      </c>
      <c r="AZ91" s="265">
        <f t="shared" si="92"/>
        <v>835.39241377490157</v>
      </c>
      <c r="BA91" s="265">
        <f t="shared" si="93"/>
        <v>7148.2746984783134</v>
      </c>
      <c r="BB91" s="265">
        <f t="shared" si="94"/>
        <v>144.6316505842974</v>
      </c>
      <c r="BC91" s="266">
        <f t="shared" si="95"/>
        <v>33.780769206896395</v>
      </c>
      <c r="BF91" s="210">
        <f>'F. CONVERSIÓN DE CARBÓN A CARNE'!$L$20</f>
        <v>0.24417195935985944</v>
      </c>
      <c r="BG91" s="13">
        <v>0.1</v>
      </c>
      <c r="BH91" s="13">
        <f t="shared" si="96"/>
        <v>67.5</v>
      </c>
      <c r="BI91">
        <f>(((((BD91+BE91+BF91)/0.565555287076649)^2)+((BH91/Q91)^2))^(1/2))*R91</f>
        <v>169.17939300656477</v>
      </c>
      <c r="BJ91">
        <f>(((BH91)^2)+((BI91^2))^(1/2))</f>
        <v>4725.4293930065651</v>
      </c>
      <c r="BK91" s="13">
        <f t="shared" si="97"/>
        <v>1.0050000000000001</v>
      </c>
      <c r="BL91" s="13">
        <f t="shared" si="98"/>
        <v>0.31</v>
      </c>
      <c r="BM91" s="13">
        <f t="shared" si="99"/>
        <v>1.8050000000000002</v>
      </c>
      <c r="BN91" s="13">
        <f t="shared" si="100"/>
        <v>15.445</v>
      </c>
      <c r="BO91" s="13">
        <f t="shared" si="101"/>
        <v>0.3125</v>
      </c>
      <c r="BP91" s="13">
        <f t="shared" si="102"/>
        <v>9.5899999999999999E-2</v>
      </c>
      <c r="BQ91" s="13">
        <f>((((BJ91/(Q91+R91+S91+T91))^2)+((BK91/W91)^2))^(1/2))*AD91</f>
        <v>0.74896159583385347</v>
      </c>
      <c r="BR91" s="209">
        <f>((((BJ91/(Q91+R91+S91+T91))^2)+((BL91/X91)^2))^(1/2))*AE91</f>
        <v>0.2310229798094473</v>
      </c>
      <c r="BS91" s="209">
        <f>(((((BJ91/(Q91+R91+S91+T91))^2)+((BM91/Y91)^2))^(1/2))*AF91)</f>
        <v>1.3451499308259753</v>
      </c>
      <c r="BT91" s="209">
        <f>((((BJ91/(Q91+R91+S91+T91))^2)+((BN91/Z91)^2))^(1/2))*AG91</f>
        <v>11.510161042441657</v>
      </c>
      <c r="BU91" s="209">
        <f>((((BJ91/(Q91+R91+S91+T91))^2)+((BO91/AA91)^2))^(1/2))*AH91</f>
        <v>0.23288606835629772</v>
      </c>
      <c r="BV91" s="209">
        <f>((((BJ91/(Q91+R91+S91+T91))^2)+((BP91/AB91)^2))^(1/2))*AI91</f>
        <v>5.4393837689491978E-2</v>
      </c>
      <c r="CI91"/>
      <c r="CJ91"/>
      <c r="CK91"/>
      <c r="CL91"/>
      <c r="CM91"/>
    </row>
    <row r="92" spans="1:91" s="13" customFormat="1" ht="12.95" customHeight="1" thickBot="1" x14ac:dyDescent="0.3">
      <c r="A92" s="13">
        <v>4.5806553090600097</v>
      </c>
      <c r="B92" s="13">
        <v>-74.1166311233616</v>
      </c>
      <c r="C92" s="13">
        <v>27</v>
      </c>
      <c r="D92" s="13">
        <v>22</v>
      </c>
      <c r="E92" s="13">
        <v>1784</v>
      </c>
      <c r="F92" s="83" t="s">
        <v>13</v>
      </c>
      <c r="G92" s="59" t="s">
        <v>1484</v>
      </c>
      <c r="H92" s="60" t="s">
        <v>1485</v>
      </c>
      <c r="I92" s="93" t="s">
        <v>1602</v>
      </c>
      <c r="J92" s="107"/>
      <c r="K92" s="94">
        <v>40787</v>
      </c>
      <c r="L92" s="93">
        <v>0</v>
      </c>
      <c r="M92" s="93">
        <v>0</v>
      </c>
      <c r="N92" s="3">
        <f t="shared" si="69"/>
        <v>0</v>
      </c>
      <c r="O92" s="93">
        <v>0</v>
      </c>
      <c r="P92" s="93" t="s">
        <v>1554</v>
      </c>
      <c r="Q92" s="16">
        <v>550</v>
      </c>
      <c r="R92" s="14"/>
      <c r="S92" s="14"/>
      <c r="T92" s="14"/>
      <c r="U92" s="17">
        <v>3.9E-2</v>
      </c>
      <c r="V92" s="142">
        <v>0.36</v>
      </c>
      <c r="W92" s="148">
        <v>1.8</v>
      </c>
      <c r="X92" s="142">
        <v>10.3</v>
      </c>
      <c r="Y92" s="154">
        <f>0.01805*1000</f>
        <v>18.05</v>
      </c>
      <c r="Z92" s="148">
        <v>311.5</v>
      </c>
      <c r="AA92" s="21">
        <f>0.003125*1000</f>
        <v>3.125</v>
      </c>
      <c r="AB92" s="215">
        <v>0.28499999999999998</v>
      </c>
      <c r="AC92" s="237">
        <f t="shared" si="70"/>
        <v>3.1218269817035803E-3</v>
      </c>
      <c r="AD92" s="22">
        <f t="shared" si="71"/>
        <v>1.5609134908517902E-2</v>
      </c>
      <c r="AE92" s="22">
        <f t="shared" si="72"/>
        <v>8.9318938643185769E-2</v>
      </c>
      <c r="AF92" s="22">
        <f t="shared" si="73"/>
        <v>0.15652493616597118</v>
      </c>
      <c r="AG92" s="22">
        <f t="shared" si="74"/>
        <v>2.701247513335181</v>
      </c>
      <c r="AH92" s="22">
        <f t="shared" si="75"/>
        <v>2.7099192549510247E-2</v>
      </c>
      <c r="AI92" s="238">
        <f t="shared" si="76"/>
        <v>1.8810000000000001E-3</v>
      </c>
      <c r="AJ92" s="247">
        <f t="shared" si="77"/>
        <v>0</v>
      </c>
      <c r="AK92" s="23">
        <f t="shared" si="78"/>
        <v>0</v>
      </c>
      <c r="AL92" s="23">
        <f t="shared" si="79"/>
        <v>0</v>
      </c>
      <c r="AM92" s="23">
        <f t="shared" si="80"/>
        <v>0</v>
      </c>
      <c r="AN92" s="23">
        <f t="shared" si="81"/>
        <v>0</v>
      </c>
      <c r="AO92" s="23">
        <f t="shared" si="82"/>
        <v>0</v>
      </c>
      <c r="AP92" s="248">
        <f t="shared" si="83"/>
        <v>0</v>
      </c>
      <c r="AQ92" s="256">
        <f t="shared" si="84"/>
        <v>0</v>
      </c>
      <c r="AR92" s="257">
        <f t="shared" si="85"/>
        <v>0</v>
      </c>
      <c r="AS92" s="257">
        <f t="shared" si="86"/>
        <v>0</v>
      </c>
      <c r="AT92" s="257">
        <f t="shared" si="87"/>
        <v>0</v>
      </c>
      <c r="AU92" s="257">
        <f t="shared" si="88"/>
        <v>0</v>
      </c>
      <c r="AV92" s="258">
        <f t="shared" si="89"/>
        <v>0</v>
      </c>
      <c r="AW92" s="264">
        <v>0</v>
      </c>
      <c r="AX92" s="265">
        <f t="shared" si="90"/>
        <v>0</v>
      </c>
      <c r="AY92" s="265">
        <f t="shared" si="91"/>
        <v>0</v>
      </c>
      <c r="AZ92" s="265">
        <f t="shared" si="92"/>
        <v>0</v>
      </c>
      <c r="BA92" s="265">
        <f t="shared" si="93"/>
        <v>0</v>
      </c>
      <c r="BB92" s="265">
        <f t="shared" si="94"/>
        <v>0</v>
      </c>
      <c r="BC92" s="266">
        <f t="shared" si="95"/>
        <v>0</v>
      </c>
      <c r="BG92" s="13">
        <v>0.1</v>
      </c>
      <c r="BH92" s="13">
        <f t="shared" si="96"/>
        <v>55</v>
      </c>
      <c r="BI92"/>
      <c r="BJ92">
        <f>BH92</f>
        <v>55</v>
      </c>
      <c r="BK92" s="13">
        <f t="shared" si="97"/>
        <v>0.18000000000000002</v>
      </c>
      <c r="BL92" s="13">
        <f t="shared" si="98"/>
        <v>1.03</v>
      </c>
      <c r="BM92" s="13">
        <f t="shared" si="99"/>
        <v>1.8050000000000002</v>
      </c>
      <c r="BN92" s="13">
        <f t="shared" si="100"/>
        <v>31.150000000000002</v>
      </c>
      <c r="BO92" s="13">
        <f t="shared" si="101"/>
        <v>0.3125</v>
      </c>
      <c r="BP92" s="13">
        <f t="shared" si="102"/>
        <v>2.8499999999999998E-2</v>
      </c>
      <c r="BQ92" s="13">
        <f>((((BJ92/Q92)^2)+((BK92/W92)^2))^(1/2))*AD92</f>
        <v>2.2074650284537342E-3</v>
      </c>
      <c r="BR92" s="209">
        <f>(((((BJ92/Q92))^2)+((BL92/X92)^2))^(1/2))*AE92</f>
        <v>1.2631605440596364E-2</v>
      </c>
      <c r="BS92" s="209">
        <f>(((((BJ92/Q92))^2)+((BM92/Y92)^2))^(1/2))*AF92</f>
        <v>2.2135968757549945E-2</v>
      </c>
      <c r="BT92" s="209">
        <f>((((BJ92/Q92)^2)+((BN92/Z92)^2))^(1/2))*AG92</f>
        <v>0.38201408686852117</v>
      </c>
      <c r="BU92" s="209">
        <f>((((BJ92/Q92)^2)+((BO92/AA92)^2))^(1/2))*AH92</f>
        <v>3.8324045632877331E-3</v>
      </c>
      <c r="BV92" s="209">
        <f>((((BJ92/Q92)^2)+((BP92/AB92)^2))^(1/2))*AI92</f>
        <v>2.6601357108237925E-4</v>
      </c>
      <c r="CI92"/>
      <c r="CJ92"/>
      <c r="CK92"/>
      <c r="CL92"/>
      <c r="CM92"/>
    </row>
    <row r="93" spans="1:91" s="13" customFormat="1" ht="12.95" customHeight="1" thickBot="1" x14ac:dyDescent="0.3">
      <c r="A93" s="13">
        <v>4.5808540000000004</v>
      </c>
      <c r="B93" s="13">
        <v>-74.081449000000006</v>
      </c>
      <c r="C93" s="13">
        <v>31</v>
      </c>
      <c r="D93" s="13">
        <v>22</v>
      </c>
      <c r="E93" s="13">
        <v>2281</v>
      </c>
      <c r="F93" s="58" t="s">
        <v>13</v>
      </c>
      <c r="G93" s="59" t="s">
        <v>954</v>
      </c>
      <c r="H93" s="60" t="s">
        <v>955</v>
      </c>
      <c r="I93" s="16" t="s">
        <v>1603</v>
      </c>
      <c r="J93" s="16"/>
      <c r="K93" s="66">
        <v>40107</v>
      </c>
      <c r="L93" s="16">
        <v>13</v>
      </c>
      <c r="M93" s="16">
        <v>7</v>
      </c>
      <c r="N93" s="3">
        <f t="shared" si="69"/>
        <v>390</v>
      </c>
      <c r="O93" s="3">
        <v>30</v>
      </c>
      <c r="P93" s="16" t="s">
        <v>1554</v>
      </c>
      <c r="Q93" s="62">
        <v>550</v>
      </c>
      <c r="R93" s="14"/>
      <c r="S93" s="14"/>
      <c r="T93" s="14"/>
      <c r="U93" s="17">
        <v>3.9E-2</v>
      </c>
      <c r="V93" s="142">
        <v>0.36</v>
      </c>
      <c r="W93" s="148">
        <v>1.8</v>
      </c>
      <c r="X93" s="142">
        <v>10.3</v>
      </c>
      <c r="Y93" s="154">
        <f>0.01805*1000</f>
        <v>18.05</v>
      </c>
      <c r="Z93" s="148">
        <v>311.5</v>
      </c>
      <c r="AA93" s="21">
        <f>0.003125*1000</f>
        <v>3.125</v>
      </c>
      <c r="AB93" s="215">
        <v>0.28499999999999998</v>
      </c>
      <c r="AC93" s="237">
        <f t="shared" si="70"/>
        <v>3.1218269817035803E-3</v>
      </c>
      <c r="AD93" s="22">
        <f t="shared" si="71"/>
        <v>1.5609134908517902E-2</v>
      </c>
      <c r="AE93" s="22">
        <f t="shared" si="72"/>
        <v>8.9318938643185769E-2</v>
      </c>
      <c r="AF93" s="22">
        <f t="shared" si="73"/>
        <v>0.15652493616597118</v>
      </c>
      <c r="AG93" s="22">
        <f t="shared" si="74"/>
        <v>2.701247513335181</v>
      </c>
      <c r="AH93" s="22">
        <f t="shared" si="75"/>
        <v>2.7099192549510247E-2</v>
      </c>
      <c r="AI93" s="238">
        <f t="shared" si="76"/>
        <v>1.8810000000000001E-3</v>
      </c>
      <c r="AJ93" s="247">
        <f t="shared" si="77"/>
        <v>8.6717416158432791E-6</v>
      </c>
      <c r="AK93" s="23">
        <f t="shared" si="78"/>
        <v>4.3358708079216396E-5</v>
      </c>
      <c r="AL93" s="23">
        <f t="shared" si="79"/>
        <v>2.4810816289773824E-4</v>
      </c>
      <c r="AM93" s="23">
        <f t="shared" si="80"/>
        <v>4.3479148934991998E-4</v>
      </c>
      <c r="AN93" s="23">
        <f t="shared" si="81"/>
        <v>7.503465314819947E-3</v>
      </c>
      <c r="AO93" s="23">
        <f t="shared" si="82"/>
        <v>7.5275534859750687E-5</v>
      </c>
      <c r="AP93" s="248">
        <f t="shared" si="83"/>
        <v>5.2249999999999999E-6</v>
      </c>
      <c r="AQ93" s="256">
        <f t="shared" si="84"/>
        <v>43.358708079216399</v>
      </c>
      <c r="AR93" s="257">
        <f t="shared" si="85"/>
        <v>248.10816289773825</v>
      </c>
      <c r="AS93" s="257">
        <f t="shared" si="86"/>
        <v>434.79148934991997</v>
      </c>
      <c r="AT93" s="257">
        <f t="shared" si="87"/>
        <v>7503.4653148199468</v>
      </c>
      <c r="AU93" s="257">
        <f t="shared" si="88"/>
        <v>75.275534859750692</v>
      </c>
      <c r="AV93" s="258">
        <f t="shared" si="89"/>
        <v>5.2249999999999996</v>
      </c>
      <c r="AW93" s="264">
        <v>1</v>
      </c>
      <c r="AX93" s="265">
        <f t="shared" si="90"/>
        <v>43.358708079216399</v>
      </c>
      <c r="AY93" s="265">
        <f t="shared" si="91"/>
        <v>248.10816289773825</v>
      </c>
      <c r="AZ93" s="265">
        <f t="shared" si="92"/>
        <v>434.79148934991997</v>
      </c>
      <c r="BA93" s="265">
        <f t="shared" si="93"/>
        <v>7503.4653148199468</v>
      </c>
      <c r="BB93" s="265">
        <f t="shared" si="94"/>
        <v>75.275534859750692</v>
      </c>
      <c r="BC93" s="266">
        <f t="shared" si="95"/>
        <v>5.2249999999999996</v>
      </c>
      <c r="BG93" s="13">
        <v>0.1</v>
      </c>
      <c r="BH93" s="13">
        <f t="shared" si="96"/>
        <v>55</v>
      </c>
      <c r="BI93"/>
      <c r="BJ93">
        <f>BH93</f>
        <v>55</v>
      </c>
      <c r="BK93" s="13">
        <f t="shared" si="97"/>
        <v>0.18000000000000002</v>
      </c>
      <c r="BL93" s="13">
        <f t="shared" si="98"/>
        <v>1.03</v>
      </c>
      <c r="BM93" s="13">
        <f t="shared" si="99"/>
        <v>1.8050000000000002</v>
      </c>
      <c r="BN93" s="13">
        <f t="shared" si="100"/>
        <v>31.150000000000002</v>
      </c>
      <c r="BO93" s="13">
        <f t="shared" si="101"/>
        <v>0.3125</v>
      </c>
      <c r="BP93" s="13">
        <f t="shared" si="102"/>
        <v>2.8499999999999998E-2</v>
      </c>
      <c r="BQ93" s="13">
        <f>((((BJ93/Q93)^2)+((BK93/W93)^2))^(1/2))*AD93</f>
        <v>2.2074650284537342E-3</v>
      </c>
      <c r="BR93" s="209">
        <f>(((((BJ93/Q93))^2)+((BL93/X93)^2))^(1/2))*AE93</f>
        <v>1.2631605440596364E-2</v>
      </c>
      <c r="BS93" s="209">
        <f>(((((BJ93/Q93))^2)+((BM93/Y93)^2))^(1/2))*AF93</f>
        <v>2.2135968757549945E-2</v>
      </c>
      <c r="BT93" s="209">
        <f>((((BJ93/Q93)^2)+((BN93/Z93)^2))^(1/2))*AG93</f>
        <v>0.38201408686852117</v>
      </c>
      <c r="BU93" s="209">
        <f>((((BJ93/Q93)^2)+((BO93/AA93)^2))^(1/2))*AH93</f>
        <v>3.8324045632877331E-3</v>
      </c>
      <c r="BV93" s="209">
        <f>((((BJ93/Q93)^2)+((BP93/AB93)^2))^(1/2))*AI93</f>
        <v>2.6601357108237925E-4</v>
      </c>
      <c r="CI93"/>
      <c r="CJ93"/>
      <c r="CK93"/>
      <c r="CL93"/>
      <c r="CM93"/>
    </row>
    <row r="94" spans="1:91" s="13" customFormat="1" ht="12.95" customHeight="1" thickBot="1" x14ac:dyDescent="0.3">
      <c r="A94" s="13">
        <v>4.5809768608165102</v>
      </c>
      <c r="B94" s="13">
        <v>-74.135336768588104</v>
      </c>
      <c r="C94" s="13">
        <v>25</v>
      </c>
      <c r="D94" s="13">
        <v>22</v>
      </c>
      <c r="E94" s="13">
        <v>1782</v>
      </c>
      <c r="F94" s="3" t="s">
        <v>5</v>
      </c>
      <c r="G94" s="4" t="s">
        <v>720</v>
      </c>
      <c r="H94" s="5" t="s">
        <v>721</v>
      </c>
      <c r="I94" s="14" t="s">
        <v>1610</v>
      </c>
      <c r="J94" s="3" t="s">
        <v>1553</v>
      </c>
      <c r="K94" s="6">
        <v>40634</v>
      </c>
      <c r="L94" s="15">
        <v>12</v>
      </c>
      <c r="M94" s="3">
        <v>7</v>
      </c>
      <c r="N94" s="3">
        <f t="shared" si="69"/>
        <v>360</v>
      </c>
      <c r="O94" s="3">
        <v>30</v>
      </c>
      <c r="P94" s="14" t="s">
        <v>1554</v>
      </c>
      <c r="Q94" s="3">
        <v>660</v>
      </c>
      <c r="R94" s="14"/>
      <c r="S94" s="14"/>
      <c r="T94" s="14">
        <f>0.738210935315612*Q94</f>
        <v>487.21921730830394</v>
      </c>
      <c r="U94" s="17">
        <v>3.9E-2</v>
      </c>
      <c r="V94" s="18">
        <v>2.02</v>
      </c>
      <c r="W94" s="19">
        <v>10.1</v>
      </c>
      <c r="X94" s="18">
        <v>1.9</v>
      </c>
      <c r="Y94" s="20">
        <v>18.05</v>
      </c>
      <c r="Z94" s="19">
        <v>160.19999999999999</v>
      </c>
      <c r="AA94" s="21">
        <v>3.125</v>
      </c>
      <c r="AB94" s="219">
        <v>1.0149999999999999</v>
      </c>
      <c r="AC94" s="237">
        <f t="shared" si="70"/>
        <v>3.6537718238253997E-2</v>
      </c>
      <c r="AD94" s="22">
        <f t="shared" si="71"/>
        <v>0.18268859119127001</v>
      </c>
      <c r="AE94" s="22">
        <f t="shared" si="72"/>
        <v>3.4367160719149796E-2</v>
      </c>
      <c r="AF94" s="22">
        <f t="shared" si="73"/>
        <v>0.32648802683192307</v>
      </c>
      <c r="AG94" s="22">
        <f t="shared" si="74"/>
        <v>2.8976942880041046</v>
      </c>
      <c r="AH94" s="22">
        <f t="shared" si="75"/>
        <v>5.6524935393338485E-2</v>
      </c>
      <c r="AI94" s="238">
        <f t="shared" si="76"/>
        <v>1.3973130066815142E-2</v>
      </c>
      <c r="AJ94" s="247">
        <f t="shared" si="77"/>
        <v>1.0149366177292777E-4</v>
      </c>
      <c r="AK94" s="23">
        <f t="shared" si="78"/>
        <v>5.074683088646389E-4</v>
      </c>
      <c r="AL94" s="23">
        <f t="shared" si="79"/>
        <v>9.5464335330971655E-5</v>
      </c>
      <c r="AM94" s="23">
        <f t="shared" si="80"/>
        <v>9.0691118564423072E-4</v>
      </c>
      <c r="AN94" s="23">
        <f t="shared" si="81"/>
        <v>8.0491508000114023E-3</v>
      </c>
      <c r="AO94" s="23">
        <f t="shared" si="82"/>
        <v>1.5701370942594023E-4</v>
      </c>
      <c r="AP94" s="248">
        <f t="shared" si="83"/>
        <v>3.8814250185597619E-5</v>
      </c>
      <c r="AQ94" s="256">
        <f t="shared" si="84"/>
        <v>507.46830886463891</v>
      </c>
      <c r="AR94" s="257">
        <f t="shared" si="85"/>
        <v>95.46433533097165</v>
      </c>
      <c r="AS94" s="257">
        <f t="shared" si="86"/>
        <v>906.91118564423073</v>
      </c>
      <c r="AT94" s="257">
        <f t="shared" si="87"/>
        <v>8049.1508000114027</v>
      </c>
      <c r="AU94" s="257">
        <f t="shared" si="88"/>
        <v>157.01370942594022</v>
      </c>
      <c r="AV94" s="258">
        <f t="shared" si="89"/>
        <v>38.814250185597622</v>
      </c>
      <c r="AW94" s="264">
        <v>1</v>
      </c>
      <c r="AX94" s="265">
        <f t="shared" si="90"/>
        <v>507.46830886463891</v>
      </c>
      <c r="AY94" s="265">
        <f t="shared" si="91"/>
        <v>95.46433533097165</v>
      </c>
      <c r="AZ94" s="265">
        <f t="shared" si="92"/>
        <v>906.91118564423073</v>
      </c>
      <c r="BA94" s="265">
        <f t="shared" si="93"/>
        <v>8049.1508000114027</v>
      </c>
      <c r="BB94" s="265">
        <f t="shared" si="94"/>
        <v>157.01370942594022</v>
      </c>
      <c r="BC94" s="266">
        <f t="shared" si="95"/>
        <v>38.814250185597622</v>
      </c>
      <c r="BD94" s="211">
        <f>'F. CONVERSIÓN DE CARBÓN A CARNE'!$F$20</f>
        <v>0.16207300021353654</v>
      </c>
      <c r="BG94" s="13">
        <v>0.1</v>
      </c>
      <c r="BH94" s="13">
        <f t="shared" si="96"/>
        <v>66</v>
      </c>
      <c r="BI94">
        <f>(((((BD94+BE94+BF94)/0.738210935315612)^2)+((BH94/Q94)^2))^(1/2))*T94</f>
        <v>117.54155528921886</v>
      </c>
      <c r="BJ94">
        <f t="shared" ref="BJ94:BJ95" si="107">(((BH94)^2)+((BI94^2))^(1/2))</f>
        <v>4473.5415552892191</v>
      </c>
      <c r="BK94" s="13">
        <f t="shared" si="97"/>
        <v>1.01</v>
      </c>
      <c r="BL94" s="13">
        <f t="shared" si="98"/>
        <v>0.19</v>
      </c>
      <c r="BM94" s="13">
        <f t="shared" si="99"/>
        <v>1.8050000000000002</v>
      </c>
      <c r="BN94" s="13">
        <f t="shared" si="100"/>
        <v>16.02</v>
      </c>
      <c r="BO94" s="13">
        <f t="shared" si="101"/>
        <v>0.3125</v>
      </c>
      <c r="BP94" s="13">
        <f t="shared" si="102"/>
        <v>0.10149999999999999</v>
      </c>
      <c r="BQ94" s="13">
        <f>((((BJ94/(Q94+R94+S94+T94))^2)+((BK94/W94)^2))^(1/2))*AD94</f>
        <v>0.7126220359380413</v>
      </c>
      <c r="BR94" s="209">
        <f>((((BJ94/(Q94+R94+S94+T94))^2)+((BL94/X94)^2))^(1/2))*AE94</f>
        <v>0.13405761072101763</v>
      </c>
      <c r="BS94" s="209">
        <f>(((((BJ94/(Q94+R94+S94+T94))^2)+((BM94/Y94)^2))^(1/2))*AF94)</f>
        <v>1.2735473018496677</v>
      </c>
      <c r="BT94" s="209">
        <f>((((BJ94/(Q94+R94+S94+T94))^2)+((BN94/Z94)^2))^(1/2))*AG94</f>
        <v>11.303173282898438</v>
      </c>
      <c r="BU94" s="209">
        <f>((((BJ94/(Q94+R94+S94+T94))^2)+((BO94/AA94)^2))^(1/2))*AH94</f>
        <v>0.22048949131746323</v>
      </c>
      <c r="BV94" s="209">
        <f>((((BJ94/(Q94+R94+S94+T94))^2)+((BP94/AB94)^2))^(1/2))*AI94</f>
        <v>5.4505649924332544E-2</v>
      </c>
      <c r="CI94"/>
      <c r="CJ94"/>
      <c r="CK94"/>
      <c r="CL94"/>
      <c r="CM94"/>
    </row>
    <row r="95" spans="1:91" s="13" customFormat="1" ht="12.95" customHeight="1" thickBot="1" x14ac:dyDescent="0.3">
      <c r="A95" s="13">
        <v>4.5811162486002504</v>
      </c>
      <c r="B95" s="13">
        <v>-74.087986483072001</v>
      </c>
      <c r="C95" s="13">
        <v>30</v>
      </c>
      <c r="D95" s="13">
        <v>22</v>
      </c>
      <c r="E95" s="13">
        <v>2280</v>
      </c>
      <c r="F95" s="3" t="s">
        <v>5</v>
      </c>
      <c r="G95" s="4" t="s">
        <v>166</v>
      </c>
      <c r="H95" s="5" t="s">
        <v>167</v>
      </c>
      <c r="I95" s="14" t="s">
        <v>1583</v>
      </c>
      <c r="J95" s="3" t="s">
        <v>1553</v>
      </c>
      <c r="K95" s="6">
        <v>40641</v>
      </c>
      <c r="L95" s="15">
        <v>12</v>
      </c>
      <c r="M95" s="3">
        <v>7</v>
      </c>
      <c r="N95" s="3">
        <f t="shared" si="69"/>
        <v>360</v>
      </c>
      <c r="O95" s="3">
        <v>30</v>
      </c>
      <c r="P95" s="14" t="s">
        <v>1554</v>
      </c>
      <c r="Q95" s="3">
        <v>800</v>
      </c>
      <c r="R95" s="14"/>
      <c r="S95" s="14"/>
      <c r="T95" s="14">
        <f>0.738210935315612*Q95</f>
        <v>590.56874825248963</v>
      </c>
      <c r="U95" s="17">
        <v>3.9E-2</v>
      </c>
      <c r="V95" s="18">
        <v>2.02</v>
      </c>
      <c r="W95" s="19">
        <v>10.1</v>
      </c>
      <c r="X95" s="18">
        <v>1.9</v>
      </c>
      <c r="Y95" s="20">
        <v>18.05</v>
      </c>
      <c r="Z95" s="19">
        <v>160.19999999999999</v>
      </c>
      <c r="AA95" s="21">
        <v>3.125</v>
      </c>
      <c r="AB95" s="219">
        <v>1.0149999999999999</v>
      </c>
      <c r="AC95" s="237">
        <f t="shared" si="70"/>
        <v>4.4288143319095745E-2</v>
      </c>
      <c r="AD95" s="22">
        <f t="shared" si="71"/>
        <v>0.22144071659547876</v>
      </c>
      <c r="AE95" s="22">
        <f t="shared" si="72"/>
        <v>4.1657164508060361E-2</v>
      </c>
      <c r="AF95" s="22">
        <f t="shared" si="73"/>
        <v>0.3957430628265734</v>
      </c>
      <c r="AG95" s="22">
        <f t="shared" si="74"/>
        <v>3.5123567127322466</v>
      </c>
      <c r="AH95" s="22">
        <f t="shared" si="75"/>
        <v>6.851507320404665E-2</v>
      </c>
      <c r="AI95" s="238">
        <f t="shared" si="76"/>
        <v>1.6937127353715321E-2</v>
      </c>
      <c r="AJ95" s="247">
        <f t="shared" si="77"/>
        <v>1.2302262033082152E-4</v>
      </c>
      <c r="AK95" s="23">
        <f t="shared" si="78"/>
        <v>6.1511310165410769E-4</v>
      </c>
      <c r="AL95" s="23">
        <f t="shared" si="79"/>
        <v>1.1571434585572322E-4</v>
      </c>
      <c r="AM95" s="23">
        <f t="shared" si="80"/>
        <v>1.0992862856293705E-3</v>
      </c>
      <c r="AN95" s="23">
        <f t="shared" si="81"/>
        <v>9.7565464242562409E-3</v>
      </c>
      <c r="AO95" s="23">
        <f t="shared" si="82"/>
        <v>1.9031964778901846E-4</v>
      </c>
      <c r="AP95" s="248">
        <f t="shared" si="83"/>
        <v>4.7047575982542557E-5</v>
      </c>
      <c r="AQ95" s="256">
        <f t="shared" si="84"/>
        <v>615.11310165410771</v>
      </c>
      <c r="AR95" s="257">
        <f t="shared" si="85"/>
        <v>115.71434585572322</v>
      </c>
      <c r="AS95" s="257">
        <f t="shared" si="86"/>
        <v>1099.2862856293705</v>
      </c>
      <c r="AT95" s="257">
        <f t="shared" si="87"/>
        <v>9756.5464242562412</v>
      </c>
      <c r="AU95" s="257">
        <f t="shared" si="88"/>
        <v>190.31964778901846</v>
      </c>
      <c r="AV95" s="258">
        <f t="shared" si="89"/>
        <v>47.047575982542554</v>
      </c>
      <c r="AW95" s="264">
        <v>1</v>
      </c>
      <c r="AX95" s="265">
        <f t="shared" si="90"/>
        <v>615.11310165410771</v>
      </c>
      <c r="AY95" s="265">
        <f t="shared" si="91"/>
        <v>115.71434585572322</v>
      </c>
      <c r="AZ95" s="265">
        <f t="shared" si="92"/>
        <v>1099.2862856293705</v>
      </c>
      <c r="BA95" s="265">
        <f t="shared" si="93"/>
        <v>9756.5464242562412</v>
      </c>
      <c r="BB95" s="265">
        <f t="shared" si="94"/>
        <v>190.31964778901846</v>
      </c>
      <c r="BC95" s="266">
        <f t="shared" si="95"/>
        <v>47.047575982542554</v>
      </c>
      <c r="BD95" s="211">
        <f>'F. CONVERSIÓN DE CARBÓN A CARNE'!$F$20</f>
        <v>0.16207300021353654</v>
      </c>
      <c r="BG95" s="13">
        <v>0.1</v>
      </c>
      <c r="BH95" s="13">
        <f t="shared" si="96"/>
        <v>80</v>
      </c>
      <c r="BI95">
        <f>(((((BD95+BE95+BF95)/0.738210935315612)^2)+((BH95/Q95)^2))^(1/2))*T95</f>
        <v>142.47461247178043</v>
      </c>
      <c r="BJ95">
        <f t="shared" si="107"/>
        <v>6542.4746124717803</v>
      </c>
      <c r="BK95" s="13">
        <f t="shared" si="97"/>
        <v>1.01</v>
      </c>
      <c r="BL95" s="13">
        <f t="shared" si="98"/>
        <v>0.19</v>
      </c>
      <c r="BM95" s="13">
        <f t="shared" si="99"/>
        <v>1.8050000000000002</v>
      </c>
      <c r="BN95" s="13">
        <f t="shared" si="100"/>
        <v>16.02</v>
      </c>
      <c r="BO95" s="13">
        <f t="shared" si="101"/>
        <v>0.3125</v>
      </c>
      <c r="BP95" s="13">
        <f t="shared" si="102"/>
        <v>0.10149999999999999</v>
      </c>
      <c r="BQ95" s="13">
        <f>((((BJ95/(Q95+R95+S95+T95))^2)+((BK95/W95)^2))^(1/2))*AD95</f>
        <v>1.0420897739612849</v>
      </c>
      <c r="BR95" s="209">
        <f>((((BJ95/(Q95+R95+S95+T95))^2)+((BL95/X95)^2))^(1/2))*AE95</f>
        <v>0.19603669015113279</v>
      </c>
      <c r="BS95" s="209">
        <f>(((((BJ95/(Q95+R95+S95+T95))^2)+((BM95/Y95)^2))^(1/2))*AF95)</f>
        <v>1.8623485564357614</v>
      </c>
      <c r="BT95" s="209">
        <f>((((BJ95/(Q95+R95+S95+T95))^2)+((BN95/Z95)^2))^(1/2))*AG95</f>
        <v>16.528988295900771</v>
      </c>
      <c r="BU95" s="209">
        <f>((((BJ95/(Q95+R95+S95+T95))^2)+((BO95/AA95)^2))^(1/2))*AH95</f>
        <v>0.32242876669594212</v>
      </c>
      <c r="BV95" s="209">
        <f>((((BJ95/(Q95+R95+S95+T95))^2)+((BP95/AB95)^2))^(1/2))*AI95</f>
        <v>7.9705338236550211E-2</v>
      </c>
      <c r="CI95"/>
      <c r="CJ95"/>
      <c r="CK95"/>
      <c r="CL95"/>
      <c r="CM95"/>
    </row>
    <row r="96" spans="1:91" s="54" customFormat="1" ht="12.95" customHeight="1" thickBot="1" x14ac:dyDescent="0.3">
      <c r="A96" s="13">
        <v>4.5812889999999999</v>
      </c>
      <c r="B96" s="13">
        <v>-74.088021999999995</v>
      </c>
      <c r="C96" s="13">
        <v>30</v>
      </c>
      <c r="D96" s="13">
        <v>22</v>
      </c>
      <c r="E96" s="13">
        <v>2280</v>
      </c>
      <c r="F96" s="64" t="s">
        <v>13</v>
      </c>
      <c r="G96" s="59" t="s">
        <v>1093</v>
      </c>
      <c r="H96" s="60" t="s">
        <v>1094</v>
      </c>
      <c r="I96" s="68" t="s">
        <v>1552</v>
      </c>
      <c r="J96" s="68"/>
      <c r="K96" s="73">
        <v>39812</v>
      </c>
      <c r="L96" s="16">
        <v>12</v>
      </c>
      <c r="M96" s="16">
        <v>7</v>
      </c>
      <c r="N96" s="3">
        <f t="shared" si="69"/>
        <v>360</v>
      </c>
      <c r="O96" s="3">
        <v>30</v>
      </c>
      <c r="P96" s="16" t="s">
        <v>1632</v>
      </c>
      <c r="Q96" s="68">
        <v>600</v>
      </c>
      <c r="R96" s="14"/>
      <c r="S96" s="14"/>
      <c r="T96" s="14"/>
      <c r="U96" s="17">
        <v>3.9E-2</v>
      </c>
      <c r="V96" s="142">
        <v>0.36</v>
      </c>
      <c r="W96" s="148">
        <v>1.8</v>
      </c>
      <c r="X96" s="142">
        <v>10.3</v>
      </c>
      <c r="Y96" s="154">
        <f>0.01805*1000</f>
        <v>18.05</v>
      </c>
      <c r="Z96" s="148">
        <v>311.5</v>
      </c>
      <c r="AA96" s="21">
        <f>0.003125*1000</f>
        <v>3.125</v>
      </c>
      <c r="AB96" s="215">
        <v>0.28499999999999998</v>
      </c>
      <c r="AC96" s="237">
        <f t="shared" si="70"/>
        <v>3.405629434585724E-3</v>
      </c>
      <c r="AD96" s="22">
        <f t="shared" si="71"/>
        <v>1.702814717292862E-2</v>
      </c>
      <c r="AE96" s="22">
        <f t="shared" si="72"/>
        <v>9.743884215620266E-2</v>
      </c>
      <c r="AF96" s="22">
        <f t="shared" si="73"/>
        <v>0.17075447581742309</v>
      </c>
      <c r="AG96" s="22">
        <f t="shared" si="74"/>
        <v>2.9468154690929249</v>
      </c>
      <c r="AH96" s="22">
        <f t="shared" si="75"/>
        <v>2.956275550855663E-2</v>
      </c>
      <c r="AI96" s="238">
        <f t="shared" si="76"/>
        <v>2.0519999999999996E-3</v>
      </c>
      <c r="AJ96" s="247">
        <f t="shared" si="77"/>
        <v>9.4600817627381231E-6</v>
      </c>
      <c r="AK96" s="23">
        <f t="shared" si="78"/>
        <v>4.7300408813690607E-5</v>
      </c>
      <c r="AL96" s="23">
        <f t="shared" si="79"/>
        <v>2.7066345043389627E-4</v>
      </c>
      <c r="AM96" s="23">
        <f t="shared" si="80"/>
        <v>4.7431798838173082E-4</v>
      </c>
      <c r="AN96" s="23">
        <f t="shared" si="81"/>
        <v>8.185598525258124E-3</v>
      </c>
      <c r="AO96" s="23">
        <f t="shared" si="82"/>
        <v>8.2118765301546191E-5</v>
      </c>
      <c r="AP96" s="248">
        <f t="shared" si="83"/>
        <v>5.6999999999999988E-6</v>
      </c>
      <c r="AQ96" s="256">
        <f t="shared" si="84"/>
        <v>47.300408813690609</v>
      </c>
      <c r="AR96" s="257">
        <f t="shared" si="85"/>
        <v>270.66345043389629</v>
      </c>
      <c r="AS96" s="257">
        <f t="shared" si="86"/>
        <v>474.3179883817308</v>
      </c>
      <c r="AT96" s="257">
        <f t="shared" si="87"/>
        <v>8185.598525258124</v>
      </c>
      <c r="AU96" s="257">
        <f t="shared" si="88"/>
        <v>82.11876530154619</v>
      </c>
      <c r="AV96" s="258">
        <f t="shared" si="89"/>
        <v>5.6999999999999984</v>
      </c>
      <c r="AW96" s="264">
        <v>1</v>
      </c>
      <c r="AX96" s="265">
        <f t="shared" si="90"/>
        <v>47.300408813690609</v>
      </c>
      <c r="AY96" s="265">
        <f t="shared" si="91"/>
        <v>270.66345043389629</v>
      </c>
      <c r="AZ96" s="265">
        <f t="shared" si="92"/>
        <v>474.3179883817308</v>
      </c>
      <c r="BA96" s="265">
        <f t="shared" si="93"/>
        <v>8185.598525258124</v>
      </c>
      <c r="BB96" s="265">
        <f t="shared" si="94"/>
        <v>82.11876530154619</v>
      </c>
      <c r="BC96" s="266">
        <f t="shared" si="95"/>
        <v>5.6999999999999984</v>
      </c>
      <c r="BG96" s="13">
        <v>0.1</v>
      </c>
      <c r="BH96" s="13">
        <f t="shared" si="96"/>
        <v>60</v>
      </c>
      <c r="BI96"/>
      <c r="BJ96">
        <f>BH96</f>
        <v>60</v>
      </c>
      <c r="BK96" s="13">
        <f t="shared" si="97"/>
        <v>0.18000000000000002</v>
      </c>
      <c r="BL96" s="13">
        <f t="shared" si="98"/>
        <v>1.03</v>
      </c>
      <c r="BM96" s="13">
        <f t="shared" si="99"/>
        <v>1.8050000000000002</v>
      </c>
      <c r="BN96" s="13">
        <f t="shared" si="100"/>
        <v>31.150000000000002</v>
      </c>
      <c r="BO96" s="13">
        <f t="shared" si="101"/>
        <v>0.3125</v>
      </c>
      <c r="BP96" s="13">
        <f t="shared" si="102"/>
        <v>2.8499999999999998E-2</v>
      </c>
      <c r="BQ96" s="13">
        <f>((((BJ96/Q96)^2)+((BK96/W96)^2))^(1/2))*AD96</f>
        <v>2.4081436674040736E-3</v>
      </c>
      <c r="BR96" s="209">
        <f>(((((BJ96/Q96))^2)+((BL96/X96)^2))^(1/2))*AE96</f>
        <v>1.3779933207923306E-2</v>
      </c>
      <c r="BS96" s="209">
        <f>(((((BJ96/Q96))^2)+((BM96/Y96)^2))^(1/2))*AF96</f>
        <v>2.4148329553690846E-2</v>
      </c>
      <c r="BT96" s="209">
        <f>((((BJ96/Q96)^2)+((BN96/Z96)^2))^(1/2))*AG96</f>
        <v>0.41674264022020491</v>
      </c>
      <c r="BU96" s="209">
        <f>((((BJ96/Q96)^2)+((BO96/AA96)^2))^(1/2))*AH96</f>
        <v>4.1808049781320716E-3</v>
      </c>
      <c r="BV96" s="209">
        <f>((((BJ96/Q96)^2)+((BP96/AB96)^2))^(1/2))*AI96</f>
        <v>2.9019662299895911E-4</v>
      </c>
      <c r="CI96"/>
      <c r="CJ96"/>
      <c r="CK96"/>
      <c r="CL96"/>
      <c r="CM96"/>
    </row>
    <row r="97" spans="1:91" s="13" customFormat="1" ht="12.95" customHeight="1" thickBot="1" x14ac:dyDescent="0.3">
      <c r="A97" s="13">
        <v>4.5815438245000601</v>
      </c>
      <c r="B97" s="13">
        <v>-74.102516969572093</v>
      </c>
      <c r="C97" s="13">
        <v>29</v>
      </c>
      <c r="D97" s="13">
        <v>22</v>
      </c>
      <c r="E97" s="13">
        <v>2279</v>
      </c>
      <c r="F97" s="3" t="s">
        <v>5</v>
      </c>
      <c r="G97" s="4" t="s">
        <v>11</v>
      </c>
      <c r="H97" s="5" t="s">
        <v>12</v>
      </c>
      <c r="I97" s="14" t="s">
        <v>1552</v>
      </c>
      <c r="J97" s="3" t="s">
        <v>1553</v>
      </c>
      <c r="K97" s="6">
        <v>40626</v>
      </c>
      <c r="L97" s="15">
        <v>12</v>
      </c>
      <c r="M97" s="3">
        <v>7</v>
      </c>
      <c r="N97" s="3">
        <f t="shared" si="69"/>
        <v>360</v>
      </c>
      <c r="O97" s="3">
        <v>30</v>
      </c>
      <c r="P97" s="14" t="s">
        <v>1554</v>
      </c>
      <c r="Q97" s="3">
        <v>400</v>
      </c>
      <c r="R97" s="14"/>
      <c r="S97" s="14"/>
      <c r="T97" s="14">
        <f>0.738210935315612*Q97</f>
        <v>295.28437412624481</v>
      </c>
      <c r="U97" s="17">
        <v>3.9E-2</v>
      </c>
      <c r="V97" s="18">
        <v>2.02</v>
      </c>
      <c r="W97" s="19">
        <v>10.1</v>
      </c>
      <c r="X97" s="18">
        <v>1.9</v>
      </c>
      <c r="Y97" s="20">
        <v>18.05</v>
      </c>
      <c r="Z97" s="19">
        <v>160.19999999999999</v>
      </c>
      <c r="AA97" s="21">
        <v>3.125</v>
      </c>
      <c r="AB97" s="219">
        <v>1.0149999999999999</v>
      </c>
      <c r="AC97" s="237">
        <f t="shared" si="70"/>
        <v>2.2144071659547872E-2</v>
      </c>
      <c r="AD97" s="22">
        <f t="shared" si="71"/>
        <v>0.11072035829773938</v>
      </c>
      <c r="AE97" s="22">
        <f t="shared" si="72"/>
        <v>2.0828582254030181E-2</v>
      </c>
      <c r="AF97" s="22">
        <f t="shared" si="73"/>
        <v>0.1978715314132867</v>
      </c>
      <c r="AG97" s="22">
        <f t="shared" si="74"/>
        <v>1.7561783563661233</v>
      </c>
      <c r="AH97" s="22">
        <f t="shared" si="75"/>
        <v>3.4257536602023325E-2</v>
      </c>
      <c r="AI97" s="238">
        <f t="shared" si="76"/>
        <v>8.4685636768576603E-3</v>
      </c>
      <c r="AJ97" s="247">
        <f t="shared" si="77"/>
        <v>6.1511310165410758E-5</v>
      </c>
      <c r="AK97" s="23">
        <f t="shared" si="78"/>
        <v>3.0755655082705384E-4</v>
      </c>
      <c r="AL97" s="23">
        <f t="shared" si="79"/>
        <v>5.7857172927861611E-5</v>
      </c>
      <c r="AM97" s="23">
        <f t="shared" si="80"/>
        <v>5.4964314281468526E-4</v>
      </c>
      <c r="AN97" s="23">
        <f t="shared" si="81"/>
        <v>4.8782732121281204E-3</v>
      </c>
      <c r="AO97" s="23">
        <f t="shared" si="82"/>
        <v>9.5159823894509231E-5</v>
      </c>
      <c r="AP97" s="248">
        <f t="shared" si="83"/>
        <v>2.3523787991271279E-5</v>
      </c>
      <c r="AQ97" s="256">
        <f t="shared" si="84"/>
        <v>307.55655082705385</v>
      </c>
      <c r="AR97" s="257">
        <f t="shared" si="85"/>
        <v>57.857172927861612</v>
      </c>
      <c r="AS97" s="257">
        <f t="shared" si="86"/>
        <v>549.64314281468523</v>
      </c>
      <c r="AT97" s="257">
        <f t="shared" si="87"/>
        <v>4878.2732121281206</v>
      </c>
      <c r="AU97" s="257">
        <f t="shared" si="88"/>
        <v>95.159823894509231</v>
      </c>
      <c r="AV97" s="258">
        <f t="shared" si="89"/>
        <v>23.523787991271277</v>
      </c>
      <c r="AW97" s="264">
        <v>1</v>
      </c>
      <c r="AX97" s="265">
        <f t="shared" si="90"/>
        <v>307.55655082705385</v>
      </c>
      <c r="AY97" s="265">
        <f t="shared" si="91"/>
        <v>57.857172927861612</v>
      </c>
      <c r="AZ97" s="265">
        <f t="shared" si="92"/>
        <v>549.64314281468523</v>
      </c>
      <c r="BA97" s="265">
        <f t="shared" si="93"/>
        <v>4878.2732121281206</v>
      </c>
      <c r="BB97" s="265">
        <f t="shared" si="94"/>
        <v>95.159823894509231</v>
      </c>
      <c r="BC97" s="266">
        <f t="shared" si="95"/>
        <v>23.523787991271277</v>
      </c>
      <c r="BD97" s="211">
        <f>'F. CONVERSIÓN DE CARBÓN A CARNE'!$F$20</f>
        <v>0.16207300021353654</v>
      </c>
      <c r="BG97" s="13">
        <v>0.1</v>
      </c>
      <c r="BH97" s="13">
        <f t="shared" si="96"/>
        <v>40</v>
      </c>
      <c r="BI97">
        <f>(((((BD97+BE97+BF97)/0.738210935315612)^2)+((BH97/Q97)^2))^(1/2))*T97</f>
        <v>71.237306235890216</v>
      </c>
      <c r="BJ97">
        <f t="shared" ref="BJ97:BJ98" si="108">(((BH97)^2)+((BI97^2))^(1/2))</f>
        <v>1671.2373062358902</v>
      </c>
      <c r="BK97" s="13">
        <f t="shared" si="97"/>
        <v>1.01</v>
      </c>
      <c r="BL97" s="13">
        <f t="shared" si="98"/>
        <v>0.19</v>
      </c>
      <c r="BM97" s="13">
        <f t="shared" si="99"/>
        <v>1.8050000000000002</v>
      </c>
      <c r="BN97" s="13">
        <f t="shared" si="100"/>
        <v>16.02</v>
      </c>
      <c r="BO97" s="13">
        <f t="shared" si="101"/>
        <v>0.3125</v>
      </c>
      <c r="BP97" s="13">
        <f t="shared" si="102"/>
        <v>0.10149999999999999</v>
      </c>
      <c r="BQ97" s="13">
        <f>((((BJ97/(Q97+R97+S97+T97))^2)+((BK97/W97)^2))^(1/2))*AD97</f>
        <v>0.26636591484786293</v>
      </c>
      <c r="BR97" s="209">
        <f>((((BJ97/(Q97+R97+S97+T97))^2)+((BL97/X97)^2))^(1/2))*AE97</f>
        <v>5.0108439426825704E-2</v>
      </c>
      <c r="BS97" s="209">
        <f>(((((BJ97/(Q97+R97+S97+T97))^2)+((BM97/Y97)^2))^(1/2))*AF97)</f>
        <v>0.47603017455484414</v>
      </c>
      <c r="BT97" s="209">
        <f>((((BJ97/(Q97+R97+S97+T97))^2)+((BN97/Z97)^2))^(1/2))*AG97</f>
        <v>4.2249326295670926</v>
      </c>
      <c r="BU97" s="209">
        <f>((((BJ97/(Q97+R97+S97+T97))^2)+((BO97/AA97)^2))^(1/2))*AH97</f>
        <v>8.241519642570018E-2</v>
      </c>
      <c r="BV97" s="209">
        <f>((((BJ97/(Q97+R97+S97+T97))^2)+((BP97/AB97)^2))^(1/2))*AI97</f>
        <v>2.0373278644634125E-2</v>
      </c>
      <c r="CI97"/>
      <c r="CJ97"/>
      <c r="CK97"/>
      <c r="CL97"/>
      <c r="CM97"/>
    </row>
    <row r="98" spans="1:91" s="13" customFormat="1" ht="12.95" customHeight="1" thickBot="1" x14ac:dyDescent="0.3">
      <c r="A98" s="13">
        <v>4.5819523004377301</v>
      </c>
      <c r="B98" s="13">
        <v>-74.084513116252495</v>
      </c>
      <c r="C98" s="13">
        <v>31</v>
      </c>
      <c r="D98" s="13">
        <v>22</v>
      </c>
      <c r="E98" s="13">
        <v>2281</v>
      </c>
      <c r="F98" s="3" t="s">
        <v>5</v>
      </c>
      <c r="G98" s="4" t="s">
        <v>152</v>
      </c>
      <c r="H98" s="5" t="s">
        <v>153</v>
      </c>
      <c r="I98" s="14" t="s">
        <v>1583</v>
      </c>
      <c r="J98" s="3" t="s">
        <v>1553</v>
      </c>
      <c r="K98" s="6">
        <v>40640</v>
      </c>
      <c r="L98" s="15">
        <v>12</v>
      </c>
      <c r="M98" s="3">
        <v>7</v>
      </c>
      <c r="N98" s="3">
        <f t="shared" si="69"/>
        <v>360</v>
      </c>
      <c r="O98" s="3">
        <v>30</v>
      </c>
      <c r="P98" s="14" t="s">
        <v>1554</v>
      </c>
      <c r="Q98" s="3">
        <v>400</v>
      </c>
      <c r="R98" s="14"/>
      <c r="S98" s="14"/>
      <c r="T98" s="14">
        <f>0.738210935315612*Q98</f>
        <v>295.28437412624481</v>
      </c>
      <c r="U98" s="17">
        <v>3.9E-2</v>
      </c>
      <c r="V98" s="18">
        <v>2.02</v>
      </c>
      <c r="W98" s="19">
        <v>10.1</v>
      </c>
      <c r="X98" s="18">
        <v>1.9</v>
      </c>
      <c r="Y98" s="20">
        <v>18.05</v>
      </c>
      <c r="Z98" s="19">
        <v>160.19999999999999</v>
      </c>
      <c r="AA98" s="21">
        <v>3.125</v>
      </c>
      <c r="AB98" s="219">
        <v>1.0149999999999999</v>
      </c>
      <c r="AC98" s="237">
        <f t="shared" si="70"/>
        <v>2.2144071659547872E-2</v>
      </c>
      <c r="AD98" s="22">
        <f t="shared" si="71"/>
        <v>0.11072035829773938</v>
      </c>
      <c r="AE98" s="22">
        <f t="shared" si="72"/>
        <v>2.0828582254030181E-2</v>
      </c>
      <c r="AF98" s="22">
        <f t="shared" si="73"/>
        <v>0.1978715314132867</v>
      </c>
      <c r="AG98" s="22">
        <f t="shared" si="74"/>
        <v>1.7561783563661233</v>
      </c>
      <c r="AH98" s="22">
        <f t="shared" si="75"/>
        <v>3.4257536602023325E-2</v>
      </c>
      <c r="AI98" s="238">
        <f t="shared" si="76"/>
        <v>8.4685636768576603E-3</v>
      </c>
      <c r="AJ98" s="247">
        <f t="shared" si="77"/>
        <v>6.1511310165410758E-5</v>
      </c>
      <c r="AK98" s="23">
        <f t="shared" si="78"/>
        <v>3.0755655082705384E-4</v>
      </c>
      <c r="AL98" s="23">
        <f t="shared" si="79"/>
        <v>5.7857172927861611E-5</v>
      </c>
      <c r="AM98" s="23">
        <f t="shared" si="80"/>
        <v>5.4964314281468526E-4</v>
      </c>
      <c r="AN98" s="23">
        <f t="shared" si="81"/>
        <v>4.8782732121281204E-3</v>
      </c>
      <c r="AO98" s="23">
        <f t="shared" si="82"/>
        <v>9.5159823894509231E-5</v>
      </c>
      <c r="AP98" s="248">
        <f t="shared" si="83"/>
        <v>2.3523787991271279E-5</v>
      </c>
      <c r="AQ98" s="256">
        <f t="shared" si="84"/>
        <v>307.55655082705385</v>
      </c>
      <c r="AR98" s="257">
        <f t="shared" si="85"/>
        <v>57.857172927861612</v>
      </c>
      <c r="AS98" s="257">
        <f t="shared" si="86"/>
        <v>549.64314281468523</v>
      </c>
      <c r="AT98" s="257">
        <f t="shared" si="87"/>
        <v>4878.2732121281206</v>
      </c>
      <c r="AU98" s="257">
        <f t="shared" si="88"/>
        <v>95.159823894509231</v>
      </c>
      <c r="AV98" s="258">
        <f t="shared" si="89"/>
        <v>23.523787991271277</v>
      </c>
      <c r="AW98" s="264">
        <v>1</v>
      </c>
      <c r="AX98" s="265">
        <f t="shared" si="90"/>
        <v>307.55655082705385</v>
      </c>
      <c r="AY98" s="265">
        <f t="shared" si="91"/>
        <v>57.857172927861612</v>
      </c>
      <c r="AZ98" s="265">
        <f t="shared" si="92"/>
        <v>549.64314281468523</v>
      </c>
      <c r="BA98" s="265">
        <f t="shared" si="93"/>
        <v>4878.2732121281206</v>
      </c>
      <c r="BB98" s="265">
        <f t="shared" si="94"/>
        <v>95.159823894509231</v>
      </c>
      <c r="BC98" s="266">
        <f t="shared" si="95"/>
        <v>23.523787991271277</v>
      </c>
      <c r="BD98" s="211">
        <f>'F. CONVERSIÓN DE CARBÓN A CARNE'!$F$20</f>
        <v>0.16207300021353654</v>
      </c>
      <c r="BG98" s="13">
        <v>0.1</v>
      </c>
      <c r="BH98" s="13">
        <f t="shared" si="96"/>
        <v>40</v>
      </c>
      <c r="BI98">
        <f>(((((BD98+BE98+BF98)/0.738210935315612)^2)+((BH98/Q98)^2))^(1/2))*T98</f>
        <v>71.237306235890216</v>
      </c>
      <c r="BJ98">
        <f t="shared" si="108"/>
        <v>1671.2373062358902</v>
      </c>
      <c r="BK98" s="13">
        <f t="shared" si="97"/>
        <v>1.01</v>
      </c>
      <c r="BL98" s="13">
        <f t="shared" si="98"/>
        <v>0.19</v>
      </c>
      <c r="BM98" s="13">
        <f t="shared" si="99"/>
        <v>1.8050000000000002</v>
      </c>
      <c r="BN98" s="13">
        <f t="shared" si="100"/>
        <v>16.02</v>
      </c>
      <c r="BO98" s="13">
        <f t="shared" si="101"/>
        <v>0.3125</v>
      </c>
      <c r="BP98" s="13">
        <f t="shared" si="102"/>
        <v>0.10149999999999999</v>
      </c>
      <c r="BQ98" s="13">
        <f>((((BJ98/(Q98+R98+S98+T98))^2)+((BK98/W98)^2))^(1/2))*AD98</f>
        <v>0.26636591484786293</v>
      </c>
      <c r="BR98" s="209">
        <f>((((BJ98/(Q98+R98+S98+T98))^2)+((BL98/X98)^2))^(1/2))*AE98</f>
        <v>5.0108439426825704E-2</v>
      </c>
      <c r="BS98" s="209">
        <f>(((((BJ98/(Q98+R98+S98+T98))^2)+((BM98/Y98)^2))^(1/2))*AF98)</f>
        <v>0.47603017455484414</v>
      </c>
      <c r="BT98" s="209">
        <f>((((BJ98/(Q98+R98+S98+T98))^2)+((BN98/Z98)^2))^(1/2))*AG98</f>
        <v>4.2249326295670926</v>
      </c>
      <c r="BU98" s="209">
        <f>((((BJ98/(Q98+R98+S98+T98))^2)+((BO98/AA98)^2))^(1/2))*AH98</f>
        <v>8.241519642570018E-2</v>
      </c>
      <c r="BV98" s="209">
        <f>((((BJ98/(Q98+R98+S98+T98))^2)+((BP98/AB98)^2))^(1/2))*AI98</f>
        <v>2.0373278644634125E-2</v>
      </c>
      <c r="CI98"/>
      <c r="CJ98"/>
      <c r="CK98"/>
      <c r="CL98"/>
      <c r="CM98"/>
    </row>
    <row r="99" spans="1:91" s="13" customFormat="1" ht="12.95" customHeight="1" thickBot="1" x14ac:dyDescent="0.3">
      <c r="A99" s="13">
        <v>4.5828490000000004</v>
      </c>
      <c r="B99" s="13">
        <v>-74.128929999999997</v>
      </c>
      <c r="C99" s="13">
        <v>26</v>
      </c>
      <c r="D99" s="13">
        <v>22</v>
      </c>
      <c r="E99" s="13">
        <v>1783</v>
      </c>
      <c r="F99" s="3" t="s">
        <v>5</v>
      </c>
      <c r="G99" s="4" t="s">
        <v>842</v>
      </c>
      <c r="H99" s="5" t="s">
        <v>843</v>
      </c>
      <c r="I99" s="14" t="s">
        <v>1610</v>
      </c>
      <c r="J99" s="3" t="s">
        <v>1557</v>
      </c>
      <c r="K99" s="6">
        <v>40634</v>
      </c>
      <c r="L99" s="15">
        <v>12</v>
      </c>
      <c r="M99" s="3">
        <f>O99/4</f>
        <v>3</v>
      </c>
      <c r="N99" s="3">
        <f t="shared" si="69"/>
        <v>144</v>
      </c>
      <c r="O99" s="3">
        <v>12</v>
      </c>
      <c r="P99" s="14" t="s">
        <v>1593</v>
      </c>
      <c r="Q99" s="3">
        <v>1500</v>
      </c>
      <c r="R99" s="14"/>
      <c r="S99" s="14"/>
      <c r="T99" s="14"/>
      <c r="U99" s="17">
        <v>3.9E-2</v>
      </c>
      <c r="V99" s="140">
        <v>2.8800000000000002E-3</v>
      </c>
      <c r="W99" s="140">
        <v>3.2000000000000002E-3</v>
      </c>
      <c r="X99" s="140">
        <v>7.5000000000000002E-4</v>
      </c>
      <c r="Y99" s="140">
        <v>4.0000000000000003E-5</v>
      </c>
      <c r="Z99" s="140">
        <v>6.7999999999999996E-3</v>
      </c>
      <c r="AA99" s="146">
        <v>2.64</v>
      </c>
      <c r="AB99" s="218">
        <v>1.4999999999999999E-2</v>
      </c>
      <c r="AC99" s="237">
        <f t="shared" si="70"/>
        <v>6.8112588691714491E-5</v>
      </c>
      <c r="AD99" s="22">
        <f t="shared" si="71"/>
        <v>7.5680654101904971E-5</v>
      </c>
      <c r="AE99" s="22">
        <f t="shared" si="72"/>
        <v>1.7737653305133979E-5</v>
      </c>
      <c r="AF99" s="22">
        <f t="shared" si="73"/>
        <v>9.4600817627381233E-7</v>
      </c>
      <c r="AG99" s="22">
        <f t="shared" si="74"/>
        <v>1.6082138996654808E-4</v>
      </c>
      <c r="AH99" s="22">
        <f t="shared" si="75"/>
        <v>6.2436539634071614E-2</v>
      </c>
      <c r="AI99" s="238">
        <f t="shared" si="76"/>
        <v>2.7E-4</v>
      </c>
      <c r="AJ99" s="247">
        <f t="shared" si="77"/>
        <v>4.7300408813690617E-7</v>
      </c>
      <c r="AK99" s="23">
        <f t="shared" si="78"/>
        <v>5.2556009792989562E-7</v>
      </c>
      <c r="AL99" s="23">
        <f t="shared" si="79"/>
        <v>1.231781479523193E-7</v>
      </c>
      <c r="AM99" s="23">
        <f t="shared" si="80"/>
        <v>6.5695012241236969E-9</v>
      </c>
      <c r="AN99" s="23">
        <f t="shared" si="81"/>
        <v>1.1168152081010283E-6</v>
      </c>
      <c r="AO99" s="23">
        <f t="shared" si="82"/>
        <v>4.3358708079216401E-4</v>
      </c>
      <c r="AP99" s="248">
        <f t="shared" si="83"/>
        <v>1.875E-6</v>
      </c>
      <c r="AQ99" s="256">
        <f t="shared" si="84"/>
        <v>0.52556009792989566</v>
      </c>
      <c r="AR99" s="257">
        <f t="shared" si="85"/>
        <v>0.12317814795231929</v>
      </c>
      <c r="AS99" s="257">
        <f t="shared" si="86"/>
        <v>6.5695012241236972E-3</v>
      </c>
      <c r="AT99" s="257">
        <f t="shared" si="87"/>
        <v>1.1168152081010283</v>
      </c>
      <c r="AU99" s="257">
        <f t="shared" si="88"/>
        <v>433.58708079216399</v>
      </c>
      <c r="AV99" s="258">
        <f t="shared" si="89"/>
        <v>1.875</v>
      </c>
      <c r="AW99" s="264">
        <v>0</v>
      </c>
      <c r="AX99" s="265">
        <f t="shared" si="90"/>
        <v>0</v>
      </c>
      <c r="AY99" s="265">
        <f t="shared" si="91"/>
        <v>0</v>
      </c>
      <c r="AZ99" s="265">
        <f t="shared" si="92"/>
        <v>0</v>
      </c>
      <c r="BA99" s="265">
        <f t="shared" si="93"/>
        <v>0</v>
      </c>
      <c r="BB99" s="265">
        <f t="shared" si="94"/>
        <v>0</v>
      </c>
      <c r="BC99" s="266">
        <f t="shared" si="95"/>
        <v>0</v>
      </c>
      <c r="BG99" s="13">
        <v>0.1</v>
      </c>
      <c r="BH99" s="13">
        <f t="shared" si="96"/>
        <v>150</v>
      </c>
      <c r="BI99"/>
      <c r="BJ99">
        <f>BH99</f>
        <v>150</v>
      </c>
      <c r="BK99" s="13">
        <f t="shared" si="97"/>
        <v>3.2000000000000003E-4</v>
      </c>
      <c r="BL99" s="13">
        <f t="shared" si="98"/>
        <v>7.5000000000000007E-5</v>
      </c>
      <c r="BM99" s="13">
        <f t="shared" si="99"/>
        <v>4.0000000000000007E-6</v>
      </c>
      <c r="BN99" s="13">
        <f t="shared" si="100"/>
        <v>6.8000000000000005E-4</v>
      </c>
      <c r="BO99" s="13">
        <f t="shared" si="101"/>
        <v>0.26400000000000001</v>
      </c>
      <c r="BP99" s="13">
        <f t="shared" si="102"/>
        <v>1.5E-3</v>
      </c>
      <c r="BQ99" s="13">
        <f>((((BJ99/Q99)^2)+((BK99/W99)^2))^(1/2))*AD99</f>
        <v>1.0702860744018104E-5</v>
      </c>
      <c r="BR99" s="209">
        <f>(((((BJ99/Q99))^2)+((BL99/X99)^2))^(1/2))*AE99</f>
        <v>2.5084829868792432E-6</v>
      </c>
      <c r="BS99" s="209">
        <f>(((((BJ99/Q99))^2)+((BM99/Y99)^2))^(1/2))*AF99</f>
        <v>1.3378575930022633E-7</v>
      </c>
      <c r="BT99" s="209">
        <f>((((BJ99/Q99)^2)+((BN99/Z99)^2))^(1/2))*AG99</f>
        <v>2.2743579081038474E-5</v>
      </c>
      <c r="BU99" s="209">
        <f>((((BJ99/Q99)^2)+((BO99/AA99)^2))^(1/2))*AH99</f>
        <v>8.8298601138149368E-3</v>
      </c>
      <c r="BV99" s="209">
        <f>((((BJ99/Q99)^2)+((BP99/AB99)^2))^(1/2))*AI99</f>
        <v>3.8183766184073574E-5</v>
      </c>
      <c r="CI99"/>
      <c r="CJ99"/>
      <c r="CK99"/>
      <c r="CL99"/>
      <c r="CM99"/>
    </row>
    <row r="100" spans="1:91" s="13" customFormat="1" ht="12.95" customHeight="1" thickBot="1" x14ac:dyDescent="0.3">
      <c r="A100" s="13">
        <v>4.5829349918522997</v>
      </c>
      <c r="B100" s="13">
        <v>-74.100994376663706</v>
      </c>
      <c r="C100" s="13">
        <v>29</v>
      </c>
      <c r="D100" s="13">
        <v>22</v>
      </c>
      <c r="E100" s="13">
        <v>2279</v>
      </c>
      <c r="F100" s="58" t="s">
        <v>13</v>
      </c>
      <c r="G100" s="59" t="s">
        <v>952</v>
      </c>
      <c r="H100" s="60" t="s">
        <v>953</v>
      </c>
      <c r="I100" s="16" t="s">
        <v>1552</v>
      </c>
      <c r="J100" s="16"/>
      <c r="K100" s="73">
        <v>40522</v>
      </c>
      <c r="L100" s="16">
        <v>10</v>
      </c>
      <c r="M100" s="16">
        <v>7</v>
      </c>
      <c r="N100" s="3">
        <f t="shared" si="69"/>
        <v>300</v>
      </c>
      <c r="O100" s="3">
        <v>30</v>
      </c>
      <c r="P100" s="16" t="s">
        <v>1554</v>
      </c>
      <c r="Q100" s="62">
        <v>550</v>
      </c>
      <c r="R100" s="14"/>
      <c r="S100" s="14"/>
      <c r="T100" s="14"/>
      <c r="U100" s="17">
        <v>3.9E-2</v>
      </c>
      <c r="V100" s="142">
        <v>0.36</v>
      </c>
      <c r="W100" s="148">
        <v>1.8</v>
      </c>
      <c r="X100" s="142">
        <v>10.3</v>
      </c>
      <c r="Y100" s="154">
        <f>0.01805*1000</f>
        <v>18.05</v>
      </c>
      <c r="Z100" s="148">
        <v>311.5</v>
      </c>
      <c r="AA100" s="21">
        <f>0.003125*1000</f>
        <v>3.125</v>
      </c>
      <c r="AB100" s="215">
        <v>0.28499999999999998</v>
      </c>
      <c r="AC100" s="237">
        <f t="shared" si="70"/>
        <v>3.1218269817035803E-3</v>
      </c>
      <c r="AD100" s="22">
        <f t="shared" si="71"/>
        <v>1.5609134908517902E-2</v>
      </c>
      <c r="AE100" s="22">
        <f t="shared" si="72"/>
        <v>8.9318938643185769E-2</v>
      </c>
      <c r="AF100" s="22">
        <f t="shared" si="73"/>
        <v>0.15652493616597118</v>
      </c>
      <c r="AG100" s="22">
        <f t="shared" si="74"/>
        <v>2.701247513335181</v>
      </c>
      <c r="AH100" s="22">
        <f t="shared" si="75"/>
        <v>2.7099192549510247E-2</v>
      </c>
      <c r="AI100" s="238">
        <f t="shared" si="76"/>
        <v>1.8810000000000001E-3</v>
      </c>
      <c r="AJ100" s="247">
        <f t="shared" si="77"/>
        <v>8.6717416158432791E-6</v>
      </c>
      <c r="AK100" s="23">
        <f t="shared" si="78"/>
        <v>4.3358708079216396E-5</v>
      </c>
      <c r="AL100" s="23">
        <f t="shared" si="79"/>
        <v>2.4810816289773824E-4</v>
      </c>
      <c r="AM100" s="23">
        <f t="shared" si="80"/>
        <v>4.3479148934991998E-4</v>
      </c>
      <c r="AN100" s="23">
        <f t="shared" si="81"/>
        <v>7.503465314819947E-3</v>
      </c>
      <c r="AO100" s="23">
        <f t="shared" si="82"/>
        <v>7.5275534859750687E-5</v>
      </c>
      <c r="AP100" s="248">
        <f t="shared" si="83"/>
        <v>5.2249999999999999E-6</v>
      </c>
      <c r="AQ100" s="256">
        <f t="shared" si="84"/>
        <v>43.358708079216399</v>
      </c>
      <c r="AR100" s="257">
        <f t="shared" si="85"/>
        <v>248.10816289773825</v>
      </c>
      <c r="AS100" s="257">
        <f t="shared" si="86"/>
        <v>434.79148934991997</v>
      </c>
      <c r="AT100" s="257">
        <f t="shared" si="87"/>
        <v>7503.4653148199468</v>
      </c>
      <c r="AU100" s="257">
        <f t="shared" si="88"/>
        <v>75.275534859750692</v>
      </c>
      <c r="AV100" s="258">
        <f t="shared" si="89"/>
        <v>5.2249999999999996</v>
      </c>
      <c r="AW100" s="264">
        <v>1</v>
      </c>
      <c r="AX100" s="265">
        <f t="shared" si="90"/>
        <v>43.358708079216399</v>
      </c>
      <c r="AY100" s="265">
        <f t="shared" si="91"/>
        <v>248.10816289773825</v>
      </c>
      <c r="AZ100" s="265">
        <f t="shared" si="92"/>
        <v>434.79148934991997</v>
      </c>
      <c r="BA100" s="265">
        <f t="shared" si="93"/>
        <v>7503.4653148199468</v>
      </c>
      <c r="BB100" s="265">
        <f t="shared" si="94"/>
        <v>75.275534859750692</v>
      </c>
      <c r="BC100" s="266">
        <f t="shared" si="95"/>
        <v>5.2249999999999996</v>
      </c>
      <c r="BG100" s="13">
        <v>0.1</v>
      </c>
      <c r="BH100" s="13">
        <f t="shared" si="96"/>
        <v>55</v>
      </c>
      <c r="BI100"/>
      <c r="BJ100">
        <f>BH100</f>
        <v>55</v>
      </c>
      <c r="BK100" s="13">
        <f t="shared" si="97"/>
        <v>0.18000000000000002</v>
      </c>
      <c r="BL100" s="13">
        <f t="shared" si="98"/>
        <v>1.03</v>
      </c>
      <c r="BM100" s="13">
        <f t="shared" si="99"/>
        <v>1.8050000000000002</v>
      </c>
      <c r="BN100" s="13">
        <f t="shared" si="100"/>
        <v>31.150000000000002</v>
      </c>
      <c r="BO100" s="13">
        <f t="shared" si="101"/>
        <v>0.3125</v>
      </c>
      <c r="BP100" s="13">
        <f t="shared" si="102"/>
        <v>2.8499999999999998E-2</v>
      </c>
      <c r="BQ100" s="13">
        <f>((((BJ100/Q100)^2)+((BK100/W100)^2))^(1/2))*AD100</f>
        <v>2.2074650284537342E-3</v>
      </c>
      <c r="BR100" s="209">
        <f>(((((BJ100/Q100))^2)+((BL100/X100)^2))^(1/2))*AE100</f>
        <v>1.2631605440596364E-2</v>
      </c>
      <c r="BS100" s="209">
        <f>(((((BJ100/Q100))^2)+((BM100/Y100)^2))^(1/2))*AF100</f>
        <v>2.2135968757549945E-2</v>
      </c>
      <c r="BT100" s="209">
        <f>((((BJ100/Q100)^2)+((BN100/Z100)^2))^(1/2))*AG100</f>
        <v>0.38201408686852117</v>
      </c>
      <c r="BU100" s="209">
        <f>((((BJ100/Q100)^2)+((BO100/AA100)^2))^(1/2))*AH100</f>
        <v>3.8324045632877331E-3</v>
      </c>
      <c r="BV100" s="209">
        <f>((((BJ100/Q100)^2)+((BP100/AB100)^2))^(1/2))*AI100</f>
        <v>2.6601357108237925E-4</v>
      </c>
      <c r="CI100"/>
      <c r="CJ100"/>
      <c r="CK100"/>
      <c r="CL100"/>
      <c r="CM100"/>
    </row>
    <row r="101" spans="1:91" s="13" customFormat="1" ht="12.95" customHeight="1" thickBot="1" x14ac:dyDescent="0.3">
      <c r="A101" s="13">
        <v>4.5830898292131304</v>
      </c>
      <c r="B101" s="13">
        <v>-74.105193544195004</v>
      </c>
      <c r="C101" s="13">
        <v>28</v>
      </c>
      <c r="D101" s="13">
        <v>22</v>
      </c>
      <c r="E101" s="13">
        <v>1785</v>
      </c>
      <c r="F101" s="83" t="s">
        <v>13</v>
      </c>
      <c r="G101" s="59" t="s">
        <v>1482</v>
      </c>
      <c r="H101" s="60" t="s">
        <v>1483</v>
      </c>
      <c r="I101" s="93" t="s">
        <v>1602</v>
      </c>
      <c r="J101" s="107"/>
      <c r="K101" s="94">
        <v>40787</v>
      </c>
      <c r="L101" s="93">
        <v>5</v>
      </c>
      <c r="M101" s="16">
        <v>7</v>
      </c>
      <c r="N101" s="3">
        <f t="shared" si="69"/>
        <v>150</v>
      </c>
      <c r="O101" s="3">
        <v>30</v>
      </c>
      <c r="P101" s="93" t="s">
        <v>1554</v>
      </c>
      <c r="Q101" s="93">
        <v>200</v>
      </c>
      <c r="R101" s="14"/>
      <c r="S101" s="14"/>
      <c r="T101" s="14"/>
      <c r="U101" s="17">
        <v>3.9E-2</v>
      </c>
      <c r="V101" s="33">
        <v>0.36</v>
      </c>
      <c r="W101" s="34">
        <v>1.8</v>
      </c>
      <c r="X101" s="33">
        <v>10.3</v>
      </c>
      <c r="Y101" s="29">
        <f>0.01805*1000</f>
        <v>18.05</v>
      </c>
      <c r="Z101" s="34">
        <v>311.5</v>
      </c>
      <c r="AA101" s="21">
        <f>0.003125*1000</f>
        <v>3.125</v>
      </c>
      <c r="AB101" s="216">
        <v>0.28499999999999998</v>
      </c>
      <c r="AC101" s="237">
        <f t="shared" si="70"/>
        <v>1.1352098115285747E-3</v>
      </c>
      <c r="AD101" s="22">
        <f t="shared" si="71"/>
        <v>5.6760490576428738E-3</v>
      </c>
      <c r="AE101" s="22">
        <f t="shared" si="72"/>
        <v>3.2479614052067549E-2</v>
      </c>
      <c r="AF101" s="22">
        <f t="shared" si="73"/>
        <v>5.6918158605807699E-2</v>
      </c>
      <c r="AG101" s="22">
        <f t="shared" si="74"/>
        <v>0.98227182303097504</v>
      </c>
      <c r="AH101" s="22">
        <f t="shared" si="75"/>
        <v>9.8542518361855441E-3</v>
      </c>
      <c r="AI101" s="238">
        <f t="shared" si="76"/>
        <v>6.8399999999999993E-4</v>
      </c>
      <c r="AJ101" s="247">
        <f t="shared" si="77"/>
        <v>3.153360587579374E-6</v>
      </c>
      <c r="AK101" s="23">
        <f t="shared" si="78"/>
        <v>1.576680293789687E-5</v>
      </c>
      <c r="AL101" s="23">
        <f t="shared" si="79"/>
        <v>9.0221150144632081E-5</v>
      </c>
      <c r="AM101" s="23">
        <f t="shared" si="80"/>
        <v>1.5810599612724362E-4</v>
      </c>
      <c r="AN101" s="23">
        <f t="shared" si="81"/>
        <v>2.7285328417527084E-3</v>
      </c>
      <c r="AO101" s="23">
        <f t="shared" si="82"/>
        <v>2.7372921767182068E-5</v>
      </c>
      <c r="AP101" s="248">
        <f t="shared" si="83"/>
        <v>1.8999999999999998E-6</v>
      </c>
      <c r="AQ101" s="256">
        <f t="shared" si="84"/>
        <v>15.76680293789687</v>
      </c>
      <c r="AR101" s="257">
        <f t="shared" si="85"/>
        <v>90.221150144632077</v>
      </c>
      <c r="AS101" s="257">
        <f t="shared" si="86"/>
        <v>158.10599612724363</v>
      </c>
      <c r="AT101" s="257">
        <f t="shared" si="87"/>
        <v>2728.5328417527085</v>
      </c>
      <c r="AU101" s="257">
        <f t="shared" si="88"/>
        <v>27.372921767182067</v>
      </c>
      <c r="AV101" s="258">
        <f t="shared" si="89"/>
        <v>1.9</v>
      </c>
      <c r="AW101" s="264">
        <v>1</v>
      </c>
      <c r="AX101" s="265">
        <f t="shared" si="90"/>
        <v>15.76680293789687</v>
      </c>
      <c r="AY101" s="265">
        <f t="shared" si="91"/>
        <v>90.221150144632077</v>
      </c>
      <c r="AZ101" s="265">
        <f t="shared" si="92"/>
        <v>158.10599612724363</v>
      </c>
      <c r="BA101" s="265">
        <f t="shared" si="93"/>
        <v>2728.5328417527085</v>
      </c>
      <c r="BB101" s="265">
        <f t="shared" si="94"/>
        <v>27.372921767182067</v>
      </c>
      <c r="BC101" s="266">
        <f t="shared" si="95"/>
        <v>1.9</v>
      </c>
      <c r="BG101" s="13">
        <v>0.1</v>
      </c>
      <c r="BH101" s="13">
        <f t="shared" si="96"/>
        <v>20</v>
      </c>
      <c r="BI101"/>
      <c r="BJ101">
        <f>BH101</f>
        <v>20</v>
      </c>
      <c r="BK101" s="13">
        <f t="shared" si="97"/>
        <v>0.18000000000000002</v>
      </c>
      <c r="BL101" s="13">
        <f t="shared" si="98"/>
        <v>1.03</v>
      </c>
      <c r="BM101" s="13">
        <f t="shared" si="99"/>
        <v>1.8050000000000002</v>
      </c>
      <c r="BN101" s="13">
        <f t="shared" si="100"/>
        <v>31.150000000000002</v>
      </c>
      <c r="BO101" s="13">
        <f t="shared" si="101"/>
        <v>0.3125</v>
      </c>
      <c r="BP101" s="13">
        <f t="shared" si="102"/>
        <v>2.8499999999999998E-2</v>
      </c>
      <c r="BQ101" s="13">
        <f>((((BJ101/Q101)^2)+((BK101/W101)^2))^(1/2))*AD101</f>
        <v>8.027145558013579E-4</v>
      </c>
      <c r="BR101" s="209">
        <f>(((((BJ101/Q101))^2)+((BL101/X101)^2))^(1/2))*AE101</f>
        <v>4.5933110693077688E-3</v>
      </c>
      <c r="BS101" s="209">
        <f>(((((BJ101/Q101))^2)+((BM101/Y101)^2))^(1/2))*AF101</f>
        <v>8.049443184563616E-3</v>
      </c>
      <c r="BT101" s="209">
        <f>((((BJ101/Q101)^2)+((BN101/Z101)^2))^(1/2))*AG101</f>
        <v>0.13891421340673499</v>
      </c>
      <c r="BU101" s="209">
        <f>((((BJ101/Q101)^2)+((BO101/AA101)^2))^(1/2))*AH101</f>
        <v>1.3936016593773574E-3</v>
      </c>
      <c r="BV101" s="209">
        <f>((((BJ101/Q101)^2)+((BP101/AB101)^2))^(1/2))*AI101</f>
        <v>9.6732207666319709E-5</v>
      </c>
      <c r="CI101"/>
      <c r="CJ101"/>
      <c r="CK101"/>
      <c r="CL101"/>
      <c r="CM101"/>
    </row>
    <row r="102" spans="1:91" s="13" customFormat="1" ht="12.95" customHeight="1" thickBot="1" x14ac:dyDescent="0.3">
      <c r="A102" s="13">
        <v>4.5833089999999999</v>
      </c>
      <c r="B102" s="13">
        <v>-74.101134000000002</v>
      </c>
      <c r="C102" s="13">
        <v>29</v>
      </c>
      <c r="D102" s="13">
        <v>22</v>
      </c>
      <c r="E102" s="13">
        <v>2279</v>
      </c>
      <c r="F102" s="3" t="s">
        <v>13</v>
      </c>
      <c r="G102" s="4" t="s">
        <v>36</v>
      </c>
      <c r="H102" s="5" t="s">
        <v>1561</v>
      </c>
      <c r="I102" s="14" t="s">
        <v>1552</v>
      </c>
      <c r="J102" s="3" t="s">
        <v>1562</v>
      </c>
      <c r="K102" s="6">
        <v>40626</v>
      </c>
      <c r="L102" s="15">
        <v>12</v>
      </c>
      <c r="M102" s="3">
        <v>7</v>
      </c>
      <c r="N102" s="3">
        <f t="shared" si="69"/>
        <v>360</v>
      </c>
      <c r="O102" s="3">
        <v>30</v>
      </c>
      <c r="P102" s="14" t="s">
        <v>1554</v>
      </c>
      <c r="Q102" s="3">
        <v>44</v>
      </c>
      <c r="R102" s="14"/>
      <c r="S102" s="14"/>
      <c r="T102" s="14"/>
      <c r="U102" s="17">
        <v>3.9E-2</v>
      </c>
      <c r="V102" s="142">
        <v>0.36</v>
      </c>
      <c r="W102" s="148">
        <v>1.8</v>
      </c>
      <c r="X102" s="142">
        <v>10.3</v>
      </c>
      <c r="Y102" s="154">
        <f>0.01805*1000</f>
        <v>18.05</v>
      </c>
      <c r="Z102" s="148">
        <v>311.5</v>
      </c>
      <c r="AA102" s="21">
        <f>0.003125*1000</f>
        <v>3.125</v>
      </c>
      <c r="AB102" s="215">
        <v>0.28499999999999998</v>
      </c>
      <c r="AC102" s="237">
        <f t="shared" si="70"/>
        <v>2.4974615853628644E-4</v>
      </c>
      <c r="AD102" s="22">
        <f t="shared" si="71"/>
        <v>1.2487307926814324E-3</v>
      </c>
      <c r="AE102" s="22">
        <f t="shared" si="72"/>
        <v>7.1455150914548626E-3</v>
      </c>
      <c r="AF102" s="22">
        <f t="shared" si="73"/>
        <v>1.2521994893277696E-2</v>
      </c>
      <c r="AG102" s="22">
        <f t="shared" si="74"/>
        <v>0.21609980106681451</v>
      </c>
      <c r="AH102" s="22">
        <f t="shared" si="75"/>
        <v>2.1679354039608198E-3</v>
      </c>
      <c r="AI102" s="238">
        <f t="shared" si="76"/>
        <v>1.5047999999999998E-4</v>
      </c>
      <c r="AJ102" s="247">
        <f t="shared" si="77"/>
        <v>6.9373932926746237E-7</v>
      </c>
      <c r="AK102" s="23">
        <f t="shared" si="78"/>
        <v>3.4686966463373121E-6</v>
      </c>
      <c r="AL102" s="23">
        <f t="shared" si="79"/>
        <v>1.9848653031819064E-5</v>
      </c>
      <c r="AM102" s="23">
        <f t="shared" si="80"/>
        <v>3.4783319147993598E-5</v>
      </c>
      <c r="AN102" s="23">
        <f t="shared" si="81"/>
        <v>6.0027722518559584E-4</v>
      </c>
      <c r="AO102" s="23">
        <f t="shared" si="82"/>
        <v>6.0220427887800554E-6</v>
      </c>
      <c r="AP102" s="248">
        <f t="shared" si="83"/>
        <v>4.1799999999999996E-7</v>
      </c>
      <c r="AQ102" s="256">
        <f t="shared" si="84"/>
        <v>3.4686966463373121</v>
      </c>
      <c r="AR102" s="257">
        <f t="shared" si="85"/>
        <v>19.848653031819065</v>
      </c>
      <c r="AS102" s="257">
        <f t="shared" si="86"/>
        <v>34.783319147993595</v>
      </c>
      <c r="AT102" s="257">
        <f t="shared" si="87"/>
        <v>600.27722518559585</v>
      </c>
      <c r="AU102" s="257">
        <f t="shared" si="88"/>
        <v>6.0220427887800554</v>
      </c>
      <c r="AV102" s="258">
        <f t="shared" si="89"/>
        <v>0.41799999999999998</v>
      </c>
      <c r="AW102" s="264">
        <v>1</v>
      </c>
      <c r="AX102" s="265">
        <f t="shared" si="90"/>
        <v>3.4686966463373121</v>
      </c>
      <c r="AY102" s="265">
        <f t="shared" si="91"/>
        <v>19.848653031819065</v>
      </c>
      <c r="AZ102" s="265">
        <f t="shared" si="92"/>
        <v>34.783319147993595</v>
      </c>
      <c r="BA102" s="265">
        <f t="shared" si="93"/>
        <v>600.27722518559585</v>
      </c>
      <c r="BB102" s="265">
        <f t="shared" si="94"/>
        <v>6.0220427887800554</v>
      </c>
      <c r="BC102" s="266">
        <f t="shared" si="95"/>
        <v>0.41799999999999998</v>
      </c>
      <c r="BG102" s="13">
        <v>0.1</v>
      </c>
      <c r="BH102" s="13">
        <f t="shared" si="96"/>
        <v>4.4000000000000004</v>
      </c>
      <c r="BI102"/>
      <c r="BJ102">
        <f>BH102</f>
        <v>4.4000000000000004</v>
      </c>
      <c r="BK102" s="13">
        <f t="shared" si="97"/>
        <v>0.18000000000000002</v>
      </c>
      <c r="BL102" s="13">
        <f t="shared" si="98"/>
        <v>1.03</v>
      </c>
      <c r="BM102" s="13">
        <f t="shared" si="99"/>
        <v>1.8050000000000002</v>
      </c>
      <c r="BN102" s="13">
        <f t="shared" si="100"/>
        <v>31.150000000000002</v>
      </c>
      <c r="BO102" s="13">
        <f t="shared" si="101"/>
        <v>0.3125</v>
      </c>
      <c r="BP102" s="13">
        <f t="shared" si="102"/>
        <v>2.8499999999999998E-2</v>
      </c>
      <c r="BQ102" s="13">
        <f>((((BJ102/Q102)^2)+((BK102/W102)^2))^(1/2))*AD102</f>
        <v>1.7659720227629876E-4</v>
      </c>
      <c r="BR102" s="209">
        <f>(((((BJ102/Q102))^2)+((BL102/X102)^2))^(1/2))*AE102</f>
        <v>1.0105284352477093E-3</v>
      </c>
      <c r="BS102" s="209">
        <f>(((((BJ102/Q102))^2)+((BM102/Y102)^2))^(1/2))*AF102</f>
        <v>1.7708775006039959E-3</v>
      </c>
      <c r="BT102" s="209">
        <f>((((BJ102/Q102)^2)+((BN102/Z102)^2))^(1/2))*AG102</f>
        <v>3.0561126949481696E-2</v>
      </c>
      <c r="BU102" s="209">
        <f>((((BJ102/Q102)^2)+((BO102/AA102)^2))^(1/2))*AH102</f>
        <v>3.0659236506301867E-4</v>
      </c>
      <c r="BV102" s="209">
        <f>((((BJ102/Q102)^2)+((BP102/AB102)^2))^(1/2))*AI102</f>
        <v>2.1281085686590336E-5</v>
      </c>
      <c r="CI102"/>
      <c r="CJ102"/>
      <c r="CK102"/>
      <c r="CL102"/>
      <c r="CM102"/>
    </row>
    <row r="103" spans="1:91" s="13" customFormat="1" ht="12.95" customHeight="1" thickBot="1" x14ac:dyDescent="0.3">
      <c r="A103" s="13">
        <v>4.5834305555555552</v>
      </c>
      <c r="B103" s="13">
        <v>-74.127080555555551</v>
      </c>
      <c r="C103" s="13">
        <v>26</v>
      </c>
      <c r="D103" s="13">
        <v>22</v>
      </c>
      <c r="E103" s="13">
        <v>1783</v>
      </c>
      <c r="F103" s="3" t="s">
        <v>13</v>
      </c>
      <c r="G103" s="4" t="s">
        <v>718</v>
      </c>
      <c r="H103" s="5" t="s">
        <v>719</v>
      </c>
      <c r="I103" s="14" t="s">
        <v>1610</v>
      </c>
      <c r="J103" s="3" t="s">
        <v>1559</v>
      </c>
      <c r="K103" s="6">
        <v>40634</v>
      </c>
      <c r="L103" s="15">
        <v>12</v>
      </c>
      <c r="M103" s="3">
        <v>7</v>
      </c>
      <c r="N103" s="3">
        <f t="shared" si="69"/>
        <v>360</v>
      </c>
      <c r="O103" s="3">
        <v>30</v>
      </c>
      <c r="P103" s="14" t="s">
        <v>1554</v>
      </c>
      <c r="Q103" s="3">
        <v>1200</v>
      </c>
      <c r="R103" s="14">
        <f>0.565555287076649*Q103</f>
        <v>678.66634449197886</v>
      </c>
      <c r="S103" s="14"/>
      <c r="T103" s="14"/>
      <c r="U103" s="17">
        <v>3.9E-2</v>
      </c>
      <c r="V103" s="18">
        <v>2.0099999999999998</v>
      </c>
      <c r="W103" s="19">
        <v>10.050000000000001</v>
      </c>
      <c r="X103" s="18">
        <v>3.0999999999999996</v>
      </c>
      <c r="Y103" s="154">
        <v>18.05</v>
      </c>
      <c r="Z103" s="19">
        <v>154.44999999999999</v>
      </c>
      <c r="AA103" s="31">
        <v>3.125</v>
      </c>
      <c r="AB103" s="226">
        <v>0.95899999999999996</v>
      </c>
      <c r="AC103" s="237">
        <f t="shared" si="70"/>
        <v>5.9537329699724841E-2</v>
      </c>
      <c r="AD103" s="22">
        <f t="shared" si="71"/>
        <v>0.29768664849862431</v>
      </c>
      <c r="AE103" s="22">
        <f t="shared" si="72"/>
        <v>9.1823742322958729E-2</v>
      </c>
      <c r="AF103" s="22">
        <f t="shared" si="73"/>
        <v>0.53465114481593712</v>
      </c>
      <c r="AG103" s="22">
        <f t="shared" si="74"/>
        <v>4.5748958070261212</v>
      </c>
      <c r="AH103" s="22">
        <f t="shared" si="75"/>
        <v>9.2564256373950327E-2</v>
      </c>
      <c r="AI103" s="238">
        <f t="shared" si="76"/>
        <v>2.1619692292413693E-2</v>
      </c>
      <c r="AJ103" s="247">
        <f t="shared" si="77"/>
        <v>1.6538147138812456E-4</v>
      </c>
      <c r="AK103" s="23">
        <f t="shared" si="78"/>
        <v>8.269073569406231E-4</v>
      </c>
      <c r="AL103" s="23">
        <f t="shared" si="79"/>
        <v>2.5506595089710759E-4</v>
      </c>
      <c r="AM103" s="23">
        <f t="shared" si="80"/>
        <v>1.4851420689331587E-3</v>
      </c>
      <c r="AN103" s="23">
        <f t="shared" si="81"/>
        <v>1.2708043908405893E-2</v>
      </c>
      <c r="AO103" s="23">
        <f t="shared" si="82"/>
        <v>2.5712293437208424E-4</v>
      </c>
      <c r="AP103" s="248">
        <f t="shared" si="83"/>
        <v>6.0054700812260259E-5</v>
      </c>
      <c r="AQ103" s="256">
        <f t="shared" si="84"/>
        <v>826.90735694062312</v>
      </c>
      <c r="AR103" s="257">
        <f t="shared" si="85"/>
        <v>255.0659508971076</v>
      </c>
      <c r="AS103" s="257">
        <f t="shared" si="86"/>
        <v>1485.1420689331587</v>
      </c>
      <c r="AT103" s="257">
        <f t="shared" si="87"/>
        <v>12708.043908405893</v>
      </c>
      <c r="AU103" s="257">
        <f t="shared" si="88"/>
        <v>257.12293437208422</v>
      </c>
      <c r="AV103" s="258">
        <f t="shared" si="89"/>
        <v>60.054700812260258</v>
      </c>
      <c r="AW103" s="264">
        <v>1</v>
      </c>
      <c r="AX103" s="265">
        <f t="shared" si="90"/>
        <v>826.90735694062312</v>
      </c>
      <c r="AY103" s="265">
        <f t="shared" si="91"/>
        <v>255.0659508971076</v>
      </c>
      <c r="AZ103" s="265">
        <f t="shared" si="92"/>
        <v>1485.1420689331587</v>
      </c>
      <c r="BA103" s="265">
        <f t="shared" si="93"/>
        <v>12708.043908405893</v>
      </c>
      <c r="BB103" s="265">
        <f t="shared" si="94"/>
        <v>257.12293437208422</v>
      </c>
      <c r="BC103" s="266">
        <f t="shared" si="95"/>
        <v>60.054700812260258</v>
      </c>
      <c r="BF103" s="210">
        <f>'F. CONVERSIÓN DE CARBÓN A CARNE'!$L$20</f>
        <v>0.24417195935985944</v>
      </c>
      <c r="BG103" s="13">
        <v>0.1</v>
      </c>
      <c r="BH103" s="13">
        <f t="shared" si="96"/>
        <v>120</v>
      </c>
      <c r="BI103">
        <f>(((((BD103+BE103+BF103)/0.565555287076649)^2)+((BH103/Q103)^2))^(1/2))*R103</f>
        <v>300.76336534500405</v>
      </c>
      <c r="BJ103">
        <f t="shared" ref="BJ103:BJ107" si="109">(((BH103)^2)+((BI103^2))^(1/2))</f>
        <v>14700.763365345005</v>
      </c>
      <c r="BK103" s="13">
        <f t="shared" si="97"/>
        <v>1.0050000000000001</v>
      </c>
      <c r="BL103" s="13">
        <f t="shared" si="98"/>
        <v>0.31</v>
      </c>
      <c r="BM103" s="13">
        <f t="shared" si="99"/>
        <v>1.8050000000000002</v>
      </c>
      <c r="BN103" s="13">
        <f t="shared" si="100"/>
        <v>15.445</v>
      </c>
      <c r="BO103" s="13">
        <f t="shared" si="101"/>
        <v>0.3125</v>
      </c>
      <c r="BP103" s="13">
        <f t="shared" si="102"/>
        <v>9.5899999999999999E-2</v>
      </c>
      <c r="BQ103" s="13">
        <f>((((BJ103/(Q103+R103+S103+T103))^2)+((BK103/W103)^2))^(1/2))*AD103</f>
        <v>2.3296197968991286</v>
      </c>
      <c r="BR103" s="209">
        <f>((((BJ103/(Q103+R103+S103+T103))^2)+((BL103/X103)^2))^(1/2))*AE103</f>
        <v>0.71858919108331321</v>
      </c>
      <c r="BS103" s="209">
        <f>(((((BJ103/(Q103+R103+S103+T103))^2)+((BM103/Y103)^2))^(1/2))*AF103)</f>
        <v>4.1840435158238076</v>
      </c>
      <c r="BT103" s="209">
        <f>((((BJ103/(Q103+R103+S103+T103))^2)+((BN103/Z103)^2))^(1/2))*AG103</f>
        <v>35.801967923489585</v>
      </c>
      <c r="BU103" s="209">
        <f>((((BJ103/(Q103+R103+S103+T103))^2)+((BO103/AA103)^2))^(1/2))*AH103</f>
        <v>0.7243842652049528</v>
      </c>
      <c r="BV103" s="209">
        <f>((((BJ103/(Q103+R103+S103+T103))^2)+((BP103/AB103)^2))^(1/2))*AI103</f>
        <v>0.16919019855708173</v>
      </c>
      <c r="CI103"/>
      <c r="CJ103"/>
      <c r="CK103"/>
      <c r="CL103"/>
      <c r="CM103"/>
    </row>
    <row r="104" spans="1:91" s="13" customFormat="1" ht="12.95" customHeight="1" thickBot="1" x14ac:dyDescent="0.3">
      <c r="A104" s="13">
        <v>4.5836552530944896</v>
      </c>
      <c r="B104" s="13">
        <v>-74.138303408203299</v>
      </c>
      <c r="C104" s="13">
        <v>25</v>
      </c>
      <c r="D104" s="13">
        <v>22</v>
      </c>
      <c r="E104" s="13">
        <v>1782</v>
      </c>
      <c r="F104" s="3" t="s">
        <v>5</v>
      </c>
      <c r="G104" s="4" t="s">
        <v>709</v>
      </c>
      <c r="H104" s="5" t="s">
        <v>710</v>
      </c>
      <c r="I104" s="14" t="s">
        <v>1610</v>
      </c>
      <c r="J104" s="3" t="s">
        <v>1553</v>
      </c>
      <c r="K104" s="6">
        <v>40634</v>
      </c>
      <c r="L104" s="15">
        <v>12</v>
      </c>
      <c r="M104" s="3">
        <v>7</v>
      </c>
      <c r="N104" s="3">
        <f t="shared" si="69"/>
        <v>360</v>
      </c>
      <c r="O104" s="3">
        <v>30</v>
      </c>
      <c r="P104" s="14" t="s">
        <v>1554</v>
      </c>
      <c r="Q104" s="3">
        <v>1000</v>
      </c>
      <c r="R104" s="14"/>
      <c r="S104" s="14"/>
      <c r="T104" s="14">
        <f>0.738210935315612*Q104</f>
        <v>738.21093531561201</v>
      </c>
      <c r="U104" s="17">
        <v>3.9E-2</v>
      </c>
      <c r="V104" s="18">
        <v>2.02</v>
      </c>
      <c r="W104" s="19">
        <v>10.1</v>
      </c>
      <c r="X104" s="18">
        <v>1.9</v>
      </c>
      <c r="Y104" s="20">
        <v>18.05</v>
      </c>
      <c r="Z104" s="19">
        <v>160.19999999999999</v>
      </c>
      <c r="AA104" s="21">
        <v>3.125</v>
      </c>
      <c r="AB104" s="219">
        <v>1.0149999999999999</v>
      </c>
      <c r="AC104" s="237">
        <f t="shared" si="70"/>
        <v>5.5360179148869697E-2</v>
      </c>
      <c r="AD104" s="22">
        <f t="shared" si="71"/>
        <v>0.27680089574434852</v>
      </c>
      <c r="AE104" s="22">
        <f t="shared" si="72"/>
        <v>5.2071455635075453E-2</v>
      </c>
      <c r="AF104" s="22">
        <f t="shared" si="73"/>
        <v>0.49467882853321682</v>
      </c>
      <c r="AG104" s="22">
        <f t="shared" si="74"/>
        <v>4.3904458909153092</v>
      </c>
      <c r="AH104" s="22">
        <f t="shared" si="75"/>
        <v>8.5643841505058313E-2</v>
      </c>
      <c r="AI104" s="238">
        <f t="shared" si="76"/>
        <v>2.117140919214415E-2</v>
      </c>
      <c r="AJ104" s="247">
        <f t="shared" si="77"/>
        <v>1.5377827541352692E-4</v>
      </c>
      <c r="AK104" s="23">
        <f t="shared" si="78"/>
        <v>7.6889137706763477E-4</v>
      </c>
      <c r="AL104" s="23">
        <f t="shared" si="79"/>
        <v>1.4464293231965404E-4</v>
      </c>
      <c r="AM104" s="23">
        <f t="shared" si="80"/>
        <v>1.3741078570367134E-3</v>
      </c>
      <c r="AN104" s="23">
        <f t="shared" si="81"/>
        <v>1.2195683030320304E-2</v>
      </c>
      <c r="AO104" s="23">
        <f t="shared" si="82"/>
        <v>2.3789955973627309E-4</v>
      </c>
      <c r="AP104" s="248">
        <f t="shared" si="83"/>
        <v>5.8809469978178193E-5</v>
      </c>
      <c r="AQ104" s="256">
        <f t="shared" si="84"/>
        <v>768.89137706763472</v>
      </c>
      <c r="AR104" s="257">
        <f t="shared" si="85"/>
        <v>144.64293231965405</v>
      </c>
      <c r="AS104" s="257">
        <f t="shared" si="86"/>
        <v>1374.1078570367133</v>
      </c>
      <c r="AT104" s="257">
        <f t="shared" si="87"/>
        <v>12195.683030320304</v>
      </c>
      <c r="AU104" s="257">
        <f t="shared" si="88"/>
        <v>237.89955973627309</v>
      </c>
      <c r="AV104" s="258">
        <f t="shared" si="89"/>
        <v>58.809469978178193</v>
      </c>
      <c r="AW104" s="264">
        <v>1</v>
      </c>
      <c r="AX104" s="265">
        <f t="shared" si="90"/>
        <v>768.89137706763472</v>
      </c>
      <c r="AY104" s="265">
        <f t="shared" si="91"/>
        <v>144.64293231965405</v>
      </c>
      <c r="AZ104" s="265">
        <f t="shared" si="92"/>
        <v>1374.1078570367133</v>
      </c>
      <c r="BA104" s="265">
        <f t="shared" si="93"/>
        <v>12195.683030320304</v>
      </c>
      <c r="BB104" s="265">
        <f t="shared" si="94"/>
        <v>237.89955973627309</v>
      </c>
      <c r="BC104" s="266">
        <f t="shared" si="95"/>
        <v>58.809469978178193</v>
      </c>
      <c r="BD104" s="211">
        <f>'F. CONVERSIÓN DE CARBÓN A CARNE'!$F$20</f>
        <v>0.16207300021353654</v>
      </c>
      <c r="BG104" s="13">
        <v>0.1</v>
      </c>
      <c r="BH104" s="13">
        <f t="shared" si="96"/>
        <v>100</v>
      </c>
      <c r="BI104">
        <f>(((((BD104+BE104+BF104)/0.738210935315612)^2)+((BH104/Q104)^2))^(1/2))*T104</f>
        <v>178.09326558972555</v>
      </c>
      <c r="BJ104">
        <f t="shared" si="109"/>
        <v>10178.093265589725</v>
      </c>
      <c r="BK104" s="13">
        <f t="shared" si="97"/>
        <v>1.01</v>
      </c>
      <c r="BL104" s="13">
        <f t="shared" si="98"/>
        <v>0.19</v>
      </c>
      <c r="BM104" s="13">
        <f t="shared" si="99"/>
        <v>1.8050000000000002</v>
      </c>
      <c r="BN104" s="13">
        <f t="shared" si="100"/>
        <v>16.02</v>
      </c>
      <c r="BO104" s="13">
        <f t="shared" si="101"/>
        <v>0.3125</v>
      </c>
      <c r="BP104" s="13">
        <f t="shared" si="102"/>
        <v>0.10149999999999999</v>
      </c>
      <c r="BQ104" s="13">
        <f>((((BJ104/(Q104+R104+S104+T104))^2)+((BK104/W104)^2))^(1/2))*AD104</f>
        <v>1.6210438496333497</v>
      </c>
      <c r="BR104" s="209">
        <f>((((BJ104/(Q104+R104+S104+T104))^2)+((BL104/X104)^2))^(1/2))*AE104</f>
        <v>0.30494884300033304</v>
      </c>
      <c r="BS104" s="209">
        <f>(((((BJ104/(Q104+R104+S104+T104))^2)+((BM104/Y104)^2))^(1/2))*AF104)</f>
        <v>2.8970140085031639</v>
      </c>
      <c r="BT104" s="209">
        <f>((((BJ104/(Q104+R104+S104+T104))^2)+((BN104/Z104)^2))^(1/2))*AG104</f>
        <v>25.71200244665966</v>
      </c>
      <c r="BU104" s="209">
        <f>((((BJ104/(Q104+R104+S104+T104))^2)+((BO104/AA104)^2))^(1/2))*AH104</f>
        <v>0.50156059704002143</v>
      </c>
      <c r="BV104" s="209">
        <f>((((BJ104/(Q104+R104+S104+T104))^2)+((BP104/AB104)^2))^(1/2))*AI104</f>
        <v>0.1239872528833641</v>
      </c>
      <c r="CI104"/>
      <c r="CJ104"/>
      <c r="CK104"/>
      <c r="CL104"/>
      <c r="CM104"/>
    </row>
    <row r="105" spans="1:91" s="13" customFormat="1" ht="12.95" customHeight="1" thickBot="1" x14ac:dyDescent="0.3">
      <c r="A105" s="13">
        <v>4.5837849482098898</v>
      </c>
      <c r="B105" s="13">
        <v>-74.1242855058576</v>
      </c>
      <c r="C105" s="13">
        <v>26</v>
      </c>
      <c r="D105" s="13">
        <v>22</v>
      </c>
      <c r="E105" s="13">
        <v>1783</v>
      </c>
      <c r="F105" s="3" t="s">
        <v>5</v>
      </c>
      <c r="G105" s="4" t="s">
        <v>540</v>
      </c>
      <c r="H105" s="5" t="s">
        <v>541</v>
      </c>
      <c r="I105" s="14" t="s">
        <v>1602</v>
      </c>
      <c r="J105" s="3" t="s">
        <v>1553</v>
      </c>
      <c r="K105" s="6">
        <v>40640</v>
      </c>
      <c r="L105" s="15">
        <v>12</v>
      </c>
      <c r="M105" s="3">
        <v>7</v>
      </c>
      <c r="N105" s="3">
        <f t="shared" si="69"/>
        <v>360</v>
      </c>
      <c r="O105" s="3">
        <v>30</v>
      </c>
      <c r="P105" s="14" t="s">
        <v>1554</v>
      </c>
      <c r="Q105" s="3">
        <v>600</v>
      </c>
      <c r="R105" s="14"/>
      <c r="S105" s="14"/>
      <c r="T105" s="14">
        <f>0.738210935315612*Q105</f>
        <v>442.92656118936719</v>
      </c>
      <c r="U105" s="17">
        <v>3.9E-2</v>
      </c>
      <c r="V105" s="27">
        <v>2.02</v>
      </c>
      <c r="W105" s="28">
        <v>10.1</v>
      </c>
      <c r="X105" s="27">
        <v>1.9</v>
      </c>
      <c r="Y105" s="155">
        <v>18.05</v>
      </c>
      <c r="Z105" s="28">
        <v>160.19999999999999</v>
      </c>
      <c r="AA105" s="21">
        <v>3.125</v>
      </c>
      <c r="AB105" s="222">
        <v>1.0149999999999999</v>
      </c>
      <c r="AC105" s="237">
        <f t="shared" si="70"/>
        <v>3.3216107489321814E-2</v>
      </c>
      <c r="AD105" s="22">
        <f t="shared" si="71"/>
        <v>0.16608053744660906</v>
      </c>
      <c r="AE105" s="22">
        <f t="shared" si="72"/>
        <v>3.1242873381045269E-2</v>
      </c>
      <c r="AF105" s="22">
        <f t="shared" si="73"/>
        <v>0.29680729711993015</v>
      </c>
      <c r="AG105" s="22">
        <f t="shared" si="74"/>
        <v>2.6342675345491857</v>
      </c>
      <c r="AH105" s="22">
        <f t="shared" si="75"/>
        <v>5.1386304903034988E-2</v>
      </c>
      <c r="AI105" s="238">
        <f t="shared" si="76"/>
        <v>1.2702845515286491E-2</v>
      </c>
      <c r="AJ105" s="247">
        <f t="shared" si="77"/>
        <v>9.2266965248116151E-5</v>
      </c>
      <c r="AK105" s="23">
        <f t="shared" si="78"/>
        <v>4.6133482624058071E-4</v>
      </c>
      <c r="AL105" s="23">
        <f t="shared" si="79"/>
        <v>8.6785759391792413E-5</v>
      </c>
      <c r="AM105" s="23">
        <f t="shared" si="80"/>
        <v>8.2446471422202821E-4</v>
      </c>
      <c r="AN105" s="23">
        <f t="shared" si="81"/>
        <v>7.3174098181921828E-3</v>
      </c>
      <c r="AO105" s="23">
        <f t="shared" si="82"/>
        <v>1.4273973584176387E-4</v>
      </c>
      <c r="AP105" s="248">
        <f t="shared" si="83"/>
        <v>3.5285681986906921E-5</v>
      </c>
      <c r="AQ105" s="256">
        <f t="shared" si="84"/>
        <v>461.3348262405807</v>
      </c>
      <c r="AR105" s="257">
        <f t="shared" si="85"/>
        <v>86.785759391792411</v>
      </c>
      <c r="AS105" s="257">
        <f t="shared" si="86"/>
        <v>824.46471422202819</v>
      </c>
      <c r="AT105" s="257">
        <f t="shared" si="87"/>
        <v>7317.4098181921827</v>
      </c>
      <c r="AU105" s="257">
        <f t="shared" si="88"/>
        <v>142.73973584176386</v>
      </c>
      <c r="AV105" s="258">
        <f t="shared" si="89"/>
        <v>35.285681986906923</v>
      </c>
      <c r="AW105" s="264">
        <v>1</v>
      </c>
      <c r="AX105" s="265">
        <f t="shared" si="90"/>
        <v>461.3348262405807</v>
      </c>
      <c r="AY105" s="265">
        <f t="shared" si="91"/>
        <v>86.785759391792411</v>
      </c>
      <c r="AZ105" s="265">
        <f t="shared" si="92"/>
        <v>824.46471422202819</v>
      </c>
      <c r="BA105" s="265">
        <f t="shared" si="93"/>
        <v>7317.4098181921827</v>
      </c>
      <c r="BB105" s="265">
        <f t="shared" si="94"/>
        <v>142.73973584176386</v>
      </c>
      <c r="BC105" s="266">
        <f t="shared" si="95"/>
        <v>35.285681986906923</v>
      </c>
      <c r="BD105" s="211">
        <f>'F. CONVERSIÓN DE CARBÓN A CARNE'!$F$20</f>
        <v>0.16207300021353654</v>
      </c>
      <c r="BG105" s="13">
        <v>0.1</v>
      </c>
      <c r="BH105" s="13">
        <f t="shared" si="96"/>
        <v>60</v>
      </c>
      <c r="BI105">
        <f>(((((BD105+BE105+BF105)/0.738210935315612)^2)+((BH105/Q105)^2))^(1/2))*T105</f>
        <v>106.85595935383533</v>
      </c>
      <c r="BJ105">
        <f t="shared" si="109"/>
        <v>3706.8559593538353</v>
      </c>
      <c r="BK105" s="13">
        <f t="shared" si="97"/>
        <v>1.01</v>
      </c>
      <c r="BL105" s="13">
        <f t="shared" si="98"/>
        <v>0.19</v>
      </c>
      <c r="BM105" s="13">
        <f t="shared" si="99"/>
        <v>1.8050000000000002</v>
      </c>
      <c r="BN105" s="13">
        <f t="shared" si="100"/>
        <v>16.02</v>
      </c>
      <c r="BO105" s="13">
        <f t="shared" si="101"/>
        <v>0.3125</v>
      </c>
      <c r="BP105" s="13">
        <f t="shared" si="102"/>
        <v>0.10149999999999999</v>
      </c>
      <c r="BQ105" s="13">
        <f>((((BJ105/(Q105+R105+S105+T105))^2)+((BK105/W105)^2))^(1/2))*AD105</f>
        <v>0.59053078921591318</v>
      </c>
      <c r="BR105" s="209">
        <f>((((BJ105/(Q105+R105+S105+T105))^2)+((BL105/X105)^2))^(1/2))*AE105</f>
        <v>0.11108995044655794</v>
      </c>
      <c r="BS105" s="209">
        <f>(((((BJ105/(Q105+R105+S105+T105))^2)+((BM105/Y105)^2))^(1/2))*AF105)</f>
        <v>1.0553545292423008</v>
      </c>
      <c r="BT105" s="209">
        <f>((((BJ105/(Q105+R105+S105+T105))^2)+((BN105/Z105)^2))^(1/2))*AG105</f>
        <v>9.3666368744939916</v>
      </c>
      <c r="BU105" s="209">
        <f>((((BJ105/(Q105+R105+S105+T105))^2)+((BO105/AA105)^2))^(1/2))*AH105</f>
        <v>0.18271373428710189</v>
      </c>
      <c r="BV105" s="209">
        <f>((((BJ105/(Q105+R105+S105+T105))^2)+((BP105/AB105)^2))^(1/2))*AI105</f>
        <v>4.5167371823092058E-2</v>
      </c>
      <c r="CI105"/>
      <c r="CJ105"/>
      <c r="CK105"/>
      <c r="CL105"/>
      <c r="CM105"/>
    </row>
    <row r="106" spans="1:91" s="13" customFormat="1" ht="12.95" customHeight="1" thickBot="1" x14ac:dyDescent="0.3">
      <c r="A106" s="13">
        <v>4.5839249999999998</v>
      </c>
      <c r="B106" s="13">
        <v>-74.125044444444441</v>
      </c>
      <c r="C106" s="13">
        <v>26</v>
      </c>
      <c r="D106" s="13">
        <v>22</v>
      </c>
      <c r="E106" s="13">
        <v>1783</v>
      </c>
      <c r="F106" s="3" t="s">
        <v>5</v>
      </c>
      <c r="G106" s="4" t="s">
        <v>525</v>
      </c>
      <c r="H106" s="5" t="s">
        <v>526</v>
      </c>
      <c r="I106" s="14" t="s">
        <v>1602</v>
      </c>
      <c r="J106" s="3" t="s">
        <v>1553</v>
      </c>
      <c r="K106" s="6">
        <v>40640</v>
      </c>
      <c r="L106" s="15">
        <v>12</v>
      </c>
      <c r="M106" s="3">
        <v>7</v>
      </c>
      <c r="N106" s="3">
        <f t="shared" si="69"/>
        <v>360</v>
      </c>
      <c r="O106" s="3">
        <v>30</v>
      </c>
      <c r="P106" s="14" t="s">
        <v>1554</v>
      </c>
      <c r="Q106" s="3">
        <v>1200</v>
      </c>
      <c r="R106" s="14"/>
      <c r="S106" s="14"/>
      <c r="T106" s="14">
        <f>0.738210935315612*Q106</f>
        <v>885.85312237873438</v>
      </c>
      <c r="U106" s="17">
        <v>3.9E-2</v>
      </c>
      <c r="V106" s="18">
        <v>2.02</v>
      </c>
      <c r="W106" s="19">
        <v>10.1</v>
      </c>
      <c r="X106" s="18">
        <v>1.9</v>
      </c>
      <c r="Y106" s="20">
        <v>18.05</v>
      </c>
      <c r="Z106" s="19">
        <v>160.19999999999999</v>
      </c>
      <c r="AA106" s="21">
        <v>3.125</v>
      </c>
      <c r="AB106" s="219">
        <v>1.0149999999999999</v>
      </c>
      <c r="AC106" s="237">
        <f t="shared" si="70"/>
        <v>6.6432214978643628E-2</v>
      </c>
      <c r="AD106" s="22">
        <f t="shared" si="71"/>
        <v>0.33216107489321811</v>
      </c>
      <c r="AE106" s="22">
        <f t="shared" si="72"/>
        <v>6.2485746762090538E-2</v>
      </c>
      <c r="AF106" s="22">
        <f t="shared" si="73"/>
        <v>0.59361459423986029</v>
      </c>
      <c r="AG106" s="22">
        <f t="shared" si="74"/>
        <v>5.2685350690983714</v>
      </c>
      <c r="AH106" s="22">
        <f t="shared" si="75"/>
        <v>0.10277260980606998</v>
      </c>
      <c r="AI106" s="238">
        <f t="shared" si="76"/>
        <v>2.5405691030572983E-2</v>
      </c>
      <c r="AJ106" s="247">
        <f t="shared" si="77"/>
        <v>1.845339304962323E-4</v>
      </c>
      <c r="AK106" s="23">
        <f t="shared" si="78"/>
        <v>9.2266965248116142E-4</v>
      </c>
      <c r="AL106" s="23">
        <f t="shared" si="79"/>
        <v>1.7357151878358483E-4</v>
      </c>
      <c r="AM106" s="23">
        <f t="shared" si="80"/>
        <v>1.6489294284440564E-3</v>
      </c>
      <c r="AN106" s="23">
        <f t="shared" si="81"/>
        <v>1.4634819636384366E-2</v>
      </c>
      <c r="AO106" s="23">
        <f t="shared" si="82"/>
        <v>2.8547947168352774E-4</v>
      </c>
      <c r="AP106" s="248">
        <f t="shared" si="83"/>
        <v>7.0571363973813842E-5</v>
      </c>
      <c r="AQ106" s="256">
        <f t="shared" si="84"/>
        <v>922.66965248116139</v>
      </c>
      <c r="AR106" s="257">
        <f t="shared" si="85"/>
        <v>173.57151878358482</v>
      </c>
      <c r="AS106" s="257">
        <f t="shared" si="86"/>
        <v>1648.9294284440564</v>
      </c>
      <c r="AT106" s="257">
        <f t="shared" si="87"/>
        <v>14634.819636384365</v>
      </c>
      <c r="AU106" s="257">
        <f t="shared" si="88"/>
        <v>285.47947168352772</v>
      </c>
      <c r="AV106" s="258">
        <f t="shared" si="89"/>
        <v>70.571363973813845</v>
      </c>
      <c r="AW106" s="264">
        <v>1</v>
      </c>
      <c r="AX106" s="265">
        <f t="shared" si="90"/>
        <v>922.66965248116139</v>
      </c>
      <c r="AY106" s="265">
        <f t="shared" si="91"/>
        <v>173.57151878358482</v>
      </c>
      <c r="AZ106" s="265">
        <f t="shared" si="92"/>
        <v>1648.9294284440564</v>
      </c>
      <c r="BA106" s="265">
        <f t="shared" si="93"/>
        <v>14634.819636384365</v>
      </c>
      <c r="BB106" s="265">
        <f t="shared" si="94"/>
        <v>285.47947168352772</v>
      </c>
      <c r="BC106" s="266">
        <f t="shared" si="95"/>
        <v>70.571363973813845</v>
      </c>
      <c r="BD106" s="211">
        <f>'F. CONVERSIÓN DE CARBÓN A CARNE'!$F$20</f>
        <v>0.16207300021353654</v>
      </c>
      <c r="BG106" s="13">
        <v>0.1</v>
      </c>
      <c r="BH106" s="13">
        <f t="shared" si="96"/>
        <v>120</v>
      </c>
      <c r="BI106">
        <f>(((((BD106+BE106+BF106)/0.738210935315612)^2)+((BH106/Q106)^2))^(1/2))*T106</f>
        <v>213.71191870767066</v>
      </c>
      <c r="BJ106">
        <f t="shared" si="109"/>
        <v>14613.711918707671</v>
      </c>
      <c r="BK106" s="13">
        <f t="shared" si="97"/>
        <v>1.01</v>
      </c>
      <c r="BL106" s="13">
        <f t="shared" si="98"/>
        <v>0.19</v>
      </c>
      <c r="BM106" s="13">
        <f t="shared" si="99"/>
        <v>1.8050000000000002</v>
      </c>
      <c r="BN106" s="13">
        <f t="shared" si="100"/>
        <v>16.02</v>
      </c>
      <c r="BO106" s="13">
        <f t="shared" si="101"/>
        <v>0.3125</v>
      </c>
      <c r="BP106" s="13">
        <f t="shared" si="102"/>
        <v>0.10149999999999999</v>
      </c>
      <c r="BQ106" s="13">
        <f>((((BJ106/(Q106+R106+S106+T106))^2)+((BK106/W106)^2))^(1/2))*AD106</f>
        <v>2.3273933507357811</v>
      </c>
      <c r="BR106" s="209">
        <f>((((BJ106/(Q106+R106+S106+T106))^2)+((BL106/X106)^2))^(1/2))*AE106</f>
        <v>0.43782647192059254</v>
      </c>
      <c r="BS106" s="209">
        <f>(((((BJ106/(Q106+R106+S106+T106))^2)+((BM106/Y106)^2))^(1/2))*AF106)</f>
        <v>4.1593514832456302</v>
      </c>
      <c r="BT106" s="209">
        <f>((((BJ106/(Q106+R106+S106+T106))^2)+((BN106/Z106)^2))^(1/2))*AG106</f>
        <v>36.9156846324626</v>
      </c>
      <c r="BU106" s="209">
        <f>((((BJ106/(Q106+R106+S106+T106))^2)+((BO106/AA106)^2))^(1/2))*AH106</f>
        <v>0.72010932881676415</v>
      </c>
      <c r="BV106" s="209">
        <f>((((BJ106/(Q106+R106+S106+T106))^2)+((BP106/AB106)^2))^(1/2))*AI106</f>
        <v>0.17801314134840099</v>
      </c>
      <c r="CI106"/>
      <c r="CJ106"/>
      <c r="CK106"/>
      <c r="CL106"/>
      <c r="CM106"/>
    </row>
    <row r="107" spans="1:91" s="13" customFormat="1" ht="12.95" customHeight="1" thickBot="1" x14ac:dyDescent="0.3">
      <c r="A107" s="13">
        <v>4.5840339999999999</v>
      </c>
      <c r="B107" s="13">
        <v>-74.124251999999998</v>
      </c>
      <c r="C107" s="13">
        <v>26</v>
      </c>
      <c r="D107" s="13">
        <v>22</v>
      </c>
      <c r="E107" s="13">
        <v>1783</v>
      </c>
      <c r="F107" s="3" t="s">
        <v>5</v>
      </c>
      <c r="G107" s="4" t="s">
        <v>30</v>
      </c>
      <c r="H107" s="5" t="s">
        <v>539</v>
      </c>
      <c r="I107" s="14" t="s">
        <v>1602</v>
      </c>
      <c r="J107" s="3" t="s">
        <v>1553</v>
      </c>
      <c r="K107" s="6">
        <v>40640</v>
      </c>
      <c r="L107" s="15">
        <v>12</v>
      </c>
      <c r="M107" s="3">
        <v>7</v>
      </c>
      <c r="N107" s="3">
        <f t="shared" si="69"/>
        <v>360</v>
      </c>
      <c r="O107" s="3">
        <v>30</v>
      </c>
      <c r="P107" s="14" t="s">
        <v>1554</v>
      </c>
      <c r="Q107" s="3">
        <v>600</v>
      </c>
      <c r="R107" s="14"/>
      <c r="S107" s="14"/>
      <c r="T107" s="14">
        <f>0.738210935315612*Q107</f>
        <v>442.92656118936719</v>
      </c>
      <c r="U107" s="17">
        <v>3.9E-2</v>
      </c>
      <c r="V107" s="27">
        <v>2.02</v>
      </c>
      <c r="W107" s="28">
        <v>10.1</v>
      </c>
      <c r="X107" s="27">
        <v>1.9</v>
      </c>
      <c r="Y107" s="155">
        <v>18.05</v>
      </c>
      <c r="Z107" s="28">
        <v>160.19999999999999</v>
      </c>
      <c r="AA107" s="21">
        <v>3.125</v>
      </c>
      <c r="AB107" s="222">
        <v>1.0149999999999999</v>
      </c>
      <c r="AC107" s="237">
        <f t="shared" si="70"/>
        <v>3.3216107489321814E-2</v>
      </c>
      <c r="AD107" s="22">
        <f t="shared" si="71"/>
        <v>0.16608053744660906</v>
      </c>
      <c r="AE107" s="22">
        <f t="shared" si="72"/>
        <v>3.1242873381045269E-2</v>
      </c>
      <c r="AF107" s="22">
        <f t="shared" si="73"/>
        <v>0.29680729711993015</v>
      </c>
      <c r="AG107" s="22">
        <f t="shared" si="74"/>
        <v>2.6342675345491857</v>
      </c>
      <c r="AH107" s="22">
        <f t="shared" si="75"/>
        <v>5.1386304903034988E-2</v>
      </c>
      <c r="AI107" s="238">
        <f t="shared" si="76"/>
        <v>1.2702845515286491E-2</v>
      </c>
      <c r="AJ107" s="247">
        <f t="shared" si="77"/>
        <v>9.2266965248116151E-5</v>
      </c>
      <c r="AK107" s="23">
        <f t="shared" si="78"/>
        <v>4.6133482624058071E-4</v>
      </c>
      <c r="AL107" s="23">
        <f t="shared" si="79"/>
        <v>8.6785759391792413E-5</v>
      </c>
      <c r="AM107" s="23">
        <f t="shared" si="80"/>
        <v>8.2446471422202821E-4</v>
      </c>
      <c r="AN107" s="23">
        <f t="shared" si="81"/>
        <v>7.3174098181921828E-3</v>
      </c>
      <c r="AO107" s="23">
        <f t="shared" si="82"/>
        <v>1.4273973584176387E-4</v>
      </c>
      <c r="AP107" s="248">
        <f t="shared" si="83"/>
        <v>3.5285681986906921E-5</v>
      </c>
      <c r="AQ107" s="256">
        <f t="shared" si="84"/>
        <v>461.3348262405807</v>
      </c>
      <c r="AR107" s="257">
        <f t="shared" si="85"/>
        <v>86.785759391792411</v>
      </c>
      <c r="AS107" s="257">
        <f t="shared" si="86"/>
        <v>824.46471422202819</v>
      </c>
      <c r="AT107" s="257">
        <f t="shared" si="87"/>
        <v>7317.4098181921827</v>
      </c>
      <c r="AU107" s="257">
        <f t="shared" si="88"/>
        <v>142.73973584176386</v>
      </c>
      <c r="AV107" s="258">
        <f t="shared" si="89"/>
        <v>35.285681986906923</v>
      </c>
      <c r="AW107" s="264">
        <v>1</v>
      </c>
      <c r="AX107" s="265">
        <f t="shared" si="90"/>
        <v>461.3348262405807</v>
      </c>
      <c r="AY107" s="265">
        <f t="shared" si="91"/>
        <v>86.785759391792411</v>
      </c>
      <c r="AZ107" s="265">
        <f t="shared" si="92"/>
        <v>824.46471422202819</v>
      </c>
      <c r="BA107" s="265">
        <f t="shared" si="93"/>
        <v>7317.4098181921827</v>
      </c>
      <c r="BB107" s="265">
        <f t="shared" si="94"/>
        <v>142.73973584176386</v>
      </c>
      <c r="BC107" s="266">
        <f t="shared" si="95"/>
        <v>35.285681986906923</v>
      </c>
      <c r="BD107" s="211">
        <f>'F. CONVERSIÓN DE CARBÓN A CARNE'!$F$20</f>
        <v>0.16207300021353654</v>
      </c>
      <c r="BG107" s="13">
        <v>0.1</v>
      </c>
      <c r="BH107" s="13">
        <f t="shared" si="96"/>
        <v>60</v>
      </c>
      <c r="BI107">
        <f>(((((BD107+BE107+BF107)/0.738210935315612)^2)+((BH107/Q107)^2))^(1/2))*T107</f>
        <v>106.85595935383533</v>
      </c>
      <c r="BJ107">
        <f t="shared" si="109"/>
        <v>3706.8559593538353</v>
      </c>
      <c r="BK107" s="13">
        <f t="shared" si="97"/>
        <v>1.01</v>
      </c>
      <c r="BL107" s="13">
        <f t="shared" si="98"/>
        <v>0.19</v>
      </c>
      <c r="BM107" s="13">
        <f t="shared" si="99"/>
        <v>1.8050000000000002</v>
      </c>
      <c r="BN107" s="13">
        <f t="shared" si="100"/>
        <v>16.02</v>
      </c>
      <c r="BO107" s="13">
        <f t="shared" si="101"/>
        <v>0.3125</v>
      </c>
      <c r="BP107" s="13">
        <f t="shared" si="102"/>
        <v>0.10149999999999999</v>
      </c>
      <c r="BQ107" s="13">
        <f>((((BJ107/(Q107+R107+S107+T107))^2)+((BK107/W107)^2))^(1/2))*AD107</f>
        <v>0.59053078921591318</v>
      </c>
      <c r="BR107" s="209">
        <f>((((BJ107/(Q107+R107+S107+T107))^2)+((BL107/X107)^2))^(1/2))*AE107</f>
        <v>0.11108995044655794</v>
      </c>
      <c r="BS107" s="209">
        <f>(((((BJ107/(Q107+R107+S107+T107))^2)+((BM107/Y107)^2))^(1/2))*AF107)</f>
        <v>1.0553545292423008</v>
      </c>
      <c r="BT107" s="209">
        <f>((((BJ107/(Q107+R107+S107+T107))^2)+((BN107/Z107)^2))^(1/2))*AG107</f>
        <v>9.3666368744939916</v>
      </c>
      <c r="BU107" s="209">
        <f>((((BJ107/(Q107+R107+S107+T107))^2)+((BO107/AA107)^2))^(1/2))*AH107</f>
        <v>0.18271373428710189</v>
      </c>
      <c r="BV107" s="209">
        <f>((((BJ107/(Q107+R107+S107+T107))^2)+((BP107/AB107)^2))^(1/2))*AI107</f>
        <v>4.5167371823092058E-2</v>
      </c>
      <c r="CI107"/>
      <c r="CJ107"/>
      <c r="CK107"/>
      <c r="CL107"/>
      <c r="CM107"/>
    </row>
    <row r="108" spans="1:91" s="13" customFormat="1" ht="12.95" customHeight="1" thickBot="1" x14ac:dyDescent="0.3">
      <c r="A108" s="13">
        <v>4.5840449023181398</v>
      </c>
      <c r="B108" s="13">
        <v>-74.123482329759597</v>
      </c>
      <c r="C108" s="13">
        <v>26</v>
      </c>
      <c r="D108" s="13">
        <v>22</v>
      </c>
      <c r="E108" s="13">
        <v>1783</v>
      </c>
      <c r="F108" s="3" t="s">
        <v>5</v>
      </c>
      <c r="G108" s="4" t="s">
        <v>828</v>
      </c>
      <c r="H108" s="5" t="s">
        <v>829</v>
      </c>
      <c r="I108" s="14" t="s">
        <v>1602</v>
      </c>
      <c r="J108" s="3" t="s">
        <v>1556</v>
      </c>
      <c r="K108" s="6">
        <v>40640</v>
      </c>
      <c r="L108" s="15">
        <v>12</v>
      </c>
      <c r="M108" s="3">
        <v>7</v>
      </c>
      <c r="N108" s="3">
        <f t="shared" si="69"/>
        <v>360</v>
      </c>
      <c r="O108" s="3">
        <v>30</v>
      </c>
      <c r="P108" s="14" t="s">
        <v>1593</v>
      </c>
      <c r="Q108" s="3">
        <v>2000</v>
      </c>
      <c r="R108" s="14"/>
      <c r="S108" s="14"/>
      <c r="T108" s="14"/>
      <c r="U108" s="17">
        <v>3.9E-2</v>
      </c>
      <c r="V108" s="143">
        <v>2.8800000000000002E-3</v>
      </c>
      <c r="W108" s="143">
        <v>3.2000000000000002E-3</v>
      </c>
      <c r="X108" s="143">
        <v>7.5000000000000002E-4</v>
      </c>
      <c r="Y108" s="146">
        <v>4.0000000000000003E-5</v>
      </c>
      <c r="Z108" s="143">
        <v>6.7999999999999996E-3</v>
      </c>
      <c r="AA108" s="146">
        <v>2.64</v>
      </c>
      <c r="AB108" s="221">
        <v>1.4999999999999999E-2</v>
      </c>
      <c r="AC108" s="237">
        <f t="shared" si="70"/>
        <v>9.0816784922285974E-5</v>
      </c>
      <c r="AD108" s="22">
        <f t="shared" si="71"/>
        <v>1.0090753880253998E-4</v>
      </c>
      <c r="AE108" s="22">
        <f t="shared" si="72"/>
        <v>2.3650204406845307E-5</v>
      </c>
      <c r="AF108" s="22">
        <f t="shared" si="73"/>
        <v>1.2613442350317495E-6</v>
      </c>
      <c r="AG108" s="22">
        <f t="shared" si="74"/>
        <v>2.1442851995539741E-4</v>
      </c>
      <c r="AH108" s="22">
        <f t="shared" si="75"/>
        <v>8.3248719512095476E-2</v>
      </c>
      <c r="AI108" s="238">
        <f t="shared" si="76"/>
        <v>3.6000000000000002E-4</v>
      </c>
      <c r="AJ108" s="247">
        <f t="shared" si="77"/>
        <v>2.5226884700634991E-7</v>
      </c>
      <c r="AK108" s="23">
        <f t="shared" si="78"/>
        <v>2.8029871889594439E-7</v>
      </c>
      <c r="AL108" s="23">
        <f t="shared" si="79"/>
        <v>6.5695012241236966E-8</v>
      </c>
      <c r="AM108" s="23">
        <f t="shared" si="80"/>
        <v>3.5037339861993041E-9</v>
      </c>
      <c r="AN108" s="23">
        <f t="shared" si="81"/>
        <v>5.9563477765388171E-7</v>
      </c>
      <c r="AO108" s="23">
        <f t="shared" si="82"/>
        <v>2.312464430891541E-4</v>
      </c>
      <c r="AP108" s="248">
        <f t="shared" si="83"/>
        <v>1.0000000000000002E-6</v>
      </c>
      <c r="AQ108" s="256">
        <f t="shared" si="84"/>
        <v>0.28029871889594438</v>
      </c>
      <c r="AR108" s="257">
        <f t="shared" si="85"/>
        <v>6.5695012241236972E-2</v>
      </c>
      <c r="AS108" s="257">
        <f t="shared" si="86"/>
        <v>3.5037339861993043E-3</v>
      </c>
      <c r="AT108" s="257">
        <f t="shared" si="87"/>
        <v>0.59563477765388173</v>
      </c>
      <c r="AU108" s="257">
        <f t="shared" si="88"/>
        <v>231.2464430891541</v>
      </c>
      <c r="AV108" s="258">
        <f t="shared" si="89"/>
        <v>1.0000000000000002</v>
      </c>
      <c r="AW108" s="264">
        <v>1</v>
      </c>
      <c r="AX108" s="265">
        <f t="shared" si="90"/>
        <v>0.28029871889594438</v>
      </c>
      <c r="AY108" s="265">
        <f t="shared" si="91"/>
        <v>6.5695012241236972E-2</v>
      </c>
      <c r="AZ108" s="265">
        <f t="shared" si="92"/>
        <v>3.5037339861993043E-3</v>
      </c>
      <c r="BA108" s="265">
        <f t="shared" si="93"/>
        <v>0.59563477765388173</v>
      </c>
      <c r="BB108" s="265">
        <f t="shared" si="94"/>
        <v>231.2464430891541</v>
      </c>
      <c r="BC108" s="266">
        <f t="shared" si="95"/>
        <v>1.0000000000000002</v>
      </c>
      <c r="BG108" s="13">
        <v>0.1</v>
      </c>
      <c r="BH108" s="13">
        <f t="shared" si="96"/>
        <v>200</v>
      </c>
      <c r="BI108"/>
      <c r="BJ108">
        <f>BH108</f>
        <v>200</v>
      </c>
      <c r="BK108" s="13">
        <f t="shared" si="97"/>
        <v>3.2000000000000003E-4</v>
      </c>
      <c r="BL108" s="13">
        <f t="shared" si="98"/>
        <v>7.5000000000000007E-5</v>
      </c>
      <c r="BM108" s="13">
        <f t="shared" si="99"/>
        <v>4.0000000000000007E-6</v>
      </c>
      <c r="BN108" s="13">
        <f t="shared" si="100"/>
        <v>6.8000000000000005E-4</v>
      </c>
      <c r="BO108" s="13">
        <f t="shared" si="101"/>
        <v>0.26400000000000001</v>
      </c>
      <c r="BP108" s="13">
        <f t="shared" si="102"/>
        <v>1.5E-3</v>
      </c>
      <c r="BQ108" s="13">
        <f>((((BJ108/Q108)^2)+((BK108/W108)^2))^(1/2))*AD108</f>
        <v>1.4270480992024141E-5</v>
      </c>
      <c r="BR108" s="209">
        <f>(((((BJ108/Q108))^2)+((BL108/X108)^2))^(1/2))*AE108</f>
        <v>3.3446439825056577E-6</v>
      </c>
      <c r="BS108" s="209">
        <f>(((((BJ108/Q108))^2)+((BM108/Y108)^2))^(1/2))*AF108</f>
        <v>1.7838101240030171E-7</v>
      </c>
      <c r="BT108" s="209">
        <f>((((BJ108/Q108)^2)+((BN108/Z108)^2))^(1/2))*AG108</f>
        <v>3.0324772108051292E-5</v>
      </c>
      <c r="BU108" s="209">
        <f>((((BJ108/Q108)^2)+((BO108/AA108)^2))^(1/2))*AH108</f>
        <v>1.1773146818419915E-2</v>
      </c>
      <c r="BV108" s="209">
        <f>((((BJ108/Q108)^2)+((BP108/AB108)^2))^(1/2))*AI108</f>
        <v>5.0911688245431432E-5</v>
      </c>
      <c r="CI108"/>
      <c r="CJ108"/>
      <c r="CK108"/>
      <c r="CL108"/>
      <c r="CM108"/>
    </row>
    <row r="109" spans="1:91" s="13" customFormat="1" ht="12.95" customHeight="1" thickBot="1" x14ac:dyDescent="0.3">
      <c r="A109" s="13">
        <v>4.5842080000000003</v>
      </c>
      <c r="B109" s="13">
        <v>-74.102986000000001</v>
      </c>
      <c r="C109" s="13">
        <v>29</v>
      </c>
      <c r="D109" s="13">
        <v>22</v>
      </c>
      <c r="E109" s="13">
        <v>2279</v>
      </c>
      <c r="F109" s="3" t="s">
        <v>5</v>
      </c>
      <c r="G109" s="4" t="s">
        <v>32</v>
      </c>
      <c r="H109" s="5" t="s">
        <v>1560</v>
      </c>
      <c r="I109" s="14" t="s">
        <v>1552</v>
      </c>
      <c r="J109" s="3" t="s">
        <v>1553</v>
      </c>
      <c r="K109" s="6">
        <v>40623</v>
      </c>
      <c r="L109" s="15">
        <v>12</v>
      </c>
      <c r="M109" s="3">
        <v>7</v>
      </c>
      <c r="N109" s="3">
        <f t="shared" si="69"/>
        <v>360</v>
      </c>
      <c r="O109" s="3">
        <v>30</v>
      </c>
      <c r="P109" s="14" t="s">
        <v>1554</v>
      </c>
      <c r="Q109" s="3">
        <v>400</v>
      </c>
      <c r="R109" s="14"/>
      <c r="S109" s="14"/>
      <c r="T109" s="14">
        <f>0.738210935315612*Q109</f>
        <v>295.28437412624481</v>
      </c>
      <c r="U109" s="17">
        <v>3.9E-2</v>
      </c>
      <c r="V109" s="27">
        <v>2.02</v>
      </c>
      <c r="W109" s="28">
        <v>10.1</v>
      </c>
      <c r="X109" s="27">
        <v>1.9</v>
      </c>
      <c r="Y109" s="155">
        <v>18.05</v>
      </c>
      <c r="Z109" s="28">
        <v>160.19999999999999</v>
      </c>
      <c r="AA109" s="21">
        <v>3.125</v>
      </c>
      <c r="AB109" s="222">
        <v>1.0149999999999999</v>
      </c>
      <c r="AC109" s="237">
        <f t="shared" si="70"/>
        <v>2.2144071659547872E-2</v>
      </c>
      <c r="AD109" s="22">
        <f t="shared" si="71"/>
        <v>0.11072035829773938</v>
      </c>
      <c r="AE109" s="22">
        <f t="shared" si="72"/>
        <v>2.0828582254030181E-2</v>
      </c>
      <c r="AF109" s="22">
        <f t="shared" si="73"/>
        <v>0.1978715314132867</v>
      </c>
      <c r="AG109" s="22">
        <f t="shared" si="74"/>
        <v>1.7561783563661233</v>
      </c>
      <c r="AH109" s="22">
        <f t="shared" si="75"/>
        <v>3.4257536602023325E-2</v>
      </c>
      <c r="AI109" s="238">
        <f t="shared" si="76"/>
        <v>8.4685636768576603E-3</v>
      </c>
      <c r="AJ109" s="247">
        <f t="shared" si="77"/>
        <v>6.1511310165410758E-5</v>
      </c>
      <c r="AK109" s="23">
        <f t="shared" si="78"/>
        <v>3.0755655082705384E-4</v>
      </c>
      <c r="AL109" s="23">
        <f t="shared" si="79"/>
        <v>5.7857172927861611E-5</v>
      </c>
      <c r="AM109" s="23">
        <f t="shared" si="80"/>
        <v>5.4964314281468526E-4</v>
      </c>
      <c r="AN109" s="23">
        <f t="shared" si="81"/>
        <v>4.8782732121281204E-3</v>
      </c>
      <c r="AO109" s="23">
        <f t="shared" si="82"/>
        <v>9.5159823894509231E-5</v>
      </c>
      <c r="AP109" s="248">
        <f t="shared" si="83"/>
        <v>2.3523787991271279E-5</v>
      </c>
      <c r="AQ109" s="256">
        <f t="shared" si="84"/>
        <v>307.55655082705385</v>
      </c>
      <c r="AR109" s="257">
        <f t="shared" si="85"/>
        <v>57.857172927861612</v>
      </c>
      <c r="AS109" s="257">
        <f t="shared" si="86"/>
        <v>549.64314281468523</v>
      </c>
      <c r="AT109" s="257">
        <f t="shared" si="87"/>
        <v>4878.2732121281206</v>
      </c>
      <c r="AU109" s="257">
        <f t="shared" si="88"/>
        <v>95.159823894509231</v>
      </c>
      <c r="AV109" s="258">
        <f t="shared" si="89"/>
        <v>23.523787991271277</v>
      </c>
      <c r="AW109" s="264">
        <v>1</v>
      </c>
      <c r="AX109" s="265">
        <f t="shared" si="90"/>
        <v>307.55655082705385</v>
      </c>
      <c r="AY109" s="265">
        <f t="shared" si="91"/>
        <v>57.857172927861612</v>
      </c>
      <c r="AZ109" s="265">
        <f t="shared" si="92"/>
        <v>549.64314281468523</v>
      </c>
      <c r="BA109" s="265">
        <f t="shared" si="93"/>
        <v>4878.2732121281206</v>
      </c>
      <c r="BB109" s="265">
        <f t="shared" si="94"/>
        <v>95.159823894509231</v>
      </c>
      <c r="BC109" s="266">
        <f t="shared" si="95"/>
        <v>23.523787991271277</v>
      </c>
      <c r="BD109" s="211">
        <f>'F. CONVERSIÓN DE CARBÓN A CARNE'!$F$20</f>
        <v>0.16207300021353654</v>
      </c>
      <c r="BG109" s="13">
        <v>0.1</v>
      </c>
      <c r="BH109" s="13">
        <f t="shared" si="96"/>
        <v>40</v>
      </c>
      <c r="BI109">
        <f>(((((BD109+BE109+BF109)/0.738210935315612)^2)+((BH109/Q109)^2))^(1/2))*T109</f>
        <v>71.237306235890216</v>
      </c>
      <c r="BJ109">
        <f t="shared" ref="BJ109:BJ110" si="110">(((BH109)^2)+((BI109^2))^(1/2))</f>
        <v>1671.2373062358902</v>
      </c>
      <c r="BK109" s="13">
        <f t="shared" si="97"/>
        <v>1.01</v>
      </c>
      <c r="BL109" s="13">
        <f t="shared" si="98"/>
        <v>0.19</v>
      </c>
      <c r="BM109" s="13">
        <f t="shared" si="99"/>
        <v>1.8050000000000002</v>
      </c>
      <c r="BN109" s="13">
        <f t="shared" si="100"/>
        <v>16.02</v>
      </c>
      <c r="BO109" s="13">
        <f t="shared" si="101"/>
        <v>0.3125</v>
      </c>
      <c r="BP109" s="13">
        <f t="shared" si="102"/>
        <v>0.10149999999999999</v>
      </c>
      <c r="BQ109" s="13">
        <f>((((BJ109/(Q109+R109+S109+T109))^2)+((BK109/W109)^2))^(1/2))*AD109</f>
        <v>0.26636591484786293</v>
      </c>
      <c r="BR109" s="209">
        <f>((((BJ109/(Q109+R109+S109+T109))^2)+((BL109/X109)^2))^(1/2))*AE109</f>
        <v>5.0108439426825704E-2</v>
      </c>
      <c r="BS109" s="209">
        <f>(((((BJ109/(Q109+R109+S109+T109))^2)+((BM109/Y109)^2))^(1/2))*AF109)</f>
        <v>0.47603017455484414</v>
      </c>
      <c r="BT109" s="209">
        <f>((((BJ109/(Q109+R109+S109+T109))^2)+((BN109/Z109)^2))^(1/2))*AG109</f>
        <v>4.2249326295670926</v>
      </c>
      <c r="BU109" s="209">
        <f>((((BJ109/(Q109+R109+S109+T109))^2)+((BO109/AA109)^2))^(1/2))*AH109</f>
        <v>8.241519642570018E-2</v>
      </c>
      <c r="BV109" s="209">
        <f>((((BJ109/(Q109+R109+S109+T109))^2)+((BP109/AB109)^2))^(1/2))*AI109</f>
        <v>2.0373278644634125E-2</v>
      </c>
      <c r="CI109"/>
      <c r="CJ109"/>
      <c r="CK109"/>
      <c r="CL109"/>
      <c r="CM109"/>
    </row>
    <row r="110" spans="1:91" s="13" customFormat="1" ht="12.95" customHeight="1" thickBot="1" x14ac:dyDescent="0.3">
      <c r="A110" s="13">
        <v>4.5849244278370298</v>
      </c>
      <c r="B110" s="13">
        <v>-74.100906191864894</v>
      </c>
      <c r="C110" s="13">
        <v>29</v>
      </c>
      <c r="D110" s="13">
        <v>22</v>
      </c>
      <c r="E110" s="13">
        <v>2279</v>
      </c>
      <c r="F110" s="3" t="s">
        <v>5</v>
      </c>
      <c r="G110" s="4" t="s">
        <v>22</v>
      </c>
      <c r="H110" s="5" t="s">
        <v>23</v>
      </c>
      <c r="I110" s="14" t="s">
        <v>1552</v>
      </c>
      <c r="J110" s="3" t="s">
        <v>1559</v>
      </c>
      <c r="K110" s="6">
        <v>40623</v>
      </c>
      <c r="L110" s="15">
        <v>12</v>
      </c>
      <c r="M110" s="3">
        <v>7</v>
      </c>
      <c r="N110" s="3">
        <f t="shared" si="69"/>
        <v>360</v>
      </c>
      <c r="O110" s="3">
        <v>30</v>
      </c>
      <c r="P110" s="14" t="s">
        <v>1554</v>
      </c>
      <c r="Q110" s="3">
        <v>600</v>
      </c>
      <c r="R110" s="14">
        <f>0.565555287076649*Q110</f>
        <v>339.33317224598943</v>
      </c>
      <c r="S110" s="14"/>
      <c r="T110" s="14"/>
      <c r="U110" s="17">
        <v>3.9E-2</v>
      </c>
      <c r="V110" s="27">
        <v>2.0099999999999998</v>
      </c>
      <c r="W110" s="28">
        <v>10.050000000000001</v>
      </c>
      <c r="X110" s="27">
        <v>3.0999999999999996</v>
      </c>
      <c r="Y110" s="29">
        <v>18.05</v>
      </c>
      <c r="Z110" s="28">
        <v>154.44999999999999</v>
      </c>
      <c r="AA110" s="31">
        <v>3.125</v>
      </c>
      <c r="AB110" s="225">
        <v>0.95899999999999996</v>
      </c>
      <c r="AC110" s="237">
        <f t="shared" si="70"/>
        <v>2.976866484986242E-2</v>
      </c>
      <c r="AD110" s="22">
        <f t="shared" si="71"/>
        <v>0.14884332424931215</v>
      </c>
      <c r="AE110" s="22">
        <f t="shared" si="72"/>
        <v>4.5911871161479365E-2</v>
      </c>
      <c r="AF110" s="22">
        <f t="shared" si="73"/>
        <v>0.26732557240796856</v>
      </c>
      <c r="AG110" s="22">
        <f t="shared" si="74"/>
        <v>2.2874479035130606</v>
      </c>
      <c r="AH110" s="22">
        <f t="shared" si="75"/>
        <v>4.6282128186975163E-2</v>
      </c>
      <c r="AI110" s="238">
        <f t="shared" si="76"/>
        <v>1.0809846146206847E-2</v>
      </c>
      <c r="AJ110" s="247">
        <f t="shared" si="77"/>
        <v>8.269073569406228E-5</v>
      </c>
      <c r="AK110" s="23">
        <f t="shared" si="78"/>
        <v>4.1345367847031155E-4</v>
      </c>
      <c r="AL110" s="23">
        <f t="shared" si="79"/>
        <v>1.275329754485538E-4</v>
      </c>
      <c r="AM110" s="23">
        <f t="shared" si="80"/>
        <v>7.4257103446657936E-4</v>
      </c>
      <c r="AN110" s="23">
        <f t="shared" si="81"/>
        <v>6.3540219542029463E-3</v>
      </c>
      <c r="AO110" s="23">
        <f t="shared" si="82"/>
        <v>1.2856146718604212E-4</v>
      </c>
      <c r="AP110" s="248">
        <f t="shared" si="83"/>
        <v>3.0027350406130129E-5</v>
      </c>
      <c r="AQ110" s="256">
        <f t="shared" si="84"/>
        <v>413.45367847031156</v>
      </c>
      <c r="AR110" s="257">
        <f t="shared" si="85"/>
        <v>127.5329754485538</v>
      </c>
      <c r="AS110" s="257">
        <f t="shared" si="86"/>
        <v>742.57103446657936</v>
      </c>
      <c r="AT110" s="257">
        <f t="shared" si="87"/>
        <v>6354.0219542029463</v>
      </c>
      <c r="AU110" s="257">
        <f t="shared" si="88"/>
        <v>128.56146718604211</v>
      </c>
      <c r="AV110" s="258">
        <f t="shared" si="89"/>
        <v>30.027350406130129</v>
      </c>
      <c r="AW110" s="264">
        <v>1</v>
      </c>
      <c r="AX110" s="265">
        <f t="shared" si="90"/>
        <v>413.45367847031156</v>
      </c>
      <c r="AY110" s="265">
        <f t="shared" si="91"/>
        <v>127.5329754485538</v>
      </c>
      <c r="AZ110" s="265">
        <f t="shared" si="92"/>
        <v>742.57103446657936</v>
      </c>
      <c r="BA110" s="265">
        <f t="shared" si="93"/>
        <v>6354.0219542029463</v>
      </c>
      <c r="BB110" s="265">
        <f t="shared" si="94"/>
        <v>128.56146718604211</v>
      </c>
      <c r="BC110" s="266">
        <f t="shared" si="95"/>
        <v>30.027350406130129</v>
      </c>
      <c r="BF110" s="210">
        <f>'F. CONVERSIÓN DE CARBÓN A CARNE'!$L$20</f>
        <v>0.24417195935985944</v>
      </c>
      <c r="BG110" s="13">
        <v>0.1</v>
      </c>
      <c r="BH110" s="13">
        <f t="shared" si="96"/>
        <v>60</v>
      </c>
      <c r="BI110">
        <f>(((((BD110+BE110+BF110)/0.565555287076649)^2)+((BH110/Q110)^2))^(1/2))*R110</f>
        <v>150.38168267250202</v>
      </c>
      <c r="BJ110">
        <f t="shared" si="110"/>
        <v>3750.3816826725019</v>
      </c>
      <c r="BK110" s="13">
        <f t="shared" si="97"/>
        <v>1.0050000000000001</v>
      </c>
      <c r="BL110" s="13">
        <f t="shared" si="98"/>
        <v>0.31</v>
      </c>
      <c r="BM110" s="13">
        <f t="shared" si="99"/>
        <v>1.8050000000000002</v>
      </c>
      <c r="BN110" s="13">
        <f t="shared" si="100"/>
        <v>15.445</v>
      </c>
      <c r="BO110" s="13">
        <f t="shared" si="101"/>
        <v>0.3125</v>
      </c>
      <c r="BP110" s="13">
        <f t="shared" si="102"/>
        <v>9.5899999999999999E-2</v>
      </c>
      <c r="BQ110" s="13">
        <f>((((BJ110/(Q110+R110+S110+T110))^2)+((BK110/W110)^2))^(1/2))*AD110</f>
        <v>0.59445823553935562</v>
      </c>
      <c r="BR110" s="209">
        <f>((((BJ110/(Q110+R110+S110+T110))^2)+((BL110/X110)^2))^(1/2))*AE110</f>
        <v>0.18336522688278628</v>
      </c>
      <c r="BS110" s="209">
        <f>(((((BJ110/(Q110+R110+S110+T110))^2)+((BM110/Y110)^2))^(1/2))*AF110)</f>
        <v>1.06765882104332</v>
      </c>
      <c r="BT110" s="209">
        <f>((((BJ110/(Q110+R110+S110+T110))^2)+((BN110/Z110)^2))^(1/2))*AG110</f>
        <v>9.1357288038859163</v>
      </c>
      <c r="BU110" s="209">
        <f>((((BJ110/(Q110+R110+S110+T110))^2)+((BO110/AA110)^2))^(1/2))*AH110</f>
        <v>0.18484397871248615</v>
      </c>
      <c r="BV110" s="209">
        <f>((((BJ110/(Q110+R110+S110+T110))^2)+((BP110/AB110)^2))^(1/2))*AI110</f>
        <v>4.3172927633371647E-2</v>
      </c>
      <c r="CI110"/>
      <c r="CJ110"/>
      <c r="CK110"/>
      <c r="CL110"/>
      <c r="CM110"/>
    </row>
    <row r="111" spans="1:91" s="13" customFormat="1" ht="12.95" customHeight="1" thickBot="1" x14ac:dyDescent="0.3">
      <c r="A111" s="13">
        <v>4.5849992951463596</v>
      </c>
      <c r="B111" s="13">
        <v>-74.088727636641593</v>
      </c>
      <c r="C111" s="13">
        <v>30</v>
      </c>
      <c r="D111" s="13">
        <v>22</v>
      </c>
      <c r="E111" s="13">
        <v>2280</v>
      </c>
      <c r="F111" s="83" t="s">
        <v>13</v>
      </c>
      <c r="G111" s="59" t="s">
        <v>1478</v>
      </c>
      <c r="H111" s="60" t="s">
        <v>1479</v>
      </c>
      <c r="I111" s="93" t="s">
        <v>1552</v>
      </c>
      <c r="J111" s="100"/>
      <c r="K111" s="94">
        <v>40779</v>
      </c>
      <c r="L111" s="93">
        <v>6</v>
      </c>
      <c r="M111" s="16">
        <v>7</v>
      </c>
      <c r="N111" s="3">
        <f t="shared" si="69"/>
        <v>180</v>
      </c>
      <c r="O111" s="3">
        <v>30</v>
      </c>
      <c r="P111" s="93" t="s">
        <v>1554</v>
      </c>
      <c r="Q111" s="93">
        <v>200</v>
      </c>
      <c r="R111" s="14"/>
      <c r="S111" s="14"/>
      <c r="T111" s="14"/>
      <c r="U111" s="17">
        <v>3.9E-2</v>
      </c>
      <c r="V111" s="33">
        <v>0.36</v>
      </c>
      <c r="W111" s="34">
        <v>1.8</v>
      </c>
      <c r="X111" s="33">
        <v>10.3</v>
      </c>
      <c r="Y111" s="29">
        <f>0.01805*1000</f>
        <v>18.05</v>
      </c>
      <c r="Z111" s="34">
        <v>311.5</v>
      </c>
      <c r="AA111" s="21">
        <f>0.003125*1000</f>
        <v>3.125</v>
      </c>
      <c r="AB111" s="216">
        <v>0.28499999999999998</v>
      </c>
      <c r="AC111" s="237">
        <f t="shared" si="70"/>
        <v>1.1352098115285747E-3</v>
      </c>
      <c r="AD111" s="22">
        <f t="shared" si="71"/>
        <v>5.6760490576428738E-3</v>
      </c>
      <c r="AE111" s="22">
        <f t="shared" si="72"/>
        <v>3.2479614052067549E-2</v>
      </c>
      <c r="AF111" s="22">
        <f t="shared" si="73"/>
        <v>5.6918158605807699E-2</v>
      </c>
      <c r="AG111" s="22">
        <f t="shared" si="74"/>
        <v>0.98227182303097504</v>
      </c>
      <c r="AH111" s="22">
        <f t="shared" si="75"/>
        <v>9.8542518361855441E-3</v>
      </c>
      <c r="AI111" s="238">
        <f t="shared" si="76"/>
        <v>6.8399999999999993E-4</v>
      </c>
      <c r="AJ111" s="247">
        <f t="shared" si="77"/>
        <v>3.153360587579374E-6</v>
      </c>
      <c r="AK111" s="23">
        <f t="shared" si="78"/>
        <v>1.576680293789687E-5</v>
      </c>
      <c r="AL111" s="23">
        <f t="shared" si="79"/>
        <v>9.0221150144632081E-5</v>
      </c>
      <c r="AM111" s="23">
        <f t="shared" si="80"/>
        <v>1.5810599612724362E-4</v>
      </c>
      <c r="AN111" s="23">
        <f t="shared" si="81"/>
        <v>2.7285328417527084E-3</v>
      </c>
      <c r="AO111" s="23">
        <f t="shared" si="82"/>
        <v>2.7372921767182068E-5</v>
      </c>
      <c r="AP111" s="248">
        <f t="shared" si="83"/>
        <v>1.8999999999999998E-6</v>
      </c>
      <c r="AQ111" s="256">
        <f t="shared" si="84"/>
        <v>15.76680293789687</v>
      </c>
      <c r="AR111" s="257">
        <f t="shared" si="85"/>
        <v>90.221150144632077</v>
      </c>
      <c r="AS111" s="257">
        <f t="shared" si="86"/>
        <v>158.10599612724363</v>
      </c>
      <c r="AT111" s="257">
        <f t="shared" si="87"/>
        <v>2728.5328417527085</v>
      </c>
      <c r="AU111" s="257">
        <f t="shared" si="88"/>
        <v>27.372921767182067</v>
      </c>
      <c r="AV111" s="258">
        <f t="shared" si="89"/>
        <v>1.9</v>
      </c>
      <c r="AW111" s="264">
        <v>1</v>
      </c>
      <c r="AX111" s="265">
        <f t="shared" si="90"/>
        <v>15.76680293789687</v>
      </c>
      <c r="AY111" s="265">
        <f t="shared" si="91"/>
        <v>90.221150144632077</v>
      </c>
      <c r="AZ111" s="265">
        <f t="shared" si="92"/>
        <v>158.10599612724363</v>
      </c>
      <c r="BA111" s="265">
        <f t="shared" si="93"/>
        <v>2728.5328417527085</v>
      </c>
      <c r="BB111" s="265">
        <f t="shared" si="94"/>
        <v>27.372921767182067</v>
      </c>
      <c r="BC111" s="266">
        <f t="shared" si="95"/>
        <v>1.9</v>
      </c>
      <c r="BG111" s="13">
        <v>0.1</v>
      </c>
      <c r="BH111" s="13">
        <f t="shared" si="96"/>
        <v>20</v>
      </c>
      <c r="BI111"/>
      <c r="BJ111">
        <f>BH111</f>
        <v>20</v>
      </c>
      <c r="BK111" s="13">
        <f t="shared" si="97"/>
        <v>0.18000000000000002</v>
      </c>
      <c r="BL111" s="13">
        <f t="shared" si="98"/>
        <v>1.03</v>
      </c>
      <c r="BM111" s="13">
        <f t="shared" si="99"/>
        <v>1.8050000000000002</v>
      </c>
      <c r="BN111" s="13">
        <f t="shared" si="100"/>
        <v>31.150000000000002</v>
      </c>
      <c r="BO111" s="13">
        <f t="shared" si="101"/>
        <v>0.3125</v>
      </c>
      <c r="BP111" s="13">
        <f t="shared" si="102"/>
        <v>2.8499999999999998E-2</v>
      </c>
      <c r="BQ111" s="13">
        <f>((((BJ111/Q111)^2)+((BK111/W111)^2))^(1/2))*AD111</f>
        <v>8.027145558013579E-4</v>
      </c>
      <c r="BR111" s="209">
        <f>(((((BJ111/Q111))^2)+((BL111/X111)^2))^(1/2))*AE111</f>
        <v>4.5933110693077688E-3</v>
      </c>
      <c r="BS111" s="209">
        <f>(((((BJ111/Q111))^2)+((BM111/Y111)^2))^(1/2))*AF111</f>
        <v>8.049443184563616E-3</v>
      </c>
      <c r="BT111" s="209">
        <f>((((BJ111/Q111)^2)+((BN111/Z111)^2))^(1/2))*AG111</f>
        <v>0.13891421340673499</v>
      </c>
      <c r="BU111" s="209">
        <f>((((BJ111/Q111)^2)+((BO111/AA111)^2))^(1/2))*AH111</f>
        <v>1.3936016593773574E-3</v>
      </c>
      <c r="BV111" s="209">
        <f>((((BJ111/Q111)^2)+((BP111/AB111)^2))^(1/2))*AI111</f>
        <v>9.6732207666319709E-5</v>
      </c>
      <c r="CI111"/>
      <c r="CJ111"/>
      <c r="CK111"/>
      <c r="CL111"/>
      <c r="CM111"/>
    </row>
    <row r="112" spans="1:91" s="13" customFormat="1" ht="12.95" customHeight="1" thickBot="1" x14ac:dyDescent="0.3">
      <c r="A112" s="13">
        <v>4.5850819999999999</v>
      </c>
      <c r="B112" s="13">
        <v>-74.148600999999999</v>
      </c>
      <c r="C112" s="13">
        <v>24</v>
      </c>
      <c r="D112" s="13">
        <v>22</v>
      </c>
      <c r="E112" s="13">
        <v>1781</v>
      </c>
      <c r="F112" s="3" t="s">
        <v>5</v>
      </c>
      <c r="G112" s="4" t="s">
        <v>104</v>
      </c>
      <c r="H112" s="40" t="s">
        <v>105</v>
      </c>
      <c r="I112" s="14" t="s">
        <v>1570</v>
      </c>
      <c r="J112" s="3" t="s">
        <v>1553</v>
      </c>
      <c r="K112" s="6">
        <v>40617</v>
      </c>
      <c r="L112" s="15">
        <v>12</v>
      </c>
      <c r="M112" s="3">
        <v>7</v>
      </c>
      <c r="N112" s="3">
        <f t="shared" si="69"/>
        <v>360</v>
      </c>
      <c r="O112" s="3">
        <v>30</v>
      </c>
      <c r="P112" s="14" t="s">
        <v>1554</v>
      </c>
      <c r="Q112" s="3">
        <v>660</v>
      </c>
      <c r="R112" s="14"/>
      <c r="S112" s="14"/>
      <c r="T112" s="14">
        <f>0.738210935315612*Q112</f>
        <v>487.21921730830394</v>
      </c>
      <c r="U112" s="17">
        <v>3.9E-2</v>
      </c>
      <c r="V112" s="30">
        <v>2.02</v>
      </c>
      <c r="W112" s="31">
        <v>10.1</v>
      </c>
      <c r="X112" s="30">
        <v>1.9</v>
      </c>
      <c r="Y112" s="155">
        <v>18.05</v>
      </c>
      <c r="Z112" s="31">
        <v>160.19999999999999</v>
      </c>
      <c r="AA112" s="21">
        <v>3.125</v>
      </c>
      <c r="AB112" s="224">
        <v>1.0149999999999999</v>
      </c>
      <c r="AC112" s="237">
        <f t="shared" si="70"/>
        <v>3.6537718238253997E-2</v>
      </c>
      <c r="AD112" s="22">
        <f t="shared" si="71"/>
        <v>0.18268859119127001</v>
      </c>
      <c r="AE112" s="22">
        <f t="shared" si="72"/>
        <v>3.4367160719149796E-2</v>
      </c>
      <c r="AF112" s="22">
        <f t="shared" si="73"/>
        <v>0.32648802683192307</v>
      </c>
      <c r="AG112" s="22">
        <f t="shared" si="74"/>
        <v>2.8976942880041046</v>
      </c>
      <c r="AH112" s="22">
        <f t="shared" si="75"/>
        <v>5.6524935393338485E-2</v>
      </c>
      <c r="AI112" s="238">
        <f t="shared" si="76"/>
        <v>1.3973130066815142E-2</v>
      </c>
      <c r="AJ112" s="247">
        <f t="shared" si="77"/>
        <v>1.0149366177292777E-4</v>
      </c>
      <c r="AK112" s="23">
        <f t="shared" si="78"/>
        <v>5.074683088646389E-4</v>
      </c>
      <c r="AL112" s="23">
        <f t="shared" si="79"/>
        <v>9.5464335330971655E-5</v>
      </c>
      <c r="AM112" s="23">
        <f t="shared" si="80"/>
        <v>9.0691118564423072E-4</v>
      </c>
      <c r="AN112" s="23">
        <f t="shared" si="81"/>
        <v>8.0491508000114023E-3</v>
      </c>
      <c r="AO112" s="23">
        <f t="shared" si="82"/>
        <v>1.5701370942594023E-4</v>
      </c>
      <c r="AP112" s="248">
        <f t="shared" si="83"/>
        <v>3.8814250185597619E-5</v>
      </c>
      <c r="AQ112" s="256">
        <f t="shared" si="84"/>
        <v>507.46830886463891</v>
      </c>
      <c r="AR112" s="257">
        <f t="shared" si="85"/>
        <v>95.46433533097165</v>
      </c>
      <c r="AS112" s="257">
        <f t="shared" si="86"/>
        <v>906.91118564423073</v>
      </c>
      <c r="AT112" s="257">
        <f t="shared" si="87"/>
        <v>8049.1508000114027</v>
      </c>
      <c r="AU112" s="257">
        <f t="shared" si="88"/>
        <v>157.01370942594022</v>
      </c>
      <c r="AV112" s="258">
        <f t="shared" si="89"/>
        <v>38.814250185597622</v>
      </c>
      <c r="AW112" s="264">
        <v>1</v>
      </c>
      <c r="AX112" s="265">
        <f t="shared" si="90"/>
        <v>507.46830886463891</v>
      </c>
      <c r="AY112" s="265">
        <f t="shared" si="91"/>
        <v>95.46433533097165</v>
      </c>
      <c r="AZ112" s="265">
        <f t="shared" si="92"/>
        <v>906.91118564423073</v>
      </c>
      <c r="BA112" s="265">
        <f t="shared" si="93"/>
        <v>8049.1508000114027</v>
      </c>
      <c r="BB112" s="265">
        <f t="shared" si="94"/>
        <v>157.01370942594022</v>
      </c>
      <c r="BC112" s="266">
        <f t="shared" si="95"/>
        <v>38.814250185597622</v>
      </c>
      <c r="BD112" s="211">
        <f>'F. CONVERSIÓN DE CARBÓN A CARNE'!$F$20</f>
        <v>0.16207300021353654</v>
      </c>
      <c r="BG112" s="13">
        <v>0.1</v>
      </c>
      <c r="BH112" s="13">
        <f t="shared" si="96"/>
        <v>66</v>
      </c>
      <c r="BI112">
        <f>(((((BD112+BE112+BF112)/0.738210935315612)^2)+((BH112/Q112)^2))^(1/2))*T112</f>
        <v>117.54155528921886</v>
      </c>
      <c r="BJ112">
        <f>(((BH112)^2)+((BI112^2))^(1/2))</f>
        <v>4473.5415552892191</v>
      </c>
      <c r="BK112" s="13">
        <f t="shared" si="97"/>
        <v>1.01</v>
      </c>
      <c r="BL112" s="13">
        <f t="shared" si="98"/>
        <v>0.19</v>
      </c>
      <c r="BM112" s="13">
        <f t="shared" si="99"/>
        <v>1.8050000000000002</v>
      </c>
      <c r="BN112" s="13">
        <f t="shared" si="100"/>
        <v>16.02</v>
      </c>
      <c r="BO112" s="13">
        <f t="shared" si="101"/>
        <v>0.3125</v>
      </c>
      <c r="BP112" s="13">
        <f t="shared" si="102"/>
        <v>0.10149999999999999</v>
      </c>
      <c r="BQ112" s="13">
        <f>((((BJ112/(Q112+R112+S112+T112))^2)+((BK112/W112)^2))^(1/2))*AD112</f>
        <v>0.7126220359380413</v>
      </c>
      <c r="BR112" s="209">
        <f>((((BJ112/(Q112+R112+S112+T112))^2)+((BL112/X112)^2))^(1/2))*AE112</f>
        <v>0.13405761072101763</v>
      </c>
      <c r="BS112" s="209">
        <f>(((((BJ112/(Q112+R112+S112+T112))^2)+((BM112/Y112)^2))^(1/2))*AF112)</f>
        <v>1.2735473018496677</v>
      </c>
      <c r="BT112" s="209">
        <f>((((BJ112/(Q112+R112+S112+T112))^2)+((BN112/Z112)^2))^(1/2))*AG112</f>
        <v>11.303173282898438</v>
      </c>
      <c r="BU112" s="209">
        <f>((((BJ112/(Q112+R112+S112+T112))^2)+((BO112/AA112)^2))^(1/2))*AH112</f>
        <v>0.22048949131746323</v>
      </c>
      <c r="BV112" s="209">
        <f>((((BJ112/(Q112+R112+S112+T112))^2)+((BP112/AB112)^2))^(1/2))*AI112</f>
        <v>5.4505649924332544E-2</v>
      </c>
      <c r="CI112"/>
      <c r="CJ112"/>
      <c r="CK112"/>
      <c r="CL112"/>
      <c r="CM112"/>
    </row>
    <row r="113" spans="1:91" s="13" customFormat="1" ht="12.95" customHeight="1" thickBot="1" x14ac:dyDescent="0.3">
      <c r="A113" s="13">
        <v>4.58522575943761</v>
      </c>
      <c r="B113" s="13">
        <v>-74.100079082293007</v>
      </c>
      <c r="C113" s="13">
        <v>29</v>
      </c>
      <c r="D113" s="13">
        <v>22</v>
      </c>
      <c r="E113" s="13">
        <v>2279</v>
      </c>
      <c r="F113" s="3" t="s">
        <v>5</v>
      </c>
      <c r="G113" s="4" t="s">
        <v>780</v>
      </c>
      <c r="H113" s="5" t="s">
        <v>781</v>
      </c>
      <c r="I113" s="14" t="s">
        <v>1552</v>
      </c>
      <c r="J113" s="3" t="s">
        <v>1556</v>
      </c>
      <c r="K113" s="6">
        <v>40626</v>
      </c>
      <c r="L113" s="15">
        <v>12</v>
      </c>
      <c r="M113" s="3">
        <v>7</v>
      </c>
      <c r="N113" s="3">
        <f t="shared" si="69"/>
        <v>360</v>
      </c>
      <c r="O113" s="3">
        <v>30</v>
      </c>
      <c r="P113" s="14" t="s">
        <v>1593</v>
      </c>
      <c r="Q113" s="3">
        <v>1000</v>
      </c>
      <c r="R113" s="14"/>
      <c r="S113" s="14"/>
      <c r="T113" s="14"/>
      <c r="U113" s="17">
        <v>3.9E-2</v>
      </c>
      <c r="V113" s="143">
        <v>2.8800000000000002E-3</v>
      </c>
      <c r="W113" s="143">
        <v>3.2000000000000002E-3</v>
      </c>
      <c r="X113" s="143">
        <v>7.5000000000000002E-4</v>
      </c>
      <c r="Y113" s="146">
        <v>4.0000000000000003E-5</v>
      </c>
      <c r="Z113" s="143">
        <v>6.7999999999999996E-3</v>
      </c>
      <c r="AA113" s="146">
        <v>2.64</v>
      </c>
      <c r="AB113" s="221">
        <v>1.4999999999999999E-2</v>
      </c>
      <c r="AC113" s="237">
        <f t="shared" si="70"/>
        <v>4.5408392461142987E-5</v>
      </c>
      <c r="AD113" s="22">
        <f t="shared" si="71"/>
        <v>5.045376940126999E-5</v>
      </c>
      <c r="AE113" s="22">
        <f t="shared" si="72"/>
        <v>1.1825102203422653E-5</v>
      </c>
      <c r="AF113" s="22">
        <f t="shared" si="73"/>
        <v>6.3067211751587475E-7</v>
      </c>
      <c r="AG113" s="22">
        <f t="shared" si="74"/>
        <v>1.072142599776987E-4</v>
      </c>
      <c r="AH113" s="22">
        <f t="shared" si="75"/>
        <v>4.1624359756047738E-2</v>
      </c>
      <c r="AI113" s="238">
        <f t="shared" si="76"/>
        <v>1.8000000000000001E-4</v>
      </c>
      <c r="AJ113" s="247">
        <f t="shared" si="77"/>
        <v>1.2613442350317495E-7</v>
      </c>
      <c r="AK113" s="23">
        <f t="shared" si="78"/>
        <v>1.4014935944797219E-7</v>
      </c>
      <c r="AL113" s="23">
        <f t="shared" si="79"/>
        <v>3.2847506120618483E-8</v>
      </c>
      <c r="AM113" s="23">
        <f t="shared" si="80"/>
        <v>1.751866993099652E-9</v>
      </c>
      <c r="AN113" s="23">
        <f t="shared" si="81"/>
        <v>2.9781738882694085E-7</v>
      </c>
      <c r="AO113" s="23">
        <f t="shared" si="82"/>
        <v>1.1562322154457705E-4</v>
      </c>
      <c r="AP113" s="248">
        <f t="shared" si="83"/>
        <v>5.0000000000000008E-7</v>
      </c>
      <c r="AQ113" s="256">
        <f t="shared" si="84"/>
        <v>0.14014935944797219</v>
      </c>
      <c r="AR113" s="257">
        <f t="shared" si="85"/>
        <v>3.2847506120618486E-2</v>
      </c>
      <c r="AS113" s="257">
        <f t="shared" si="86"/>
        <v>1.7518669930996521E-3</v>
      </c>
      <c r="AT113" s="257">
        <f t="shared" si="87"/>
        <v>0.29781738882694087</v>
      </c>
      <c r="AU113" s="257">
        <f t="shared" si="88"/>
        <v>115.62322154457705</v>
      </c>
      <c r="AV113" s="258">
        <f t="shared" si="89"/>
        <v>0.50000000000000011</v>
      </c>
      <c r="AW113" s="264">
        <v>1</v>
      </c>
      <c r="AX113" s="265">
        <f t="shared" si="90"/>
        <v>0.14014935944797219</v>
      </c>
      <c r="AY113" s="265">
        <f t="shared" si="91"/>
        <v>3.2847506120618486E-2</v>
      </c>
      <c r="AZ113" s="265">
        <f t="shared" si="92"/>
        <v>1.7518669930996521E-3</v>
      </c>
      <c r="BA113" s="265">
        <f t="shared" si="93"/>
        <v>0.29781738882694087</v>
      </c>
      <c r="BB113" s="265">
        <f t="shared" si="94"/>
        <v>115.62322154457705</v>
      </c>
      <c r="BC113" s="266">
        <f t="shared" si="95"/>
        <v>0.50000000000000011</v>
      </c>
      <c r="BG113" s="13">
        <v>0.1</v>
      </c>
      <c r="BH113" s="13">
        <f t="shared" si="96"/>
        <v>100</v>
      </c>
      <c r="BI113"/>
      <c r="BJ113">
        <f>BH113</f>
        <v>100</v>
      </c>
      <c r="BK113" s="13">
        <f t="shared" si="97"/>
        <v>3.2000000000000003E-4</v>
      </c>
      <c r="BL113" s="13">
        <f t="shared" si="98"/>
        <v>7.5000000000000007E-5</v>
      </c>
      <c r="BM113" s="13">
        <f t="shared" si="99"/>
        <v>4.0000000000000007E-6</v>
      </c>
      <c r="BN113" s="13">
        <f t="shared" si="100"/>
        <v>6.8000000000000005E-4</v>
      </c>
      <c r="BO113" s="13">
        <f t="shared" si="101"/>
        <v>0.26400000000000001</v>
      </c>
      <c r="BP113" s="13">
        <f t="shared" si="102"/>
        <v>1.5E-3</v>
      </c>
      <c r="BQ113" s="13">
        <f>((((BJ113/Q113)^2)+((BK113/W113)^2))^(1/2))*AD113</f>
        <v>7.1352404960120705E-6</v>
      </c>
      <c r="BR113" s="209">
        <f>(((((BJ113/Q113))^2)+((BL113/X113)^2))^(1/2))*AE113</f>
        <v>1.6723219912528289E-6</v>
      </c>
      <c r="BS113" s="209">
        <f>(((((BJ113/Q113))^2)+((BM113/Y113)^2))^(1/2))*AF113</f>
        <v>8.9190506200150857E-8</v>
      </c>
      <c r="BT113" s="209">
        <f>((((BJ113/Q113)^2)+((BN113/Z113)^2))^(1/2))*AG113</f>
        <v>1.5162386054025646E-5</v>
      </c>
      <c r="BU113" s="209">
        <f>((((BJ113/Q113)^2)+((BO113/AA113)^2))^(1/2))*AH113</f>
        <v>5.8865734092099576E-3</v>
      </c>
      <c r="BV113" s="209">
        <f>((((BJ113/Q113)^2)+((BP113/AB113)^2))^(1/2))*AI113</f>
        <v>2.5455844122715716E-5</v>
      </c>
      <c r="CI113"/>
      <c r="CJ113"/>
      <c r="CK113"/>
      <c r="CL113"/>
      <c r="CM113"/>
    </row>
    <row r="114" spans="1:91" s="13" customFormat="1" ht="12.95" customHeight="1" thickBot="1" x14ac:dyDescent="0.3">
      <c r="A114" s="13">
        <v>4.5852916666666665</v>
      </c>
      <c r="B114" s="13">
        <v>-74.100733333333324</v>
      </c>
      <c r="C114" s="13">
        <v>29</v>
      </c>
      <c r="D114" s="13">
        <v>22</v>
      </c>
      <c r="E114" s="13">
        <v>2279</v>
      </c>
      <c r="F114" s="3" t="s">
        <v>5</v>
      </c>
      <c r="G114" s="4" t="s">
        <v>26</v>
      </c>
      <c r="H114" s="5" t="s">
        <v>27</v>
      </c>
      <c r="I114" s="14" t="s">
        <v>1552</v>
      </c>
      <c r="J114" s="3" t="s">
        <v>1559</v>
      </c>
      <c r="K114" s="6">
        <v>40623</v>
      </c>
      <c r="L114" s="15">
        <v>12</v>
      </c>
      <c r="M114" s="3">
        <v>7</v>
      </c>
      <c r="N114" s="3">
        <f t="shared" si="69"/>
        <v>360</v>
      </c>
      <c r="O114" s="3">
        <v>30</v>
      </c>
      <c r="P114" s="14" t="s">
        <v>1554</v>
      </c>
      <c r="Q114" s="3">
        <v>800</v>
      </c>
      <c r="R114" s="14">
        <f>0.565555287076649*Q114</f>
        <v>452.44422966131924</v>
      </c>
      <c r="S114" s="14"/>
      <c r="T114" s="14"/>
      <c r="U114" s="17">
        <v>3.9E-2</v>
      </c>
      <c r="V114" s="18">
        <v>2.0099999999999998</v>
      </c>
      <c r="W114" s="19">
        <v>10.050000000000001</v>
      </c>
      <c r="X114" s="18">
        <v>3.0999999999999996</v>
      </c>
      <c r="Y114" s="154">
        <v>18.05</v>
      </c>
      <c r="Z114" s="19">
        <v>154.44999999999999</v>
      </c>
      <c r="AA114" s="31">
        <v>3.125</v>
      </c>
      <c r="AB114" s="226">
        <v>0.95899999999999996</v>
      </c>
      <c r="AC114" s="237">
        <f t="shared" si="70"/>
        <v>3.9691553133149905E-2</v>
      </c>
      <c r="AD114" s="22">
        <f t="shared" si="71"/>
        <v>0.19845776566574952</v>
      </c>
      <c r="AE114" s="22">
        <f t="shared" si="72"/>
        <v>6.1215828215305815E-2</v>
      </c>
      <c r="AF114" s="22">
        <f t="shared" si="73"/>
        <v>0.35643409654395813</v>
      </c>
      <c r="AG114" s="22">
        <f t="shared" si="74"/>
        <v>3.049930538017414</v>
      </c>
      <c r="AH114" s="22">
        <f t="shared" si="75"/>
        <v>6.1709504249300218E-2</v>
      </c>
      <c r="AI114" s="238">
        <f t="shared" si="76"/>
        <v>1.4413128194942459E-2</v>
      </c>
      <c r="AJ114" s="247">
        <f t="shared" si="77"/>
        <v>1.1025431425874974E-4</v>
      </c>
      <c r="AK114" s="23">
        <f t="shared" si="78"/>
        <v>5.5127157129374862E-4</v>
      </c>
      <c r="AL114" s="23">
        <f t="shared" si="79"/>
        <v>1.7004396726473837E-4</v>
      </c>
      <c r="AM114" s="23">
        <f t="shared" si="80"/>
        <v>9.9009471262210603E-4</v>
      </c>
      <c r="AN114" s="23">
        <f t="shared" si="81"/>
        <v>8.4720292722705939E-3</v>
      </c>
      <c r="AO114" s="23">
        <f t="shared" si="82"/>
        <v>1.7141528958138951E-4</v>
      </c>
      <c r="AP114" s="248">
        <f t="shared" si="83"/>
        <v>4.0036467208173497E-5</v>
      </c>
      <c r="AQ114" s="256">
        <f t="shared" si="84"/>
        <v>551.27157129374859</v>
      </c>
      <c r="AR114" s="257">
        <f t="shared" si="85"/>
        <v>170.04396726473837</v>
      </c>
      <c r="AS114" s="257">
        <f t="shared" si="86"/>
        <v>990.09471262210604</v>
      </c>
      <c r="AT114" s="257">
        <f t="shared" si="87"/>
        <v>8472.0292722705944</v>
      </c>
      <c r="AU114" s="257">
        <f t="shared" si="88"/>
        <v>171.41528958138952</v>
      </c>
      <c r="AV114" s="258">
        <f t="shared" si="89"/>
        <v>40.036467208173498</v>
      </c>
      <c r="AW114" s="264">
        <v>1</v>
      </c>
      <c r="AX114" s="265">
        <f t="shared" si="90"/>
        <v>551.27157129374859</v>
      </c>
      <c r="AY114" s="265">
        <f t="shared" si="91"/>
        <v>170.04396726473837</v>
      </c>
      <c r="AZ114" s="265">
        <f t="shared" si="92"/>
        <v>990.09471262210604</v>
      </c>
      <c r="BA114" s="265">
        <f t="shared" si="93"/>
        <v>8472.0292722705944</v>
      </c>
      <c r="BB114" s="265">
        <f t="shared" si="94"/>
        <v>171.41528958138952</v>
      </c>
      <c r="BC114" s="266">
        <f t="shared" si="95"/>
        <v>40.036467208173498</v>
      </c>
      <c r="BF114" s="210">
        <f>'F. CONVERSIÓN DE CARBÓN A CARNE'!$L$20</f>
        <v>0.24417195935985944</v>
      </c>
      <c r="BG114" s="13">
        <v>0.1</v>
      </c>
      <c r="BH114" s="13">
        <f t="shared" si="96"/>
        <v>80</v>
      </c>
      <c r="BI114">
        <f>(((((BD114+BE114+BF114)/0.565555287076649)^2)+((BH114/Q114)^2))^(1/2))*R114</f>
        <v>200.50891023000267</v>
      </c>
      <c r="BJ114">
        <f>(((BH114)^2)+((BI114^2))^(1/2))</f>
        <v>6600.5089102300026</v>
      </c>
      <c r="BK114" s="13">
        <f t="shared" si="97"/>
        <v>1.0050000000000001</v>
      </c>
      <c r="BL114" s="13">
        <f t="shared" si="98"/>
        <v>0.31</v>
      </c>
      <c r="BM114" s="13">
        <f t="shared" si="99"/>
        <v>1.8050000000000002</v>
      </c>
      <c r="BN114" s="13">
        <f t="shared" si="100"/>
        <v>15.445</v>
      </c>
      <c r="BO114" s="13">
        <f t="shared" si="101"/>
        <v>0.3125</v>
      </c>
      <c r="BP114" s="13">
        <f t="shared" si="102"/>
        <v>9.5899999999999999E-2</v>
      </c>
      <c r="BQ114" s="13">
        <f>((((BJ114/(Q114+R114+S114+T114))^2)+((BK114/W114)^2))^(1/2))*AD114</f>
        <v>1.0460809484470941</v>
      </c>
      <c r="BR114" s="209">
        <f>((((BJ114/(Q114+R114+S114+T114))^2)+((BL114/X114)^2))^(1/2))*AE114</f>
        <v>0.3226717353418897</v>
      </c>
      <c r="BS114" s="209">
        <f>(((((BJ114/(Q114+R114+S114+T114))^2)+((BM114/Y114)^2))^(1/2))*AF114)</f>
        <v>1.8787822009422936</v>
      </c>
      <c r="BT114" s="209">
        <f>((((BJ114/(Q114+R114+S114+T114))^2)+((BN114/Z114)^2))^(1/2))*AG114</f>
        <v>16.076338555985441</v>
      </c>
      <c r="BU114" s="209">
        <f>((((BJ114/(Q114+R114+S114+T114))^2)+((BO114/AA114)^2))^(1/2))*AH114</f>
        <v>0.32527392675593719</v>
      </c>
      <c r="BV114" s="209">
        <f>((((BJ114/(Q114+R114+S114+T114))^2)+((BP114/AB114)^2))^(1/2))*AI114</f>
        <v>7.5972329738150671E-2</v>
      </c>
      <c r="CI114"/>
      <c r="CJ114"/>
      <c r="CK114"/>
      <c r="CL114"/>
      <c r="CM114"/>
    </row>
    <row r="115" spans="1:91" s="13" customFormat="1" ht="12.95" customHeight="1" thickBot="1" x14ac:dyDescent="0.3">
      <c r="A115" s="13">
        <v>4.5860506102910499</v>
      </c>
      <c r="B115" s="13">
        <v>-74.088829305155201</v>
      </c>
      <c r="C115" s="13">
        <v>30</v>
      </c>
      <c r="D115" s="13">
        <v>22</v>
      </c>
      <c r="E115" s="13">
        <v>2280</v>
      </c>
      <c r="F115" s="58" t="s">
        <v>13</v>
      </c>
      <c r="G115" s="59" t="s">
        <v>964</v>
      </c>
      <c r="H115" s="60" t="s">
        <v>965</v>
      </c>
      <c r="I115" s="16" t="s">
        <v>1552</v>
      </c>
      <c r="J115" s="16"/>
      <c r="K115" s="72">
        <v>40522</v>
      </c>
      <c r="L115" s="62">
        <v>12</v>
      </c>
      <c r="M115" s="16">
        <v>7</v>
      </c>
      <c r="N115" s="3">
        <f t="shared" si="69"/>
        <v>360</v>
      </c>
      <c r="O115" s="3">
        <v>30</v>
      </c>
      <c r="P115" s="16" t="s">
        <v>1554</v>
      </c>
      <c r="Q115" s="62">
        <v>550</v>
      </c>
      <c r="R115" s="14"/>
      <c r="S115" s="14"/>
      <c r="T115" s="14"/>
      <c r="U115" s="17">
        <v>3.9E-2</v>
      </c>
      <c r="V115" s="142">
        <v>0.36</v>
      </c>
      <c r="W115" s="148">
        <v>1.8</v>
      </c>
      <c r="X115" s="142">
        <v>10.3</v>
      </c>
      <c r="Y115" s="154">
        <f>0.01805*1000</f>
        <v>18.05</v>
      </c>
      <c r="Z115" s="148">
        <v>311.5</v>
      </c>
      <c r="AA115" s="21">
        <f>0.003125*1000</f>
        <v>3.125</v>
      </c>
      <c r="AB115" s="215">
        <v>0.28499999999999998</v>
      </c>
      <c r="AC115" s="237">
        <f t="shared" si="70"/>
        <v>3.1218269817035803E-3</v>
      </c>
      <c r="AD115" s="22">
        <f t="shared" si="71"/>
        <v>1.5609134908517902E-2</v>
      </c>
      <c r="AE115" s="22">
        <f t="shared" si="72"/>
        <v>8.9318938643185769E-2</v>
      </c>
      <c r="AF115" s="22">
        <f t="shared" si="73"/>
        <v>0.15652493616597118</v>
      </c>
      <c r="AG115" s="22">
        <f t="shared" si="74"/>
        <v>2.701247513335181</v>
      </c>
      <c r="AH115" s="22">
        <f t="shared" si="75"/>
        <v>2.7099192549510247E-2</v>
      </c>
      <c r="AI115" s="238">
        <f t="shared" si="76"/>
        <v>1.8810000000000001E-3</v>
      </c>
      <c r="AJ115" s="247">
        <f t="shared" si="77"/>
        <v>8.6717416158432791E-6</v>
      </c>
      <c r="AK115" s="23">
        <f t="shared" si="78"/>
        <v>4.3358708079216396E-5</v>
      </c>
      <c r="AL115" s="23">
        <f t="shared" si="79"/>
        <v>2.4810816289773824E-4</v>
      </c>
      <c r="AM115" s="23">
        <f t="shared" si="80"/>
        <v>4.3479148934991998E-4</v>
      </c>
      <c r="AN115" s="23">
        <f t="shared" si="81"/>
        <v>7.503465314819947E-3</v>
      </c>
      <c r="AO115" s="23">
        <f t="shared" si="82"/>
        <v>7.5275534859750687E-5</v>
      </c>
      <c r="AP115" s="248">
        <f t="shared" si="83"/>
        <v>5.2249999999999999E-6</v>
      </c>
      <c r="AQ115" s="256">
        <f t="shared" si="84"/>
        <v>43.358708079216399</v>
      </c>
      <c r="AR115" s="257">
        <f t="shared" si="85"/>
        <v>248.10816289773825</v>
      </c>
      <c r="AS115" s="257">
        <f t="shared" si="86"/>
        <v>434.79148934991997</v>
      </c>
      <c r="AT115" s="257">
        <f t="shared" si="87"/>
        <v>7503.4653148199468</v>
      </c>
      <c r="AU115" s="257">
        <f t="shared" si="88"/>
        <v>75.275534859750692</v>
      </c>
      <c r="AV115" s="258">
        <f t="shared" si="89"/>
        <v>5.2249999999999996</v>
      </c>
      <c r="AW115" s="264">
        <v>1</v>
      </c>
      <c r="AX115" s="265">
        <f t="shared" si="90"/>
        <v>43.358708079216399</v>
      </c>
      <c r="AY115" s="265">
        <f t="shared" si="91"/>
        <v>248.10816289773825</v>
      </c>
      <c r="AZ115" s="265">
        <f t="shared" si="92"/>
        <v>434.79148934991997</v>
      </c>
      <c r="BA115" s="265">
        <f t="shared" si="93"/>
        <v>7503.4653148199468</v>
      </c>
      <c r="BB115" s="265">
        <f t="shared" si="94"/>
        <v>75.275534859750692</v>
      </c>
      <c r="BC115" s="266">
        <f t="shared" si="95"/>
        <v>5.2249999999999996</v>
      </c>
      <c r="BG115" s="13">
        <v>0.1</v>
      </c>
      <c r="BH115" s="13">
        <f t="shared" si="96"/>
        <v>55</v>
      </c>
      <c r="BI115"/>
      <c r="BJ115">
        <f>BH115</f>
        <v>55</v>
      </c>
      <c r="BK115" s="13">
        <f t="shared" si="97"/>
        <v>0.18000000000000002</v>
      </c>
      <c r="BL115" s="13">
        <f t="shared" si="98"/>
        <v>1.03</v>
      </c>
      <c r="BM115" s="13">
        <f t="shared" si="99"/>
        <v>1.8050000000000002</v>
      </c>
      <c r="BN115" s="13">
        <f t="shared" si="100"/>
        <v>31.150000000000002</v>
      </c>
      <c r="BO115" s="13">
        <f t="shared" si="101"/>
        <v>0.3125</v>
      </c>
      <c r="BP115" s="13">
        <f t="shared" si="102"/>
        <v>2.8499999999999998E-2</v>
      </c>
      <c r="BQ115" s="13">
        <f>((((BJ115/Q115)^2)+((BK115/W115)^2))^(1/2))*AD115</f>
        <v>2.2074650284537342E-3</v>
      </c>
      <c r="BR115" s="209">
        <f>(((((BJ115/Q115))^2)+((BL115/X115)^2))^(1/2))*AE115</f>
        <v>1.2631605440596364E-2</v>
      </c>
      <c r="BS115" s="209">
        <f>(((((BJ115/Q115))^2)+((BM115/Y115)^2))^(1/2))*AF115</f>
        <v>2.2135968757549945E-2</v>
      </c>
      <c r="BT115" s="209">
        <f>((((BJ115/Q115)^2)+((BN115/Z115)^2))^(1/2))*AG115</f>
        <v>0.38201408686852117</v>
      </c>
      <c r="BU115" s="209">
        <f>((((BJ115/Q115)^2)+((BO115/AA115)^2))^(1/2))*AH115</f>
        <v>3.8324045632877331E-3</v>
      </c>
      <c r="BV115" s="209">
        <f>((((BJ115/Q115)^2)+((BP115/AB115)^2))^(1/2))*AI115</f>
        <v>2.6601357108237925E-4</v>
      </c>
      <c r="CI115"/>
      <c r="CJ115"/>
      <c r="CK115"/>
      <c r="CL115"/>
      <c r="CM115"/>
    </row>
    <row r="116" spans="1:91" s="47" customFormat="1" ht="12.95" customHeight="1" thickBot="1" x14ac:dyDescent="0.3">
      <c r="A116" s="13">
        <v>4.5865388888888887</v>
      </c>
      <c r="B116" s="13">
        <v>-74.128644444444433</v>
      </c>
      <c r="C116" s="13">
        <v>26</v>
      </c>
      <c r="D116" s="13">
        <v>22</v>
      </c>
      <c r="E116" s="13">
        <v>1783</v>
      </c>
      <c r="F116" s="3" t="s">
        <v>13</v>
      </c>
      <c r="G116" s="4" t="s">
        <v>727</v>
      </c>
      <c r="H116" s="5" t="s">
        <v>728</v>
      </c>
      <c r="I116" s="14" t="s">
        <v>1610</v>
      </c>
      <c r="J116" s="3" t="s">
        <v>1562</v>
      </c>
      <c r="K116" s="6">
        <v>40634</v>
      </c>
      <c r="L116" s="15">
        <v>12</v>
      </c>
      <c r="M116" s="3">
        <f>O116/4</f>
        <v>3</v>
      </c>
      <c r="N116" s="3">
        <f t="shared" si="69"/>
        <v>144</v>
      </c>
      <c r="O116" s="3">
        <v>12</v>
      </c>
      <c r="P116" s="14" t="s">
        <v>1554</v>
      </c>
      <c r="Q116" s="3">
        <v>100</v>
      </c>
      <c r="R116" s="14"/>
      <c r="S116" s="14"/>
      <c r="T116" s="14"/>
      <c r="U116" s="17">
        <v>3.9E-2</v>
      </c>
      <c r="V116" s="33">
        <v>0.36</v>
      </c>
      <c r="W116" s="34">
        <v>1.8</v>
      </c>
      <c r="X116" s="33">
        <v>10.3</v>
      </c>
      <c r="Y116" s="29">
        <f>0.01805*1000</f>
        <v>18.05</v>
      </c>
      <c r="Z116" s="34">
        <v>311.5</v>
      </c>
      <c r="AA116" s="21">
        <f>0.003125*1000</f>
        <v>3.125</v>
      </c>
      <c r="AB116" s="216">
        <v>0.28499999999999998</v>
      </c>
      <c r="AC116" s="237">
        <f t="shared" si="70"/>
        <v>5.6760490576428734E-4</v>
      </c>
      <c r="AD116" s="22">
        <f t="shared" si="71"/>
        <v>2.8380245288214369E-3</v>
      </c>
      <c r="AE116" s="22">
        <f t="shared" si="72"/>
        <v>1.6239807026033774E-2</v>
      </c>
      <c r="AF116" s="22">
        <f t="shared" si="73"/>
        <v>2.845907930290385E-2</v>
      </c>
      <c r="AG116" s="22">
        <f t="shared" si="74"/>
        <v>0.49113591151548752</v>
      </c>
      <c r="AH116" s="22">
        <f t="shared" si="75"/>
        <v>4.927125918092772E-3</v>
      </c>
      <c r="AI116" s="238">
        <f t="shared" si="76"/>
        <v>3.4199999999999996E-4</v>
      </c>
      <c r="AJ116" s="247">
        <f t="shared" si="77"/>
        <v>3.9417007344742175E-6</v>
      </c>
      <c r="AK116" s="23">
        <f t="shared" si="78"/>
        <v>1.9708503672371089E-5</v>
      </c>
      <c r="AL116" s="23">
        <f t="shared" si="79"/>
        <v>1.1277643768079009E-4</v>
      </c>
      <c r="AM116" s="23">
        <f t="shared" si="80"/>
        <v>1.9763249515905451E-4</v>
      </c>
      <c r="AN116" s="23">
        <f t="shared" si="81"/>
        <v>3.4106660521908854E-3</v>
      </c>
      <c r="AO116" s="23">
        <f t="shared" si="82"/>
        <v>3.4216152208977585E-5</v>
      </c>
      <c r="AP116" s="248">
        <f t="shared" si="83"/>
        <v>2.3749999999999997E-6</v>
      </c>
      <c r="AQ116" s="256">
        <f t="shared" si="84"/>
        <v>19.708503672371087</v>
      </c>
      <c r="AR116" s="257">
        <f t="shared" si="85"/>
        <v>112.7764376807901</v>
      </c>
      <c r="AS116" s="257">
        <f t="shared" si="86"/>
        <v>197.63249515905451</v>
      </c>
      <c r="AT116" s="257">
        <f t="shared" si="87"/>
        <v>3410.6660521908852</v>
      </c>
      <c r="AU116" s="257">
        <f t="shared" si="88"/>
        <v>34.216152208977583</v>
      </c>
      <c r="AV116" s="258">
        <f t="shared" si="89"/>
        <v>2.3749999999999996</v>
      </c>
      <c r="AW116" s="264">
        <v>0</v>
      </c>
      <c r="AX116" s="265">
        <f t="shared" si="90"/>
        <v>0</v>
      </c>
      <c r="AY116" s="265">
        <f t="shared" si="91"/>
        <v>0</v>
      </c>
      <c r="AZ116" s="265">
        <f t="shared" si="92"/>
        <v>0</v>
      </c>
      <c r="BA116" s="265">
        <f t="shared" si="93"/>
        <v>0</v>
      </c>
      <c r="BB116" s="265">
        <f t="shared" si="94"/>
        <v>0</v>
      </c>
      <c r="BC116" s="266">
        <f t="shared" si="95"/>
        <v>0</v>
      </c>
      <c r="BG116" s="13">
        <v>0.1</v>
      </c>
      <c r="BH116" s="13">
        <f t="shared" si="96"/>
        <v>10</v>
      </c>
      <c r="BI116"/>
      <c r="BJ116">
        <f>BH116</f>
        <v>10</v>
      </c>
      <c r="BK116" s="13">
        <f t="shared" si="97"/>
        <v>0.18000000000000002</v>
      </c>
      <c r="BL116" s="13">
        <f t="shared" si="98"/>
        <v>1.03</v>
      </c>
      <c r="BM116" s="13">
        <f t="shared" si="99"/>
        <v>1.8050000000000002</v>
      </c>
      <c r="BN116" s="13">
        <f t="shared" si="100"/>
        <v>31.150000000000002</v>
      </c>
      <c r="BO116" s="13">
        <f t="shared" si="101"/>
        <v>0.3125</v>
      </c>
      <c r="BP116" s="13">
        <f t="shared" si="102"/>
        <v>2.8499999999999998E-2</v>
      </c>
      <c r="BQ116" s="13">
        <f>((((BJ116/Q116)^2)+((BK116/W116)^2))^(1/2))*AD116</f>
        <v>4.0135727790067895E-4</v>
      </c>
      <c r="BR116" s="209">
        <f>(((((BJ116/Q116))^2)+((BL116/X116)^2))^(1/2))*AE116</f>
        <v>2.2966555346538844E-3</v>
      </c>
      <c r="BS116" s="209">
        <f>(((((BJ116/Q116))^2)+((BM116/Y116)^2))^(1/2))*AF116</f>
        <v>4.024721592281808E-3</v>
      </c>
      <c r="BT116" s="209">
        <f>((((BJ116/Q116)^2)+((BN116/Z116)^2))^(1/2))*AG116</f>
        <v>6.9457106703367494E-2</v>
      </c>
      <c r="BU116" s="209">
        <f>((((BJ116/Q116)^2)+((BO116/AA116)^2))^(1/2))*AH116</f>
        <v>6.9680082968867868E-4</v>
      </c>
      <c r="BV116" s="209">
        <f>((((BJ116/Q116)^2)+((BP116/AB116)^2))^(1/2))*AI116</f>
        <v>4.8366103833159855E-5</v>
      </c>
      <c r="CI116"/>
      <c r="CJ116"/>
      <c r="CK116"/>
      <c r="CL116"/>
      <c r="CM116"/>
    </row>
    <row r="117" spans="1:91" s="13" customFormat="1" ht="12.95" customHeight="1" thickBot="1" x14ac:dyDescent="0.3">
      <c r="A117" s="13">
        <v>4.5872222222222216</v>
      </c>
      <c r="B117" s="13">
        <v>-74.082966666666664</v>
      </c>
      <c r="C117" s="13">
        <v>31</v>
      </c>
      <c r="D117" s="13">
        <v>23</v>
      </c>
      <c r="E117" s="13">
        <v>2294</v>
      </c>
      <c r="F117" s="3" t="s">
        <v>5</v>
      </c>
      <c r="G117" s="4" t="s">
        <v>156</v>
      </c>
      <c r="H117" s="5" t="s">
        <v>157</v>
      </c>
      <c r="I117" s="14" t="s">
        <v>1583</v>
      </c>
      <c r="J117" s="3" t="s">
        <v>1564</v>
      </c>
      <c r="K117" s="6" t="s">
        <v>1551</v>
      </c>
      <c r="L117" s="15">
        <v>12</v>
      </c>
      <c r="M117" s="3">
        <v>7</v>
      </c>
      <c r="N117" s="3">
        <f t="shared" si="69"/>
        <v>360</v>
      </c>
      <c r="O117" s="3">
        <v>30</v>
      </c>
      <c r="P117" s="14" t="s">
        <v>1554</v>
      </c>
      <c r="Q117" s="3">
        <v>480</v>
      </c>
      <c r="R117" s="14">
        <f>0.565555287076649*Q117</f>
        <v>271.46653779679156</v>
      </c>
      <c r="S117" s="14"/>
      <c r="T117" s="14"/>
      <c r="U117" s="17">
        <v>3.9E-2</v>
      </c>
      <c r="V117" s="27">
        <v>2.0099999999999998</v>
      </c>
      <c r="W117" s="28">
        <v>10.050000000000001</v>
      </c>
      <c r="X117" s="27">
        <v>3.0999999999999996</v>
      </c>
      <c r="Y117" s="29">
        <v>18.05</v>
      </c>
      <c r="Z117" s="28">
        <v>154.44999999999999</v>
      </c>
      <c r="AA117" s="31">
        <v>3.125</v>
      </c>
      <c r="AB117" s="225">
        <v>0.95899999999999996</v>
      </c>
      <c r="AC117" s="237">
        <f t="shared" si="70"/>
        <v>2.3814931879889936E-2</v>
      </c>
      <c r="AD117" s="22">
        <f t="shared" si="71"/>
        <v>0.11907465939944971</v>
      </c>
      <c r="AE117" s="22">
        <f t="shared" si="72"/>
        <v>3.6729496929183487E-2</v>
      </c>
      <c r="AF117" s="22">
        <f t="shared" si="73"/>
        <v>0.21386045792637484</v>
      </c>
      <c r="AG117" s="22">
        <f t="shared" si="74"/>
        <v>1.8299583228104483</v>
      </c>
      <c r="AH117" s="22">
        <f t="shared" si="75"/>
        <v>3.7025702549580132E-2</v>
      </c>
      <c r="AI117" s="238">
        <f t="shared" si="76"/>
        <v>8.6478769169654763E-3</v>
      </c>
      <c r="AJ117" s="247">
        <f t="shared" si="77"/>
        <v>6.6152588555249824E-5</v>
      </c>
      <c r="AK117" s="23">
        <f t="shared" si="78"/>
        <v>3.3076294277624917E-4</v>
      </c>
      <c r="AL117" s="23">
        <f t="shared" si="79"/>
        <v>1.0202638035884302E-4</v>
      </c>
      <c r="AM117" s="23">
        <f t="shared" si="80"/>
        <v>5.9405682757326342E-4</v>
      </c>
      <c r="AN117" s="23">
        <f t="shared" si="81"/>
        <v>5.0832175633623569E-3</v>
      </c>
      <c r="AO117" s="23">
        <f t="shared" si="82"/>
        <v>1.028491737488337E-4</v>
      </c>
      <c r="AP117" s="248">
        <f t="shared" si="83"/>
        <v>2.4021880324904101E-5</v>
      </c>
      <c r="AQ117" s="256">
        <f t="shared" si="84"/>
        <v>330.76294277624919</v>
      </c>
      <c r="AR117" s="257">
        <f t="shared" si="85"/>
        <v>102.02638035884301</v>
      </c>
      <c r="AS117" s="257">
        <f t="shared" si="86"/>
        <v>594.05682757326338</v>
      </c>
      <c r="AT117" s="257">
        <f t="shared" si="87"/>
        <v>5083.2175633623565</v>
      </c>
      <c r="AU117" s="257">
        <f t="shared" si="88"/>
        <v>102.84917374883369</v>
      </c>
      <c r="AV117" s="258">
        <f t="shared" si="89"/>
        <v>24.021880324904103</v>
      </c>
      <c r="AW117" s="264">
        <v>1</v>
      </c>
      <c r="AX117" s="265">
        <f t="shared" si="90"/>
        <v>330.76294277624919</v>
      </c>
      <c r="AY117" s="265">
        <f t="shared" si="91"/>
        <v>102.02638035884301</v>
      </c>
      <c r="AZ117" s="265">
        <f t="shared" si="92"/>
        <v>594.05682757326338</v>
      </c>
      <c r="BA117" s="265">
        <f t="shared" si="93"/>
        <v>5083.2175633623565</v>
      </c>
      <c r="BB117" s="265">
        <f t="shared" si="94"/>
        <v>102.84917374883369</v>
      </c>
      <c r="BC117" s="266">
        <f t="shared" si="95"/>
        <v>24.021880324904103</v>
      </c>
      <c r="BF117" s="210">
        <f>'F. CONVERSIÓN DE CARBÓN A CARNE'!$L$20</f>
        <v>0.24417195935985944</v>
      </c>
      <c r="BG117" s="13">
        <v>0.1</v>
      </c>
      <c r="BH117" s="13">
        <f t="shared" si="96"/>
        <v>48</v>
      </c>
      <c r="BI117">
        <f>(((((BD117+BE117+BF117)/0.565555287076649)^2)+((BH117/Q117)^2))^(1/2))*R117</f>
        <v>120.30534613800161</v>
      </c>
      <c r="BJ117">
        <f t="shared" ref="BJ117:BJ118" si="111">(((BH117)^2)+((BI117^2))^(1/2))</f>
        <v>2424.3053461380018</v>
      </c>
      <c r="BK117" s="13">
        <f t="shared" si="97"/>
        <v>1.0050000000000001</v>
      </c>
      <c r="BL117" s="13">
        <f t="shared" si="98"/>
        <v>0.31</v>
      </c>
      <c r="BM117" s="13">
        <f t="shared" si="99"/>
        <v>1.8050000000000002</v>
      </c>
      <c r="BN117" s="13">
        <f t="shared" si="100"/>
        <v>15.445</v>
      </c>
      <c r="BO117" s="13">
        <f t="shared" si="101"/>
        <v>0.3125</v>
      </c>
      <c r="BP117" s="13">
        <f t="shared" si="102"/>
        <v>9.5899999999999999E-2</v>
      </c>
      <c r="BQ117" s="13">
        <f>((((BJ117/(Q117+R117+S117+T117))^2)+((BK117/W117)^2))^(1/2))*AD117</f>
        <v>0.38433112845552803</v>
      </c>
      <c r="BR117" s="209">
        <f>((((BJ117/(Q117+R117+S117+T117))^2)+((BL117/X117)^2))^(1/2))*AE117</f>
        <v>0.1185499003196156</v>
      </c>
      <c r="BS117" s="209">
        <f>(((((BJ117/(Q117+R117+S117+T117))^2)+((BM117/Y117)^2))^(1/2))*AF117)</f>
        <v>0.69026635508679413</v>
      </c>
      <c r="BT117" s="209">
        <f>((((BJ117/(Q117+R117+S117+T117))^2)+((BN117/Z117)^2))^(1/2))*AG117</f>
        <v>5.9064619691498805</v>
      </c>
      <c r="BU117" s="209">
        <f>((((BJ117/(Q117+R117+S117+T117))^2)+((BO117/AA117)^2))^(1/2))*AH117</f>
        <v>0.11950594790283832</v>
      </c>
      <c r="BV117" s="209">
        <f>((((BJ117/(Q117+R117+S117+T117))^2)+((BP117/AB117)^2))^(1/2))*AI117</f>
        <v>2.7912305699672773E-2</v>
      </c>
      <c r="CI117"/>
      <c r="CJ117"/>
      <c r="CK117"/>
      <c r="CL117"/>
      <c r="CM117"/>
    </row>
    <row r="118" spans="1:91" s="13" customFormat="1" ht="12.95" customHeight="1" thickBot="1" x14ac:dyDescent="0.3">
      <c r="A118" s="13">
        <v>4.5876739999999998</v>
      </c>
      <c r="B118" s="13">
        <v>-74.167123000000004</v>
      </c>
      <c r="C118" s="13">
        <v>22</v>
      </c>
      <c r="D118" s="13">
        <v>23</v>
      </c>
      <c r="E118" s="13">
        <v>1792</v>
      </c>
      <c r="F118" s="3" t="s">
        <v>5</v>
      </c>
      <c r="G118" s="4" t="s">
        <v>207</v>
      </c>
      <c r="H118" s="5" t="s">
        <v>208</v>
      </c>
      <c r="I118" s="14" t="s">
        <v>1586</v>
      </c>
      <c r="J118" s="3" t="s">
        <v>1553</v>
      </c>
      <c r="K118" s="6" t="s">
        <v>1551</v>
      </c>
      <c r="L118" s="15">
        <v>12</v>
      </c>
      <c r="M118" s="3">
        <v>7</v>
      </c>
      <c r="N118" s="3">
        <f t="shared" si="69"/>
        <v>360</v>
      </c>
      <c r="O118" s="3">
        <v>30</v>
      </c>
      <c r="P118" s="14" t="s">
        <v>1554</v>
      </c>
      <c r="Q118" s="3">
        <v>700</v>
      </c>
      <c r="R118" s="14"/>
      <c r="S118" s="14"/>
      <c r="T118" s="14">
        <f>0.738210935315612*Q118</f>
        <v>516.74765472092838</v>
      </c>
      <c r="U118" s="17">
        <v>3.9E-2</v>
      </c>
      <c r="V118" s="27">
        <v>2.02</v>
      </c>
      <c r="W118" s="28">
        <v>10.1</v>
      </c>
      <c r="X118" s="27">
        <v>1.9</v>
      </c>
      <c r="Y118" s="155">
        <v>18.05</v>
      </c>
      <c r="Z118" s="28">
        <v>160.19999999999999</v>
      </c>
      <c r="AA118" s="21">
        <v>3.125</v>
      </c>
      <c r="AB118" s="222">
        <v>1.0149999999999999</v>
      </c>
      <c r="AC118" s="237">
        <f t="shared" si="70"/>
        <v>3.875212540420879E-2</v>
      </c>
      <c r="AD118" s="22">
        <f t="shared" si="71"/>
        <v>0.19376062702104391</v>
      </c>
      <c r="AE118" s="22">
        <f t="shared" si="72"/>
        <v>3.6450018944552819E-2</v>
      </c>
      <c r="AF118" s="22">
        <f t="shared" si="73"/>
        <v>0.3462751799732518</v>
      </c>
      <c r="AG118" s="22">
        <f t="shared" si="74"/>
        <v>3.0733121236407168</v>
      </c>
      <c r="AH118" s="22">
        <f t="shared" si="75"/>
        <v>5.9950689053540826E-2</v>
      </c>
      <c r="AI118" s="238">
        <f t="shared" si="76"/>
        <v>1.4819986434500908E-2</v>
      </c>
      <c r="AJ118" s="247">
        <f t="shared" si="77"/>
        <v>1.0764479278946887E-4</v>
      </c>
      <c r="AK118" s="23">
        <f t="shared" si="78"/>
        <v>5.3822396394734415E-4</v>
      </c>
      <c r="AL118" s="23">
        <f t="shared" si="79"/>
        <v>1.0125005262375783E-4</v>
      </c>
      <c r="AM118" s="23">
        <f t="shared" si="80"/>
        <v>9.6187549992569942E-4</v>
      </c>
      <c r="AN118" s="23">
        <f t="shared" si="81"/>
        <v>8.5369781212242136E-3</v>
      </c>
      <c r="AO118" s="23">
        <f t="shared" si="82"/>
        <v>1.6652969181539119E-4</v>
      </c>
      <c r="AP118" s="248">
        <f t="shared" si="83"/>
        <v>4.1166628984724743E-5</v>
      </c>
      <c r="AQ118" s="256">
        <f t="shared" si="84"/>
        <v>538.22396394734415</v>
      </c>
      <c r="AR118" s="257">
        <f t="shared" si="85"/>
        <v>101.25005262375782</v>
      </c>
      <c r="AS118" s="257">
        <f t="shared" si="86"/>
        <v>961.87549992569939</v>
      </c>
      <c r="AT118" s="257">
        <f t="shared" si="87"/>
        <v>8536.9781212242142</v>
      </c>
      <c r="AU118" s="257">
        <f t="shared" si="88"/>
        <v>166.5296918153912</v>
      </c>
      <c r="AV118" s="258">
        <f t="shared" si="89"/>
        <v>41.166628984724746</v>
      </c>
      <c r="AW118" s="264">
        <v>1</v>
      </c>
      <c r="AX118" s="265">
        <f t="shared" si="90"/>
        <v>538.22396394734415</v>
      </c>
      <c r="AY118" s="265">
        <f t="shared" si="91"/>
        <v>101.25005262375782</v>
      </c>
      <c r="AZ118" s="265">
        <f t="shared" si="92"/>
        <v>961.87549992569939</v>
      </c>
      <c r="BA118" s="265">
        <f t="shared" si="93"/>
        <v>8536.9781212242142</v>
      </c>
      <c r="BB118" s="265">
        <f t="shared" si="94"/>
        <v>166.5296918153912</v>
      </c>
      <c r="BC118" s="266">
        <f t="shared" si="95"/>
        <v>41.166628984724746</v>
      </c>
      <c r="BD118" s="211">
        <f>'F. CONVERSIÓN DE CARBÓN A CARNE'!$F$20</f>
        <v>0.16207300021353654</v>
      </c>
      <c r="BG118" s="13">
        <v>0.1</v>
      </c>
      <c r="BH118" s="13">
        <f t="shared" si="96"/>
        <v>70</v>
      </c>
      <c r="BI118">
        <f>(((((BD118+BE118+BF118)/0.738210935315612)^2)+((BH118/Q118)^2))^(1/2))*T118</f>
        <v>124.66528591280787</v>
      </c>
      <c r="BJ118">
        <f t="shared" si="111"/>
        <v>5024.665285912808</v>
      </c>
      <c r="BK118" s="13">
        <f t="shared" si="97"/>
        <v>1.01</v>
      </c>
      <c r="BL118" s="13">
        <f t="shared" si="98"/>
        <v>0.19</v>
      </c>
      <c r="BM118" s="13">
        <f t="shared" si="99"/>
        <v>1.8050000000000002</v>
      </c>
      <c r="BN118" s="13">
        <f t="shared" si="100"/>
        <v>16.02</v>
      </c>
      <c r="BO118" s="13">
        <f t="shared" si="101"/>
        <v>0.3125</v>
      </c>
      <c r="BP118" s="13">
        <f t="shared" si="102"/>
        <v>0.10149999999999999</v>
      </c>
      <c r="BQ118" s="13">
        <f>((((BJ118/(Q118+R118+S118+T118))^2)+((BK118/W118)^2))^(1/2))*AD118</f>
        <v>0.80038593076705922</v>
      </c>
      <c r="BR118" s="209">
        <f>((((BJ118/(Q118+R118+S118+T118))^2)+((BL118/X118)^2))^(1/2))*AE118</f>
        <v>0.15056765034231809</v>
      </c>
      <c r="BS118" s="209">
        <f>(((((BJ118/(Q118+R118+S118+T118))^2)+((BM118/Y118)^2))^(1/2))*AF118)</f>
        <v>1.4303926782520218</v>
      </c>
      <c r="BT118" s="209">
        <f>((((BJ118/(Q118+R118+S118+T118))^2)+((BN118/Z118)^2))^(1/2))*AG118</f>
        <v>12.695230307810188</v>
      </c>
      <c r="BU118" s="209">
        <f>((((BJ118/(Q118+R118+S118+T118))^2)+((BO118/AA118)^2))^(1/2))*AH118</f>
        <v>0.24764416174723372</v>
      </c>
      <c r="BV118" s="209">
        <f>((((BJ118/(Q118+R118+S118+T118))^2)+((BP118/AB118)^2))^(1/2))*AI118</f>
        <v>6.1218364219294802E-2</v>
      </c>
      <c r="CI118"/>
      <c r="CJ118"/>
      <c r="CK118"/>
      <c r="CL118"/>
      <c r="CM118"/>
    </row>
    <row r="119" spans="1:91" s="13" customFormat="1" ht="12.95" customHeight="1" thickBot="1" x14ac:dyDescent="0.3">
      <c r="A119" s="13">
        <v>4.5879358495604796</v>
      </c>
      <c r="B119" s="13">
        <v>-74.101905770186207</v>
      </c>
      <c r="C119" s="13">
        <v>29</v>
      </c>
      <c r="D119" s="13">
        <v>23</v>
      </c>
      <c r="E119" s="13">
        <v>2292</v>
      </c>
      <c r="F119" s="58" t="s">
        <v>13</v>
      </c>
      <c r="G119" s="59" t="s">
        <v>1262</v>
      </c>
      <c r="H119" s="60" t="s">
        <v>1263</v>
      </c>
      <c r="I119" s="16" t="s">
        <v>1552</v>
      </c>
      <c r="J119" s="16"/>
      <c r="K119" s="73">
        <v>39045</v>
      </c>
      <c r="L119" s="16">
        <v>8</v>
      </c>
      <c r="M119" s="16">
        <v>7</v>
      </c>
      <c r="N119" s="3">
        <f t="shared" si="69"/>
        <v>240</v>
      </c>
      <c r="O119" s="3">
        <v>30</v>
      </c>
      <c r="P119" s="16" t="s">
        <v>1632</v>
      </c>
      <c r="Q119" s="16">
        <v>1350</v>
      </c>
      <c r="R119" s="14"/>
      <c r="S119" s="14"/>
      <c r="T119" s="14"/>
      <c r="U119" s="17">
        <v>3.9E-2</v>
      </c>
      <c r="V119" s="142">
        <v>0.36</v>
      </c>
      <c r="W119" s="148">
        <v>1.8</v>
      </c>
      <c r="X119" s="142">
        <v>10.3</v>
      </c>
      <c r="Y119" s="154">
        <f>0.01805*1000</f>
        <v>18.05</v>
      </c>
      <c r="Z119" s="148">
        <v>311.5</v>
      </c>
      <c r="AA119" s="21">
        <f>0.003125*1000</f>
        <v>3.125</v>
      </c>
      <c r="AB119" s="215">
        <v>0.28499999999999998</v>
      </c>
      <c r="AC119" s="237">
        <f t="shared" si="70"/>
        <v>7.6626662278178794E-3</v>
      </c>
      <c r="AD119" s="22">
        <f t="shared" si="71"/>
        <v>3.8313331139089392E-2</v>
      </c>
      <c r="AE119" s="22">
        <f t="shared" si="72"/>
        <v>0.21923739485145605</v>
      </c>
      <c r="AF119" s="22">
        <f t="shared" si="73"/>
        <v>0.38419757058920201</v>
      </c>
      <c r="AG119" s="22">
        <f t="shared" si="74"/>
        <v>6.6303348054590812</v>
      </c>
      <c r="AH119" s="22">
        <f t="shared" si="75"/>
        <v>6.651619989425242E-2</v>
      </c>
      <c r="AI119" s="238">
        <f t="shared" si="76"/>
        <v>4.6169999999999987E-3</v>
      </c>
      <c r="AJ119" s="247">
        <f t="shared" si="77"/>
        <v>2.1285183966160777E-5</v>
      </c>
      <c r="AK119" s="23">
        <f t="shared" si="78"/>
        <v>1.0642591983080386E-4</v>
      </c>
      <c r="AL119" s="23">
        <f t="shared" si="79"/>
        <v>6.0899276347626684E-4</v>
      </c>
      <c r="AM119" s="23">
        <f t="shared" si="80"/>
        <v>1.0672154738588944E-3</v>
      </c>
      <c r="AN119" s="23">
        <f t="shared" si="81"/>
        <v>1.8417596681830781E-2</v>
      </c>
      <c r="AO119" s="23">
        <f t="shared" si="82"/>
        <v>1.8476722192847895E-4</v>
      </c>
      <c r="AP119" s="248">
        <f t="shared" si="83"/>
        <v>1.2824999999999997E-5</v>
      </c>
      <c r="AQ119" s="256">
        <f t="shared" si="84"/>
        <v>106.42591983080386</v>
      </c>
      <c r="AR119" s="257">
        <f t="shared" si="85"/>
        <v>608.99276347626687</v>
      </c>
      <c r="AS119" s="257">
        <f t="shared" si="86"/>
        <v>1067.2154738588945</v>
      </c>
      <c r="AT119" s="257">
        <f t="shared" si="87"/>
        <v>18417.596681830782</v>
      </c>
      <c r="AU119" s="257">
        <f t="shared" si="88"/>
        <v>184.76722192847893</v>
      </c>
      <c r="AV119" s="258">
        <f t="shared" si="89"/>
        <v>12.824999999999998</v>
      </c>
      <c r="AW119" s="264">
        <v>1</v>
      </c>
      <c r="AX119" s="265">
        <f t="shared" si="90"/>
        <v>106.42591983080386</v>
      </c>
      <c r="AY119" s="265">
        <f t="shared" si="91"/>
        <v>608.99276347626687</v>
      </c>
      <c r="AZ119" s="265">
        <f t="shared" si="92"/>
        <v>1067.2154738588945</v>
      </c>
      <c r="BA119" s="265">
        <f t="shared" si="93"/>
        <v>18417.596681830782</v>
      </c>
      <c r="BB119" s="265">
        <f t="shared" si="94"/>
        <v>184.76722192847893</v>
      </c>
      <c r="BC119" s="266">
        <f t="shared" si="95"/>
        <v>12.824999999999998</v>
      </c>
      <c r="BG119" s="13">
        <v>0.1</v>
      </c>
      <c r="BH119" s="13">
        <f t="shared" si="96"/>
        <v>135</v>
      </c>
      <c r="BI119"/>
      <c r="BJ119">
        <f>BH119</f>
        <v>135</v>
      </c>
      <c r="BK119" s="13">
        <f t="shared" si="97"/>
        <v>0.18000000000000002</v>
      </c>
      <c r="BL119" s="13">
        <f t="shared" si="98"/>
        <v>1.03</v>
      </c>
      <c r="BM119" s="13">
        <f t="shared" si="99"/>
        <v>1.8050000000000002</v>
      </c>
      <c r="BN119" s="13">
        <f t="shared" si="100"/>
        <v>31.150000000000002</v>
      </c>
      <c r="BO119" s="13">
        <f t="shared" si="101"/>
        <v>0.3125</v>
      </c>
      <c r="BP119" s="13">
        <f t="shared" si="102"/>
        <v>2.8499999999999998E-2</v>
      </c>
      <c r="BQ119" s="13">
        <f>((((BJ119/Q119)^2)+((BK119/W119)^2))^(1/2))*AD119</f>
        <v>5.4183232516591649E-3</v>
      </c>
      <c r="BR119" s="209">
        <f>(((((BJ119/Q119))^2)+((BL119/X119)^2))^(1/2))*AE119</f>
        <v>3.1004849717827451E-2</v>
      </c>
      <c r="BS119" s="209">
        <f>(((((BJ119/Q119))^2)+((BM119/Y119)^2))^(1/2))*AF119</f>
        <v>5.4333741495804409E-2</v>
      </c>
      <c r="BT119" s="209">
        <f>((((BJ119/Q119)^2)+((BN119/Z119)^2))^(1/2))*AG119</f>
        <v>0.93767094049546107</v>
      </c>
      <c r="BU119" s="209">
        <f>((((BJ119/Q119)^2)+((BO119/AA119)^2))^(1/2))*AH119</f>
        <v>9.4068112007971629E-3</v>
      </c>
      <c r="BV119" s="209">
        <f>((((BJ119/Q119)^2)+((BP119/AB119)^2))^(1/2))*AI119</f>
        <v>6.5294240174765792E-4</v>
      </c>
      <c r="CI119"/>
      <c r="CJ119"/>
      <c r="CK119"/>
      <c r="CL119"/>
      <c r="CM119"/>
    </row>
    <row r="120" spans="1:91" s="13" customFormat="1" ht="12.95" customHeight="1" thickBot="1" x14ac:dyDescent="0.3">
      <c r="A120" s="13">
        <v>4.5888111111111112</v>
      </c>
      <c r="B120" s="13">
        <v>-74.163333333333341</v>
      </c>
      <c r="C120" s="13">
        <v>22</v>
      </c>
      <c r="D120" s="13">
        <v>23</v>
      </c>
      <c r="E120" s="13">
        <v>1792</v>
      </c>
      <c r="F120" s="3" t="s">
        <v>5</v>
      </c>
      <c r="G120" s="4" t="s">
        <v>205</v>
      </c>
      <c r="H120" s="5" t="s">
        <v>206</v>
      </c>
      <c r="I120" s="14" t="s">
        <v>1586</v>
      </c>
      <c r="J120" s="3" t="s">
        <v>1553</v>
      </c>
      <c r="K120" s="6" t="s">
        <v>1551</v>
      </c>
      <c r="L120" s="15">
        <v>12</v>
      </c>
      <c r="M120" s="3">
        <v>7</v>
      </c>
      <c r="N120" s="3">
        <f t="shared" si="69"/>
        <v>360</v>
      </c>
      <c r="O120" s="3">
        <v>30</v>
      </c>
      <c r="P120" s="14" t="s">
        <v>1554</v>
      </c>
      <c r="Q120" s="3">
        <v>200</v>
      </c>
      <c r="R120" s="14"/>
      <c r="S120" s="14"/>
      <c r="T120" s="14">
        <f>0.738210935315612*Q120</f>
        <v>147.64218706312241</v>
      </c>
      <c r="U120" s="17">
        <v>3.9E-2</v>
      </c>
      <c r="V120" s="27">
        <v>2.02</v>
      </c>
      <c r="W120" s="28">
        <v>10.1</v>
      </c>
      <c r="X120" s="27">
        <v>1.9</v>
      </c>
      <c r="Y120" s="155">
        <v>18.05</v>
      </c>
      <c r="Z120" s="28">
        <v>160.19999999999999</v>
      </c>
      <c r="AA120" s="21">
        <v>3.125</v>
      </c>
      <c r="AB120" s="222">
        <v>1.0149999999999999</v>
      </c>
      <c r="AC120" s="237">
        <f t="shared" si="70"/>
        <v>1.1072035829773936E-2</v>
      </c>
      <c r="AD120" s="22">
        <f t="shared" si="71"/>
        <v>5.536017914886969E-2</v>
      </c>
      <c r="AE120" s="22">
        <f t="shared" si="72"/>
        <v>1.041429112701509E-2</v>
      </c>
      <c r="AF120" s="22">
        <f t="shared" si="73"/>
        <v>9.893576570664335E-2</v>
      </c>
      <c r="AG120" s="22">
        <f t="shared" si="74"/>
        <v>0.87808917818306165</v>
      </c>
      <c r="AH120" s="22">
        <f t="shared" si="75"/>
        <v>1.7128768301011663E-2</v>
      </c>
      <c r="AI120" s="238">
        <f t="shared" si="76"/>
        <v>4.2342818384288302E-3</v>
      </c>
      <c r="AJ120" s="247">
        <f t="shared" si="77"/>
        <v>3.0755655082705379E-5</v>
      </c>
      <c r="AK120" s="23">
        <f t="shared" si="78"/>
        <v>1.5377827541352692E-4</v>
      </c>
      <c r="AL120" s="23">
        <f t="shared" si="79"/>
        <v>2.8928586463930805E-5</v>
      </c>
      <c r="AM120" s="23">
        <f t="shared" si="80"/>
        <v>2.7482157140734263E-4</v>
      </c>
      <c r="AN120" s="23">
        <f t="shared" si="81"/>
        <v>2.4391366060640602E-3</v>
      </c>
      <c r="AO120" s="23">
        <f t="shared" si="82"/>
        <v>4.7579911947254616E-5</v>
      </c>
      <c r="AP120" s="248">
        <f t="shared" si="83"/>
        <v>1.1761893995635639E-5</v>
      </c>
      <c r="AQ120" s="256">
        <f t="shared" si="84"/>
        <v>153.77827541352693</v>
      </c>
      <c r="AR120" s="257">
        <f t="shared" si="85"/>
        <v>28.928586463930806</v>
      </c>
      <c r="AS120" s="257">
        <f t="shared" si="86"/>
        <v>274.82157140734262</v>
      </c>
      <c r="AT120" s="257">
        <f t="shared" si="87"/>
        <v>2439.1366060640603</v>
      </c>
      <c r="AU120" s="257">
        <f t="shared" si="88"/>
        <v>47.579911947254615</v>
      </c>
      <c r="AV120" s="258">
        <f t="shared" si="89"/>
        <v>11.761893995635639</v>
      </c>
      <c r="AW120" s="264">
        <v>1</v>
      </c>
      <c r="AX120" s="265">
        <f t="shared" si="90"/>
        <v>153.77827541352693</v>
      </c>
      <c r="AY120" s="265">
        <f t="shared" si="91"/>
        <v>28.928586463930806</v>
      </c>
      <c r="AZ120" s="265">
        <f t="shared" si="92"/>
        <v>274.82157140734262</v>
      </c>
      <c r="BA120" s="265">
        <f t="shared" si="93"/>
        <v>2439.1366060640603</v>
      </c>
      <c r="BB120" s="265">
        <f t="shared" si="94"/>
        <v>47.579911947254615</v>
      </c>
      <c r="BC120" s="266">
        <f t="shared" si="95"/>
        <v>11.761893995635639</v>
      </c>
      <c r="BD120" s="211">
        <f>'F. CONVERSIÓN DE CARBÓN A CARNE'!$F$20</f>
        <v>0.16207300021353654</v>
      </c>
      <c r="BG120" s="13">
        <v>0.1</v>
      </c>
      <c r="BH120" s="13">
        <f t="shared" si="96"/>
        <v>20</v>
      </c>
      <c r="BI120">
        <f>(((((BD120+BE120+BF120)/0.738210935315612)^2)+((BH120/Q120)^2))^(1/2))*T120</f>
        <v>35.618653117945108</v>
      </c>
      <c r="BJ120">
        <f t="shared" ref="BJ120:BJ121" si="112">(((BH120)^2)+((BI120^2))^(1/2))</f>
        <v>435.61865311794509</v>
      </c>
      <c r="BK120" s="13">
        <f t="shared" si="97"/>
        <v>1.01</v>
      </c>
      <c r="BL120" s="13">
        <f t="shared" si="98"/>
        <v>0.19</v>
      </c>
      <c r="BM120" s="13">
        <f t="shared" si="99"/>
        <v>1.8050000000000002</v>
      </c>
      <c r="BN120" s="13">
        <f t="shared" si="100"/>
        <v>16.02</v>
      </c>
      <c r="BO120" s="13">
        <f t="shared" si="101"/>
        <v>0.3125</v>
      </c>
      <c r="BP120" s="13">
        <f t="shared" si="102"/>
        <v>0.10149999999999999</v>
      </c>
      <c r="BQ120" s="13">
        <f>((((BJ120/(Q120+R120+S120+T120))^2)+((BK120/W120)^2))^(1/2))*AD120</f>
        <v>6.9590514219961361E-2</v>
      </c>
      <c r="BR120" s="209">
        <f>((((BJ120/(Q120+R120+S120+T120))^2)+((BL120/X120)^2))^(1/2))*AE120</f>
        <v>1.3091284853260058E-2</v>
      </c>
      <c r="BS120" s="209">
        <f>(((((BJ120/(Q120+R120+S120+T120))^2)+((BM120/Y120)^2))^(1/2))*AF120)</f>
        <v>0.12436720610597055</v>
      </c>
      <c r="BT120" s="209">
        <f>((((BJ120/(Q120+R120+S120+T120))^2)+((BN120/Z120)^2))^(1/2))*AG120</f>
        <v>1.1038020176275058</v>
      </c>
      <c r="BU120" s="209">
        <f>((((BJ120/(Q120+R120+S120+T120))^2)+((BO120/AA120)^2))^(1/2))*AH120</f>
        <v>2.1531718508651414E-2</v>
      </c>
      <c r="BV120" s="209">
        <f>((((BJ120/(Q120+R120+S120+T120))^2)+((BP120/AB120)^2))^(1/2))*AI120</f>
        <v>5.3227040630796432E-3</v>
      </c>
      <c r="CI120"/>
      <c r="CJ120"/>
      <c r="CK120"/>
      <c r="CL120"/>
      <c r="CM120"/>
    </row>
    <row r="121" spans="1:91" s="32" customFormat="1" ht="12.95" customHeight="1" thickBot="1" x14ac:dyDescent="0.3">
      <c r="A121" s="13">
        <v>4.5891230277631001</v>
      </c>
      <c r="B121" s="13">
        <v>-74.076966188458996</v>
      </c>
      <c r="C121" s="13">
        <v>32</v>
      </c>
      <c r="D121" s="13">
        <v>23</v>
      </c>
      <c r="E121" s="13">
        <v>2295</v>
      </c>
      <c r="F121" s="3" t="s">
        <v>13</v>
      </c>
      <c r="G121" s="4" t="s">
        <v>160</v>
      </c>
      <c r="H121" s="5" t="s">
        <v>161</v>
      </c>
      <c r="I121" s="14" t="s">
        <v>1583</v>
      </c>
      <c r="J121" s="3" t="s">
        <v>1564</v>
      </c>
      <c r="K121" s="6">
        <v>40641</v>
      </c>
      <c r="L121" s="15">
        <v>12</v>
      </c>
      <c r="M121" s="3">
        <v>7</v>
      </c>
      <c r="N121" s="3">
        <f t="shared" si="69"/>
        <v>360</v>
      </c>
      <c r="O121" s="3">
        <v>30</v>
      </c>
      <c r="P121" s="14" t="s">
        <v>1554</v>
      </c>
      <c r="Q121" s="3">
        <v>600</v>
      </c>
      <c r="R121" s="14">
        <f>0.565555287076649*Q121</f>
        <v>339.33317224598943</v>
      </c>
      <c r="S121" s="14"/>
      <c r="T121" s="14"/>
      <c r="U121" s="17">
        <v>3.9E-2</v>
      </c>
      <c r="V121" s="18">
        <v>2.0099999999999998</v>
      </c>
      <c r="W121" s="19">
        <v>10.050000000000001</v>
      </c>
      <c r="X121" s="18">
        <v>3.0999999999999996</v>
      </c>
      <c r="Y121" s="154">
        <v>18.05</v>
      </c>
      <c r="Z121" s="19">
        <v>154.44999999999999</v>
      </c>
      <c r="AA121" s="31">
        <v>3.125</v>
      </c>
      <c r="AB121" s="226">
        <v>0.95899999999999996</v>
      </c>
      <c r="AC121" s="237">
        <f t="shared" si="70"/>
        <v>2.976866484986242E-2</v>
      </c>
      <c r="AD121" s="22">
        <f t="shared" si="71"/>
        <v>0.14884332424931215</v>
      </c>
      <c r="AE121" s="22">
        <f t="shared" si="72"/>
        <v>4.5911871161479365E-2</v>
      </c>
      <c r="AF121" s="22">
        <f t="shared" si="73"/>
        <v>0.26732557240796856</v>
      </c>
      <c r="AG121" s="22">
        <f t="shared" si="74"/>
        <v>2.2874479035130606</v>
      </c>
      <c r="AH121" s="22">
        <f t="shared" si="75"/>
        <v>4.6282128186975163E-2</v>
      </c>
      <c r="AI121" s="238">
        <f t="shared" si="76"/>
        <v>1.0809846146206847E-2</v>
      </c>
      <c r="AJ121" s="247">
        <f t="shared" si="77"/>
        <v>8.269073569406228E-5</v>
      </c>
      <c r="AK121" s="23">
        <f t="shared" si="78"/>
        <v>4.1345367847031155E-4</v>
      </c>
      <c r="AL121" s="23">
        <f t="shared" si="79"/>
        <v>1.275329754485538E-4</v>
      </c>
      <c r="AM121" s="23">
        <f t="shared" si="80"/>
        <v>7.4257103446657936E-4</v>
      </c>
      <c r="AN121" s="23">
        <f t="shared" si="81"/>
        <v>6.3540219542029463E-3</v>
      </c>
      <c r="AO121" s="23">
        <f t="shared" si="82"/>
        <v>1.2856146718604212E-4</v>
      </c>
      <c r="AP121" s="248">
        <f t="shared" si="83"/>
        <v>3.0027350406130129E-5</v>
      </c>
      <c r="AQ121" s="256">
        <f t="shared" si="84"/>
        <v>413.45367847031156</v>
      </c>
      <c r="AR121" s="257">
        <f t="shared" si="85"/>
        <v>127.5329754485538</v>
      </c>
      <c r="AS121" s="257">
        <f t="shared" si="86"/>
        <v>742.57103446657936</v>
      </c>
      <c r="AT121" s="257">
        <f t="shared" si="87"/>
        <v>6354.0219542029463</v>
      </c>
      <c r="AU121" s="257">
        <f t="shared" si="88"/>
        <v>128.56146718604211</v>
      </c>
      <c r="AV121" s="258">
        <f t="shared" si="89"/>
        <v>30.027350406130129</v>
      </c>
      <c r="AW121" s="264">
        <v>1</v>
      </c>
      <c r="AX121" s="265">
        <f t="shared" si="90"/>
        <v>413.45367847031156</v>
      </c>
      <c r="AY121" s="265">
        <f t="shared" si="91"/>
        <v>127.5329754485538</v>
      </c>
      <c r="AZ121" s="265">
        <f t="shared" si="92"/>
        <v>742.57103446657936</v>
      </c>
      <c r="BA121" s="265">
        <f t="shared" si="93"/>
        <v>6354.0219542029463</v>
      </c>
      <c r="BB121" s="265">
        <f t="shared" si="94"/>
        <v>128.56146718604211</v>
      </c>
      <c r="BC121" s="266">
        <f t="shared" si="95"/>
        <v>30.027350406130129</v>
      </c>
      <c r="BF121" s="210">
        <f>'F. CONVERSIÓN DE CARBÓN A CARNE'!$L$20</f>
        <v>0.24417195935985944</v>
      </c>
      <c r="BG121" s="13">
        <v>0.1</v>
      </c>
      <c r="BH121" s="13">
        <f t="shared" si="96"/>
        <v>60</v>
      </c>
      <c r="BI121">
        <f>(((((BD121+BE121+BF121)/0.565555287076649)^2)+((BH121/Q121)^2))^(1/2))*R121</f>
        <v>150.38168267250202</v>
      </c>
      <c r="BJ121">
        <f t="shared" si="112"/>
        <v>3750.3816826725019</v>
      </c>
      <c r="BK121" s="13">
        <f t="shared" si="97"/>
        <v>1.0050000000000001</v>
      </c>
      <c r="BL121" s="13">
        <f t="shared" si="98"/>
        <v>0.31</v>
      </c>
      <c r="BM121" s="13">
        <f t="shared" si="99"/>
        <v>1.8050000000000002</v>
      </c>
      <c r="BN121" s="13">
        <f t="shared" si="100"/>
        <v>15.445</v>
      </c>
      <c r="BO121" s="13">
        <f t="shared" si="101"/>
        <v>0.3125</v>
      </c>
      <c r="BP121" s="13">
        <f t="shared" si="102"/>
        <v>9.5899999999999999E-2</v>
      </c>
      <c r="BQ121" s="13">
        <f>((((BJ121/(Q121+R121+S121+T121))^2)+((BK121/W121)^2))^(1/2))*AD121</f>
        <v>0.59445823553935562</v>
      </c>
      <c r="BR121" s="209">
        <f>((((BJ121/(Q121+R121+S121+T121))^2)+((BL121/X121)^2))^(1/2))*AE121</f>
        <v>0.18336522688278628</v>
      </c>
      <c r="BS121" s="209">
        <f>(((((BJ121/(Q121+R121+S121+T121))^2)+((BM121/Y121)^2))^(1/2))*AF121)</f>
        <v>1.06765882104332</v>
      </c>
      <c r="BT121" s="209">
        <f>((((BJ121/(Q121+R121+S121+T121))^2)+((BN121/Z121)^2))^(1/2))*AG121</f>
        <v>9.1357288038859163</v>
      </c>
      <c r="BU121" s="209">
        <f>((((BJ121/(Q121+R121+S121+T121))^2)+((BO121/AA121)^2))^(1/2))*AH121</f>
        <v>0.18484397871248615</v>
      </c>
      <c r="BV121" s="209">
        <f>((((BJ121/(Q121+R121+S121+T121))^2)+((BP121/AB121)^2))^(1/2))*AI121</f>
        <v>4.3172927633371647E-2</v>
      </c>
      <c r="CI121"/>
      <c r="CJ121"/>
      <c r="CK121"/>
      <c r="CL121"/>
      <c r="CM121"/>
    </row>
    <row r="122" spans="1:91" s="32" customFormat="1" ht="12.95" customHeight="1" thickBot="1" x14ac:dyDescent="0.3">
      <c r="A122" s="13">
        <v>4.5892597196983198</v>
      </c>
      <c r="B122" s="13">
        <v>-74.138961817970397</v>
      </c>
      <c r="C122" s="13">
        <v>25</v>
      </c>
      <c r="D122" s="13">
        <v>23</v>
      </c>
      <c r="E122" s="13">
        <v>1795</v>
      </c>
      <c r="F122" s="3" t="s">
        <v>5</v>
      </c>
      <c r="G122" s="4" t="s">
        <v>844</v>
      </c>
      <c r="H122" s="5" t="s">
        <v>845</v>
      </c>
      <c r="I122" s="14" t="s">
        <v>1610</v>
      </c>
      <c r="J122" s="3" t="s">
        <v>1557</v>
      </c>
      <c r="K122" s="6">
        <v>40631</v>
      </c>
      <c r="L122" s="15">
        <v>12</v>
      </c>
      <c r="M122" s="3">
        <v>3</v>
      </c>
      <c r="N122" s="3">
        <f t="shared" si="69"/>
        <v>120</v>
      </c>
      <c r="O122" s="3">
        <v>10</v>
      </c>
      <c r="P122" s="14" t="s">
        <v>1593</v>
      </c>
      <c r="Q122" s="3">
        <v>1500</v>
      </c>
      <c r="R122" s="14"/>
      <c r="S122" s="14"/>
      <c r="T122" s="14"/>
      <c r="U122" s="17">
        <v>3.9E-2</v>
      </c>
      <c r="V122" s="143">
        <v>2.8800000000000002E-3</v>
      </c>
      <c r="W122" s="143">
        <v>3.2000000000000002E-3</v>
      </c>
      <c r="X122" s="143">
        <v>7.5000000000000002E-4</v>
      </c>
      <c r="Y122" s="146">
        <v>4.0000000000000003E-5</v>
      </c>
      <c r="Z122" s="143">
        <v>6.7999999999999996E-3</v>
      </c>
      <c r="AA122" s="146">
        <v>2.64</v>
      </c>
      <c r="AB122" s="221">
        <v>1.4999999999999999E-2</v>
      </c>
      <c r="AC122" s="237">
        <f t="shared" si="70"/>
        <v>6.8112588691714491E-5</v>
      </c>
      <c r="AD122" s="22">
        <f t="shared" si="71"/>
        <v>7.5680654101904971E-5</v>
      </c>
      <c r="AE122" s="22">
        <f t="shared" si="72"/>
        <v>1.7737653305133979E-5</v>
      </c>
      <c r="AF122" s="22">
        <f t="shared" si="73"/>
        <v>9.4600817627381233E-7</v>
      </c>
      <c r="AG122" s="22">
        <f t="shared" si="74"/>
        <v>1.6082138996654808E-4</v>
      </c>
      <c r="AH122" s="22">
        <f t="shared" si="75"/>
        <v>6.2436539634071614E-2</v>
      </c>
      <c r="AI122" s="238">
        <f t="shared" si="76"/>
        <v>2.7E-4</v>
      </c>
      <c r="AJ122" s="247">
        <f t="shared" si="77"/>
        <v>5.6760490576428744E-7</v>
      </c>
      <c r="AK122" s="23">
        <f t="shared" si="78"/>
        <v>6.3067211751587475E-7</v>
      </c>
      <c r="AL122" s="23">
        <f t="shared" si="79"/>
        <v>1.4781377754278317E-7</v>
      </c>
      <c r="AM122" s="23">
        <f t="shared" si="80"/>
        <v>7.8834014689484363E-9</v>
      </c>
      <c r="AN122" s="23">
        <f t="shared" si="81"/>
        <v>1.340178249721234E-6</v>
      </c>
      <c r="AO122" s="23">
        <f t="shared" si="82"/>
        <v>5.2030449695059675E-4</v>
      </c>
      <c r="AP122" s="248">
        <f t="shared" si="83"/>
        <v>2.2500000000000001E-6</v>
      </c>
      <c r="AQ122" s="256">
        <f t="shared" si="84"/>
        <v>0.63067211751587471</v>
      </c>
      <c r="AR122" s="257">
        <f t="shared" si="85"/>
        <v>0.14781377754278319</v>
      </c>
      <c r="AS122" s="257">
        <f t="shared" si="86"/>
        <v>7.8834014689484356E-3</v>
      </c>
      <c r="AT122" s="257">
        <f t="shared" si="87"/>
        <v>1.340178249721234</v>
      </c>
      <c r="AU122" s="257">
        <f t="shared" si="88"/>
        <v>520.30449695059679</v>
      </c>
      <c r="AV122" s="258">
        <f t="shared" si="89"/>
        <v>2.25</v>
      </c>
      <c r="AW122" s="264">
        <v>0</v>
      </c>
      <c r="AX122" s="265">
        <f t="shared" si="90"/>
        <v>0</v>
      </c>
      <c r="AY122" s="265">
        <f t="shared" si="91"/>
        <v>0</v>
      </c>
      <c r="AZ122" s="265">
        <f t="shared" si="92"/>
        <v>0</v>
      </c>
      <c r="BA122" s="265">
        <f t="shared" si="93"/>
        <v>0</v>
      </c>
      <c r="BB122" s="265">
        <f t="shared" si="94"/>
        <v>0</v>
      </c>
      <c r="BC122" s="266">
        <f t="shared" si="95"/>
        <v>0</v>
      </c>
      <c r="BG122" s="13">
        <v>0.1</v>
      </c>
      <c r="BH122" s="13">
        <f t="shared" si="96"/>
        <v>150</v>
      </c>
      <c r="BI122"/>
      <c r="BJ122">
        <f>BH122</f>
        <v>150</v>
      </c>
      <c r="BK122" s="13">
        <f t="shared" si="97"/>
        <v>3.2000000000000003E-4</v>
      </c>
      <c r="BL122" s="13">
        <f t="shared" si="98"/>
        <v>7.5000000000000007E-5</v>
      </c>
      <c r="BM122" s="13">
        <f t="shared" si="99"/>
        <v>4.0000000000000007E-6</v>
      </c>
      <c r="BN122" s="13">
        <f t="shared" si="100"/>
        <v>6.8000000000000005E-4</v>
      </c>
      <c r="BO122" s="13">
        <f t="shared" si="101"/>
        <v>0.26400000000000001</v>
      </c>
      <c r="BP122" s="13">
        <f t="shared" si="102"/>
        <v>1.5E-3</v>
      </c>
      <c r="BQ122" s="13">
        <f>((((BJ122/Q122)^2)+((BK122/W122)^2))^(1/2))*AD122</f>
        <v>1.0702860744018104E-5</v>
      </c>
      <c r="BR122" s="209">
        <f>(((((BJ122/Q122))^2)+((BL122/X122)^2))^(1/2))*AE122</f>
        <v>2.5084829868792432E-6</v>
      </c>
      <c r="BS122" s="209">
        <f>(((((BJ122/Q122))^2)+((BM122/Y122)^2))^(1/2))*AF122</f>
        <v>1.3378575930022633E-7</v>
      </c>
      <c r="BT122" s="209">
        <f>((((BJ122/Q122)^2)+((BN122/Z122)^2))^(1/2))*AG122</f>
        <v>2.2743579081038474E-5</v>
      </c>
      <c r="BU122" s="209">
        <f>((((BJ122/Q122)^2)+((BO122/AA122)^2))^(1/2))*AH122</f>
        <v>8.8298601138149368E-3</v>
      </c>
      <c r="BV122" s="209">
        <f>((((BJ122/Q122)^2)+((BP122/AB122)^2))^(1/2))*AI122</f>
        <v>3.8183766184073574E-5</v>
      </c>
      <c r="CI122"/>
      <c r="CJ122"/>
      <c r="CK122"/>
      <c r="CL122"/>
      <c r="CM122"/>
    </row>
    <row r="123" spans="1:91" s="13" customFormat="1" ht="12.95" customHeight="1" thickBot="1" x14ac:dyDescent="0.3">
      <c r="A123" s="13">
        <v>4.589264</v>
      </c>
      <c r="B123" s="13">
        <v>-74.108830999999995</v>
      </c>
      <c r="C123" s="13">
        <v>28</v>
      </c>
      <c r="D123" s="13">
        <v>23</v>
      </c>
      <c r="E123" s="13">
        <v>1798</v>
      </c>
      <c r="F123" s="58" t="s">
        <v>13</v>
      </c>
      <c r="G123" s="59" t="s">
        <v>1288</v>
      </c>
      <c r="H123" s="60" t="s">
        <v>1289</v>
      </c>
      <c r="I123" s="16" t="s">
        <v>1602</v>
      </c>
      <c r="J123" s="16"/>
      <c r="K123" s="73">
        <v>39504</v>
      </c>
      <c r="L123" s="16">
        <v>11.5</v>
      </c>
      <c r="M123" s="16">
        <v>7</v>
      </c>
      <c r="N123" s="3">
        <f t="shared" si="69"/>
        <v>345</v>
      </c>
      <c r="O123" s="3">
        <v>30</v>
      </c>
      <c r="P123" s="16" t="s">
        <v>1632</v>
      </c>
      <c r="Q123" s="16">
        <v>50</v>
      </c>
      <c r="R123" s="14"/>
      <c r="S123" s="14"/>
      <c r="T123" s="14"/>
      <c r="U123" s="17">
        <v>3.9E-2</v>
      </c>
      <c r="V123" s="142">
        <v>0.36</v>
      </c>
      <c r="W123" s="148">
        <v>1.8</v>
      </c>
      <c r="X123" s="142">
        <v>10.3</v>
      </c>
      <c r="Y123" s="154">
        <f>0.01805*1000</f>
        <v>18.05</v>
      </c>
      <c r="Z123" s="148">
        <v>311.5</v>
      </c>
      <c r="AA123" s="21">
        <f>0.003125*1000</f>
        <v>3.125</v>
      </c>
      <c r="AB123" s="215">
        <v>0.28499999999999998</v>
      </c>
      <c r="AC123" s="237">
        <f t="shared" si="70"/>
        <v>2.8380245288214367E-4</v>
      </c>
      <c r="AD123" s="22">
        <f t="shared" si="71"/>
        <v>1.4190122644107185E-3</v>
      </c>
      <c r="AE123" s="22">
        <f t="shared" si="72"/>
        <v>8.1199035130168871E-3</v>
      </c>
      <c r="AF123" s="22">
        <f t="shared" si="73"/>
        <v>1.4229539651451925E-2</v>
      </c>
      <c r="AG123" s="22">
        <f t="shared" si="74"/>
        <v>0.24556795575774376</v>
      </c>
      <c r="AH123" s="22">
        <f t="shared" si="75"/>
        <v>2.463562959046386E-3</v>
      </c>
      <c r="AI123" s="238">
        <f t="shared" si="76"/>
        <v>1.7099999999999998E-4</v>
      </c>
      <c r="AJ123" s="247">
        <f t="shared" si="77"/>
        <v>7.8834014689484349E-7</v>
      </c>
      <c r="AK123" s="23">
        <f t="shared" si="78"/>
        <v>3.9417007344742175E-6</v>
      </c>
      <c r="AL123" s="23">
        <f t="shared" si="79"/>
        <v>2.255528753615802E-5</v>
      </c>
      <c r="AM123" s="23">
        <f t="shared" si="80"/>
        <v>3.9526499031810904E-5</v>
      </c>
      <c r="AN123" s="23">
        <f t="shared" si="81"/>
        <v>6.8213321043817711E-4</v>
      </c>
      <c r="AO123" s="23">
        <f t="shared" si="82"/>
        <v>6.843230441795517E-6</v>
      </c>
      <c r="AP123" s="248">
        <f t="shared" si="83"/>
        <v>4.7499999999999995E-7</v>
      </c>
      <c r="AQ123" s="256">
        <f t="shared" si="84"/>
        <v>3.9417007344742174</v>
      </c>
      <c r="AR123" s="257">
        <f t="shared" si="85"/>
        <v>22.555287536158019</v>
      </c>
      <c r="AS123" s="257">
        <f t="shared" si="86"/>
        <v>39.526499031810907</v>
      </c>
      <c r="AT123" s="257">
        <f t="shared" si="87"/>
        <v>682.13321043817712</v>
      </c>
      <c r="AU123" s="257">
        <f t="shared" si="88"/>
        <v>6.8432304417955168</v>
      </c>
      <c r="AV123" s="258">
        <f t="shared" si="89"/>
        <v>0.47499999999999998</v>
      </c>
      <c r="AW123" s="264">
        <v>1</v>
      </c>
      <c r="AX123" s="265">
        <f t="shared" si="90"/>
        <v>3.9417007344742174</v>
      </c>
      <c r="AY123" s="265">
        <f t="shared" si="91"/>
        <v>22.555287536158019</v>
      </c>
      <c r="AZ123" s="265">
        <f t="shared" si="92"/>
        <v>39.526499031810907</v>
      </c>
      <c r="BA123" s="265">
        <f t="shared" si="93"/>
        <v>682.13321043817712</v>
      </c>
      <c r="BB123" s="265">
        <f t="shared" si="94"/>
        <v>6.8432304417955168</v>
      </c>
      <c r="BC123" s="266">
        <f t="shared" si="95"/>
        <v>0.47499999999999998</v>
      </c>
      <c r="BG123" s="13">
        <v>0.1</v>
      </c>
      <c r="BH123" s="13">
        <f t="shared" si="96"/>
        <v>5</v>
      </c>
      <c r="BI123"/>
      <c r="BJ123">
        <f>BH123</f>
        <v>5</v>
      </c>
      <c r="BK123" s="13">
        <f t="shared" si="97"/>
        <v>0.18000000000000002</v>
      </c>
      <c r="BL123" s="13">
        <f t="shared" si="98"/>
        <v>1.03</v>
      </c>
      <c r="BM123" s="13">
        <f t="shared" si="99"/>
        <v>1.8050000000000002</v>
      </c>
      <c r="BN123" s="13">
        <f t="shared" si="100"/>
        <v>31.150000000000002</v>
      </c>
      <c r="BO123" s="13">
        <f t="shared" si="101"/>
        <v>0.3125</v>
      </c>
      <c r="BP123" s="13">
        <f t="shared" si="102"/>
        <v>2.8499999999999998E-2</v>
      </c>
      <c r="BQ123" s="13">
        <f>((((BJ123/Q123)^2)+((BK123/W123)^2))^(1/2))*AD123</f>
        <v>2.0067863895033947E-4</v>
      </c>
      <c r="BR123" s="209">
        <f>(((((BJ123/Q123))^2)+((BL123/X123)^2))^(1/2))*AE123</f>
        <v>1.1483277673269422E-3</v>
      </c>
      <c r="BS123" s="209">
        <f>(((((BJ123/Q123))^2)+((BM123/Y123)^2))^(1/2))*AF123</f>
        <v>2.012360796140904E-3</v>
      </c>
      <c r="BT123" s="209">
        <f>((((BJ123/Q123)^2)+((BN123/Z123)^2))^(1/2))*AG123</f>
        <v>3.4728553351683747E-2</v>
      </c>
      <c r="BU123" s="209">
        <f>((((BJ123/Q123)^2)+((BO123/AA123)^2))^(1/2))*AH123</f>
        <v>3.4840041484433934E-4</v>
      </c>
      <c r="BV123" s="209">
        <f>((((BJ123/Q123)^2)+((BP123/AB123)^2))^(1/2))*AI123</f>
        <v>2.4183051916579927E-5</v>
      </c>
      <c r="CI123"/>
      <c r="CJ123"/>
      <c r="CK123"/>
      <c r="CL123"/>
      <c r="CM123"/>
    </row>
    <row r="124" spans="1:91" s="13" customFormat="1" ht="12.95" customHeight="1" thickBot="1" x14ac:dyDescent="0.3">
      <c r="A124" s="13">
        <v>4.5895021634539299</v>
      </c>
      <c r="B124" s="13">
        <v>-74.138618785560297</v>
      </c>
      <c r="C124" s="13">
        <v>25</v>
      </c>
      <c r="D124" s="13">
        <v>23</v>
      </c>
      <c r="E124" s="13">
        <v>1795</v>
      </c>
      <c r="F124" s="3" t="s">
        <v>5</v>
      </c>
      <c r="G124" s="4" t="s">
        <v>369</v>
      </c>
      <c r="H124" s="5" t="s">
        <v>711</v>
      </c>
      <c r="I124" s="14" t="s">
        <v>1610</v>
      </c>
      <c r="J124" s="3" t="s">
        <v>1553</v>
      </c>
      <c r="K124" s="6">
        <v>40631</v>
      </c>
      <c r="L124" s="15">
        <v>12</v>
      </c>
      <c r="M124" s="3">
        <v>7</v>
      </c>
      <c r="N124" s="3">
        <f t="shared" si="69"/>
        <v>360</v>
      </c>
      <c r="O124" s="3">
        <v>30</v>
      </c>
      <c r="P124" s="14" t="s">
        <v>1554</v>
      </c>
      <c r="Q124" s="3">
        <v>800</v>
      </c>
      <c r="R124" s="14"/>
      <c r="S124" s="14"/>
      <c r="T124" s="14">
        <f>0.738210935315612*Q124</f>
        <v>590.56874825248963</v>
      </c>
      <c r="U124" s="17">
        <v>3.9E-2</v>
      </c>
      <c r="V124" s="18">
        <v>2.02</v>
      </c>
      <c r="W124" s="19">
        <v>10.1</v>
      </c>
      <c r="X124" s="18">
        <v>1.9</v>
      </c>
      <c r="Y124" s="20">
        <v>18.05</v>
      </c>
      <c r="Z124" s="19">
        <v>160.19999999999999</v>
      </c>
      <c r="AA124" s="21">
        <v>3.125</v>
      </c>
      <c r="AB124" s="219">
        <v>1.0149999999999999</v>
      </c>
      <c r="AC124" s="237">
        <f t="shared" si="70"/>
        <v>4.4288143319095745E-2</v>
      </c>
      <c r="AD124" s="22">
        <f t="shared" si="71"/>
        <v>0.22144071659547876</v>
      </c>
      <c r="AE124" s="22">
        <f t="shared" si="72"/>
        <v>4.1657164508060361E-2</v>
      </c>
      <c r="AF124" s="22">
        <f t="shared" si="73"/>
        <v>0.3957430628265734</v>
      </c>
      <c r="AG124" s="22">
        <f t="shared" si="74"/>
        <v>3.5123567127322466</v>
      </c>
      <c r="AH124" s="22">
        <f t="shared" si="75"/>
        <v>6.851507320404665E-2</v>
      </c>
      <c r="AI124" s="238">
        <f t="shared" si="76"/>
        <v>1.6937127353715321E-2</v>
      </c>
      <c r="AJ124" s="247">
        <f t="shared" si="77"/>
        <v>1.2302262033082152E-4</v>
      </c>
      <c r="AK124" s="23">
        <f t="shared" si="78"/>
        <v>6.1511310165410769E-4</v>
      </c>
      <c r="AL124" s="23">
        <f t="shared" si="79"/>
        <v>1.1571434585572322E-4</v>
      </c>
      <c r="AM124" s="23">
        <f t="shared" si="80"/>
        <v>1.0992862856293705E-3</v>
      </c>
      <c r="AN124" s="23">
        <f t="shared" si="81"/>
        <v>9.7565464242562409E-3</v>
      </c>
      <c r="AO124" s="23">
        <f t="shared" si="82"/>
        <v>1.9031964778901846E-4</v>
      </c>
      <c r="AP124" s="248">
        <f t="shared" si="83"/>
        <v>4.7047575982542557E-5</v>
      </c>
      <c r="AQ124" s="256">
        <f t="shared" si="84"/>
        <v>615.11310165410771</v>
      </c>
      <c r="AR124" s="257">
        <f t="shared" si="85"/>
        <v>115.71434585572322</v>
      </c>
      <c r="AS124" s="257">
        <f t="shared" si="86"/>
        <v>1099.2862856293705</v>
      </c>
      <c r="AT124" s="257">
        <f t="shared" si="87"/>
        <v>9756.5464242562412</v>
      </c>
      <c r="AU124" s="257">
        <f t="shared" si="88"/>
        <v>190.31964778901846</v>
      </c>
      <c r="AV124" s="258">
        <f t="shared" si="89"/>
        <v>47.047575982542554</v>
      </c>
      <c r="AW124" s="264">
        <v>1</v>
      </c>
      <c r="AX124" s="265">
        <f t="shared" si="90"/>
        <v>615.11310165410771</v>
      </c>
      <c r="AY124" s="265">
        <f t="shared" si="91"/>
        <v>115.71434585572322</v>
      </c>
      <c r="AZ124" s="265">
        <f t="shared" si="92"/>
        <v>1099.2862856293705</v>
      </c>
      <c r="BA124" s="265">
        <f t="shared" si="93"/>
        <v>9756.5464242562412</v>
      </c>
      <c r="BB124" s="265">
        <f t="shared" si="94"/>
        <v>190.31964778901846</v>
      </c>
      <c r="BC124" s="266">
        <f t="shared" si="95"/>
        <v>47.047575982542554</v>
      </c>
      <c r="BD124" s="211">
        <f>'F. CONVERSIÓN DE CARBÓN A CARNE'!$F$20</f>
        <v>0.16207300021353654</v>
      </c>
      <c r="BG124" s="13">
        <v>0.1</v>
      </c>
      <c r="BH124" s="13">
        <f t="shared" si="96"/>
        <v>80</v>
      </c>
      <c r="BI124">
        <f>(((((BD124+BE124+BF124)/0.738210935315612)^2)+((BH124/Q124)^2))^(1/2))*T124</f>
        <v>142.47461247178043</v>
      </c>
      <c r="BJ124">
        <f t="shared" ref="BJ124:BJ126" si="113">(((BH124)^2)+((BI124^2))^(1/2))</f>
        <v>6542.4746124717803</v>
      </c>
      <c r="BK124" s="13">
        <f t="shared" si="97"/>
        <v>1.01</v>
      </c>
      <c r="BL124" s="13">
        <f t="shared" si="98"/>
        <v>0.19</v>
      </c>
      <c r="BM124" s="13">
        <f t="shared" si="99"/>
        <v>1.8050000000000002</v>
      </c>
      <c r="BN124" s="13">
        <f t="shared" si="100"/>
        <v>16.02</v>
      </c>
      <c r="BO124" s="13">
        <f t="shared" si="101"/>
        <v>0.3125</v>
      </c>
      <c r="BP124" s="13">
        <f t="shared" si="102"/>
        <v>0.10149999999999999</v>
      </c>
      <c r="BQ124" s="13">
        <f>((((BJ124/(Q124+R124+S124+T124))^2)+((BK124/W124)^2))^(1/2))*AD124</f>
        <v>1.0420897739612849</v>
      </c>
      <c r="BR124" s="209">
        <f>((((BJ124/(Q124+R124+S124+T124))^2)+((BL124/X124)^2))^(1/2))*AE124</f>
        <v>0.19603669015113279</v>
      </c>
      <c r="BS124" s="209">
        <f>(((((BJ124/(Q124+R124+S124+T124))^2)+((BM124/Y124)^2))^(1/2))*AF124)</f>
        <v>1.8623485564357614</v>
      </c>
      <c r="BT124" s="209">
        <f>((((BJ124/(Q124+R124+S124+T124))^2)+((BN124/Z124)^2))^(1/2))*AG124</f>
        <v>16.528988295900771</v>
      </c>
      <c r="BU124" s="209">
        <f>((((BJ124/(Q124+R124+S124+T124))^2)+((BO124/AA124)^2))^(1/2))*AH124</f>
        <v>0.32242876669594212</v>
      </c>
      <c r="BV124" s="209">
        <f>((((BJ124/(Q124+R124+S124+T124))^2)+((BP124/AB124)^2))^(1/2))*AI124</f>
        <v>7.9705338236550211E-2</v>
      </c>
      <c r="CI124"/>
      <c r="CJ124"/>
      <c r="CK124"/>
      <c r="CL124"/>
      <c r="CM124"/>
    </row>
    <row r="125" spans="1:91" s="13" customFormat="1" ht="12.95" customHeight="1" thickBot="1" x14ac:dyDescent="0.3">
      <c r="A125" s="13">
        <v>4.5895130000000002</v>
      </c>
      <c r="B125" s="13">
        <v>-74.081030999999996</v>
      </c>
      <c r="C125" s="13">
        <v>31</v>
      </c>
      <c r="D125" s="13">
        <v>23</v>
      </c>
      <c r="E125" s="13">
        <v>2294</v>
      </c>
      <c r="F125" s="3" t="s">
        <v>5</v>
      </c>
      <c r="G125" s="4" t="s">
        <v>173</v>
      </c>
      <c r="H125" s="5" t="s">
        <v>174</v>
      </c>
      <c r="I125" s="14" t="s">
        <v>1583</v>
      </c>
      <c r="J125" s="3" t="s">
        <v>1553</v>
      </c>
      <c r="K125" s="6" t="s">
        <v>1551</v>
      </c>
      <c r="L125" s="15">
        <v>12</v>
      </c>
      <c r="M125" s="3">
        <v>7</v>
      </c>
      <c r="N125" s="3">
        <f t="shared" si="69"/>
        <v>360</v>
      </c>
      <c r="O125" s="3">
        <v>30</v>
      </c>
      <c r="P125" s="14" t="s">
        <v>1554</v>
      </c>
      <c r="Q125" s="3">
        <v>1250</v>
      </c>
      <c r="R125" s="14"/>
      <c r="S125" s="14"/>
      <c r="T125" s="14">
        <f>0.738210935315612*Q125</f>
        <v>922.76366914451501</v>
      </c>
      <c r="U125" s="17">
        <v>3.9E-2</v>
      </c>
      <c r="V125" s="27">
        <v>2.02</v>
      </c>
      <c r="W125" s="28">
        <v>10.1</v>
      </c>
      <c r="X125" s="27">
        <v>1.9</v>
      </c>
      <c r="Y125" s="155">
        <v>18.05</v>
      </c>
      <c r="Z125" s="28">
        <v>160.19999999999999</v>
      </c>
      <c r="AA125" s="158">
        <v>3.125</v>
      </c>
      <c r="AB125" s="222">
        <v>1.0149999999999999</v>
      </c>
      <c r="AC125" s="237">
        <f t="shared" si="70"/>
        <v>6.920022393608713E-2</v>
      </c>
      <c r="AD125" s="22">
        <f t="shared" si="71"/>
        <v>0.34600111968043556</v>
      </c>
      <c r="AE125" s="22">
        <f t="shared" si="72"/>
        <v>6.508931954384431E-2</v>
      </c>
      <c r="AF125" s="22">
        <f t="shared" si="73"/>
        <v>0.61834853566652093</v>
      </c>
      <c r="AG125" s="22">
        <f t="shared" si="74"/>
        <v>5.4880573636441365</v>
      </c>
      <c r="AH125" s="22">
        <f t="shared" si="75"/>
        <v>0.10705480188132288</v>
      </c>
      <c r="AI125" s="238">
        <f t="shared" si="76"/>
        <v>2.6464261490180194E-2</v>
      </c>
      <c r="AJ125" s="247">
        <f t="shared" si="77"/>
        <v>1.9222284426690869E-4</v>
      </c>
      <c r="AK125" s="23">
        <f t="shared" si="78"/>
        <v>9.6111422133454325E-4</v>
      </c>
      <c r="AL125" s="23">
        <f t="shared" si="79"/>
        <v>1.8080366539956753E-4</v>
      </c>
      <c r="AM125" s="23">
        <f t="shared" si="80"/>
        <v>1.7176348212958915E-3</v>
      </c>
      <c r="AN125" s="23">
        <f t="shared" si="81"/>
        <v>1.5244603787900379E-2</v>
      </c>
      <c r="AO125" s="23">
        <f t="shared" si="82"/>
        <v>2.9737444967034132E-4</v>
      </c>
      <c r="AP125" s="248">
        <f t="shared" si="83"/>
        <v>7.3511837472722756E-5</v>
      </c>
      <c r="AQ125" s="256">
        <f t="shared" si="84"/>
        <v>961.11422133454323</v>
      </c>
      <c r="AR125" s="257">
        <f t="shared" si="85"/>
        <v>180.80366539956754</v>
      </c>
      <c r="AS125" s="257">
        <f t="shared" si="86"/>
        <v>1717.6348212958915</v>
      </c>
      <c r="AT125" s="257">
        <f t="shared" si="87"/>
        <v>15244.60378790038</v>
      </c>
      <c r="AU125" s="257">
        <f t="shared" si="88"/>
        <v>297.37444967034133</v>
      </c>
      <c r="AV125" s="258">
        <f t="shared" si="89"/>
        <v>73.51183747272276</v>
      </c>
      <c r="AW125" s="264">
        <v>1</v>
      </c>
      <c r="AX125" s="265">
        <f t="shared" si="90"/>
        <v>961.11422133454323</v>
      </c>
      <c r="AY125" s="265">
        <f t="shared" si="91"/>
        <v>180.80366539956754</v>
      </c>
      <c r="AZ125" s="265">
        <f t="shared" si="92"/>
        <v>1717.6348212958915</v>
      </c>
      <c r="BA125" s="265">
        <f t="shared" si="93"/>
        <v>15244.60378790038</v>
      </c>
      <c r="BB125" s="265">
        <f t="shared" si="94"/>
        <v>297.37444967034133</v>
      </c>
      <c r="BC125" s="266">
        <f t="shared" si="95"/>
        <v>73.51183747272276</v>
      </c>
      <c r="BD125" s="211">
        <f>'F. CONVERSIÓN DE CARBÓN A CARNE'!$F$20</f>
        <v>0.16207300021353654</v>
      </c>
      <c r="BG125" s="13">
        <v>0.1</v>
      </c>
      <c r="BH125" s="13">
        <f t="shared" si="96"/>
        <v>125</v>
      </c>
      <c r="BI125">
        <f>(((((BD125+BE125+BF125)/0.738210935315612)^2)+((BH125/Q125)^2))^(1/2))*T125</f>
        <v>222.61658198715693</v>
      </c>
      <c r="BJ125">
        <f t="shared" si="113"/>
        <v>15847.616581987157</v>
      </c>
      <c r="BK125" s="13">
        <f t="shared" si="97"/>
        <v>1.01</v>
      </c>
      <c r="BL125" s="13">
        <f t="shared" si="98"/>
        <v>0.19</v>
      </c>
      <c r="BM125" s="13">
        <f t="shared" si="99"/>
        <v>1.8050000000000002</v>
      </c>
      <c r="BN125" s="13">
        <f t="shared" si="100"/>
        <v>16.02</v>
      </c>
      <c r="BO125" s="13">
        <f t="shared" si="101"/>
        <v>0.3125</v>
      </c>
      <c r="BP125" s="13">
        <f t="shared" si="102"/>
        <v>0.10149999999999999</v>
      </c>
      <c r="BQ125" s="13">
        <f>((((BJ125/(Q125+R125+S125+T125))^2)+((BK125/W125)^2))^(1/2))*AD125</f>
        <v>2.5238862802776092</v>
      </c>
      <c r="BR125" s="209">
        <f>((((BJ125/(Q125+R125+S125+T125))^2)+((BL125/X125)^2))^(1/2))*AE125</f>
        <v>0.47479048836905519</v>
      </c>
      <c r="BS125" s="209">
        <f>(((((BJ125/(Q125+R125+S125+T125))^2)+((BM125/Y125)^2))^(1/2))*AF125)</f>
        <v>4.510509639506024</v>
      </c>
      <c r="BT125" s="209">
        <f>((((BJ125/(Q125+R125+S125+T125))^2)+((BN125/Z125)^2))^(1/2))*AG125</f>
        <v>40.032334861432972</v>
      </c>
      <c r="BU125" s="209">
        <f>((((BJ125/(Q125+R125+S125+T125))^2)+((BO125/AA125)^2))^(1/2))*AH125</f>
        <v>0.78090540850173551</v>
      </c>
      <c r="BV125" s="209">
        <f>((((BJ125/(Q125+R125+S125+T125))^2)+((BP125/AB125)^2))^(1/2))*AI125</f>
        <v>0.19304211083026052</v>
      </c>
      <c r="CI125"/>
      <c r="CJ125"/>
      <c r="CK125"/>
      <c r="CL125"/>
      <c r="CM125"/>
    </row>
    <row r="126" spans="1:91" s="32" customFormat="1" ht="12.95" customHeight="1" thickBot="1" x14ac:dyDescent="0.3">
      <c r="A126" s="13">
        <v>4.5895666666666664</v>
      </c>
      <c r="B126" s="13">
        <v>-74.159166666666678</v>
      </c>
      <c r="C126" s="13">
        <v>22</v>
      </c>
      <c r="D126" s="13">
        <v>23</v>
      </c>
      <c r="E126" s="13">
        <v>1792</v>
      </c>
      <c r="F126" s="3" t="s">
        <v>5</v>
      </c>
      <c r="G126" s="4" t="s">
        <v>213</v>
      </c>
      <c r="H126" s="5" t="s">
        <v>214</v>
      </c>
      <c r="I126" s="14" t="s">
        <v>1586</v>
      </c>
      <c r="J126" s="3" t="s">
        <v>1553</v>
      </c>
      <c r="K126" s="6" t="s">
        <v>1551</v>
      </c>
      <c r="L126" s="15">
        <v>12</v>
      </c>
      <c r="M126" s="3">
        <v>7</v>
      </c>
      <c r="N126" s="3">
        <f t="shared" si="69"/>
        <v>360</v>
      </c>
      <c r="O126" s="3">
        <v>30</v>
      </c>
      <c r="P126" s="14" t="s">
        <v>1554</v>
      </c>
      <c r="Q126" s="3">
        <v>300</v>
      </c>
      <c r="R126" s="14"/>
      <c r="S126" s="14"/>
      <c r="T126" s="14">
        <f>0.738210935315612*Q126</f>
        <v>221.4632805946836</v>
      </c>
      <c r="U126" s="17">
        <v>3.9E-2</v>
      </c>
      <c r="V126" s="18">
        <v>2.02</v>
      </c>
      <c r="W126" s="19">
        <v>10.1</v>
      </c>
      <c r="X126" s="18">
        <v>1.9</v>
      </c>
      <c r="Y126" s="20">
        <v>18.05</v>
      </c>
      <c r="Z126" s="19">
        <v>160.19999999999999</v>
      </c>
      <c r="AA126" s="21">
        <v>3.125</v>
      </c>
      <c r="AB126" s="219">
        <v>1.0149999999999999</v>
      </c>
      <c r="AC126" s="237">
        <f t="shared" si="70"/>
        <v>1.6608053744660907E-2</v>
      </c>
      <c r="AD126" s="22">
        <f t="shared" si="71"/>
        <v>8.3040268723304528E-2</v>
      </c>
      <c r="AE126" s="22">
        <f t="shared" si="72"/>
        <v>1.5621436690522635E-2</v>
      </c>
      <c r="AF126" s="22">
        <f t="shared" si="73"/>
        <v>0.14840364855996507</v>
      </c>
      <c r="AG126" s="22">
        <f t="shared" si="74"/>
        <v>1.3171337672745929</v>
      </c>
      <c r="AH126" s="22">
        <f t="shared" si="75"/>
        <v>2.5693152451517494E-2</v>
      </c>
      <c r="AI126" s="238">
        <f t="shared" si="76"/>
        <v>6.3514227576432457E-3</v>
      </c>
      <c r="AJ126" s="247">
        <f t="shared" si="77"/>
        <v>4.6133482624058075E-5</v>
      </c>
      <c r="AK126" s="23">
        <f t="shared" si="78"/>
        <v>2.3066741312029036E-4</v>
      </c>
      <c r="AL126" s="23">
        <f t="shared" si="79"/>
        <v>4.3392879695896206E-5</v>
      </c>
      <c r="AM126" s="23">
        <f t="shared" si="80"/>
        <v>4.1223235711101411E-4</v>
      </c>
      <c r="AN126" s="23">
        <f t="shared" si="81"/>
        <v>3.6587049090960914E-3</v>
      </c>
      <c r="AO126" s="23">
        <f t="shared" si="82"/>
        <v>7.1369867920881934E-5</v>
      </c>
      <c r="AP126" s="248">
        <f t="shared" si="83"/>
        <v>1.7642840993453461E-5</v>
      </c>
      <c r="AQ126" s="256">
        <f t="shared" si="84"/>
        <v>230.66741312029035</v>
      </c>
      <c r="AR126" s="257">
        <f t="shared" si="85"/>
        <v>43.392879695896205</v>
      </c>
      <c r="AS126" s="257">
        <f t="shared" si="86"/>
        <v>412.2323571110141</v>
      </c>
      <c r="AT126" s="257">
        <f t="shared" si="87"/>
        <v>3658.7049090960913</v>
      </c>
      <c r="AU126" s="257">
        <f t="shared" si="88"/>
        <v>71.36986792088193</v>
      </c>
      <c r="AV126" s="258">
        <f t="shared" si="89"/>
        <v>17.642840993453461</v>
      </c>
      <c r="AW126" s="264">
        <v>1</v>
      </c>
      <c r="AX126" s="265">
        <f t="shared" si="90"/>
        <v>230.66741312029035</v>
      </c>
      <c r="AY126" s="265">
        <f t="shared" si="91"/>
        <v>43.392879695896205</v>
      </c>
      <c r="AZ126" s="265">
        <f t="shared" si="92"/>
        <v>412.2323571110141</v>
      </c>
      <c r="BA126" s="265">
        <f t="shared" si="93"/>
        <v>3658.7049090960913</v>
      </c>
      <c r="BB126" s="265">
        <f t="shared" si="94"/>
        <v>71.36986792088193</v>
      </c>
      <c r="BC126" s="266">
        <f t="shared" si="95"/>
        <v>17.642840993453461</v>
      </c>
      <c r="BD126" s="211">
        <f>'F. CONVERSIÓN DE CARBÓN A CARNE'!$F$20</f>
        <v>0.16207300021353654</v>
      </c>
      <c r="BG126" s="13">
        <v>0.1</v>
      </c>
      <c r="BH126" s="13">
        <f t="shared" si="96"/>
        <v>30</v>
      </c>
      <c r="BI126">
        <f>(((((BD126+BE126+BF126)/0.738210935315612)^2)+((BH126/Q126)^2))^(1/2))*T126</f>
        <v>53.427979676917666</v>
      </c>
      <c r="BJ126">
        <f t="shared" si="113"/>
        <v>953.42797967691763</v>
      </c>
      <c r="BK126" s="13">
        <f t="shared" si="97"/>
        <v>1.01</v>
      </c>
      <c r="BL126" s="13">
        <f t="shared" si="98"/>
        <v>0.19</v>
      </c>
      <c r="BM126" s="13">
        <f t="shared" si="99"/>
        <v>1.8050000000000002</v>
      </c>
      <c r="BN126" s="13">
        <f t="shared" si="100"/>
        <v>16.02</v>
      </c>
      <c r="BO126" s="13">
        <f t="shared" si="101"/>
        <v>0.3125</v>
      </c>
      <c r="BP126" s="13">
        <f t="shared" si="102"/>
        <v>0.10149999999999999</v>
      </c>
      <c r="BQ126" s="13">
        <f>((((BJ126/(Q126+R126+S126+T126))^2)+((BK126/W126)^2))^(1/2))*AD126</f>
        <v>0.15205528045580266</v>
      </c>
      <c r="BR126" s="209">
        <f>((((BJ126/(Q126+R126+S126+T126))^2)+((BL126/X126)^2))^(1/2))*AE126</f>
        <v>2.8604458699606441E-2</v>
      </c>
      <c r="BS126" s="209">
        <f>(((((BJ126/(Q126+R126+S126+T126))^2)+((BM126/Y126)^2))^(1/2))*AF126)</f>
        <v>0.27174235764626126</v>
      </c>
      <c r="BT126" s="209">
        <f>((((BJ126/(Q126+R126+S126+T126))^2)+((BN126/Z126)^2))^(1/2))*AG126</f>
        <v>2.411807517724712</v>
      </c>
      <c r="BU126" s="209">
        <f>((((BJ126/(Q126+R126+S126+T126))^2)+((BO126/AA126)^2))^(1/2))*AH126</f>
        <v>4.7046807071721125E-2</v>
      </c>
      <c r="BV126" s="209">
        <f>((((BJ126/(Q126+R126+S126+T126))^2)+((BP126/AB126)^2))^(1/2))*AI126</f>
        <v>1.1630108904449836E-2</v>
      </c>
      <c r="CI126"/>
      <c r="CJ126"/>
      <c r="CK126"/>
      <c r="CL126"/>
      <c r="CM126"/>
    </row>
    <row r="127" spans="1:91" s="32" customFormat="1" ht="12.95" customHeight="1" thickBot="1" x14ac:dyDescent="0.3">
      <c r="A127" s="13">
        <v>4.5902444444444397</v>
      </c>
      <c r="B127" s="13">
        <v>-74.103652777777768</v>
      </c>
      <c r="C127" s="13">
        <v>29</v>
      </c>
      <c r="D127" s="13">
        <v>23</v>
      </c>
      <c r="E127" s="13">
        <v>2292</v>
      </c>
      <c r="F127" s="83" t="s">
        <v>13</v>
      </c>
      <c r="G127" s="59" t="s">
        <v>1464</v>
      </c>
      <c r="H127" s="60" t="s">
        <v>1465</v>
      </c>
      <c r="I127" s="93" t="s">
        <v>1552</v>
      </c>
      <c r="J127" s="71"/>
      <c r="K127" s="95">
        <v>40875</v>
      </c>
      <c r="L127" s="93">
        <v>6</v>
      </c>
      <c r="M127" s="93">
        <v>7</v>
      </c>
      <c r="N127" s="3">
        <f t="shared" si="69"/>
        <v>180</v>
      </c>
      <c r="O127" s="3">
        <v>30</v>
      </c>
      <c r="P127" s="93" t="s">
        <v>1593</v>
      </c>
      <c r="Q127" s="62">
        <v>550</v>
      </c>
      <c r="R127" s="14"/>
      <c r="S127" s="14"/>
      <c r="T127" s="14"/>
      <c r="U127" s="17">
        <v>3.9E-2</v>
      </c>
      <c r="V127" s="143">
        <v>2.8800000000000002E-3</v>
      </c>
      <c r="W127" s="143">
        <v>3.2000000000000002E-3</v>
      </c>
      <c r="X127" s="143">
        <v>7.5000000000000002E-4</v>
      </c>
      <c r="Y127" s="146">
        <v>4.0000000000000003E-5</v>
      </c>
      <c r="Z127" s="143">
        <v>6.7999999999999996E-3</v>
      </c>
      <c r="AA127" s="143">
        <v>2.64</v>
      </c>
      <c r="AB127" s="221">
        <v>1.4999999999999999E-2</v>
      </c>
      <c r="AC127" s="237">
        <f t="shared" si="70"/>
        <v>2.4974615853628644E-5</v>
      </c>
      <c r="AD127" s="22">
        <f t="shared" si="71"/>
        <v>2.7749573170698493E-5</v>
      </c>
      <c r="AE127" s="22">
        <f t="shared" si="72"/>
        <v>6.5038062118824593E-6</v>
      </c>
      <c r="AF127" s="22">
        <f t="shared" si="73"/>
        <v>3.4686966463373119E-7</v>
      </c>
      <c r="AG127" s="22">
        <f t="shared" si="74"/>
        <v>5.8967842987734291E-5</v>
      </c>
      <c r="AH127" s="22">
        <f t="shared" si="75"/>
        <v>2.2893397865826257E-2</v>
      </c>
      <c r="AI127" s="238">
        <f t="shared" si="76"/>
        <v>9.8999999999999994E-5</v>
      </c>
      <c r="AJ127" s="247">
        <f t="shared" si="77"/>
        <v>6.937393292674624E-8</v>
      </c>
      <c r="AK127" s="23">
        <f t="shared" si="78"/>
        <v>7.7082147696384702E-8</v>
      </c>
      <c r="AL127" s="23">
        <f t="shared" si="79"/>
        <v>1.8066128366340164E-8</v>
      </c>
      <c r="AM127" s="23">
        <f t="shared" si="80"/>
        <v>9.6352684620480882E-10</v>
      </c>
      <c r="AN127" s="23">
        <f t="shared" si="81"/>
        <v>1.6379956385481747E-7</v>
      </c>
      <c r="AO127" s="23">
        <f t="shared" si="82"/>
        <v>6.3592771849517376E-5</v>
      </c>
      <c r="AP127" s="248">
        <f t="shared" si="83"/>
        <v>2.7499999999999996E-7</v>
      </c>
      <c r="AQ127" s="256">
        <f t="shared" si="84"/>
        <v>7.7082147696384704E-2</v>
      </c>
      <c r="AR127" s="257">
        <f t="shared" si="85"/>
        <v>1.8066128366340164E-2</v>
      </c>
      <c r="AS127" s="257">
        <f t="shared" si="86"/>
        <v>9.6352684620480884E-4</v>
      </c>
      <c r="AT127" s="257">
        <f t="shared" si="87"/>
        <v>0.16379956385481748</v>
      </c>
      <c r="AU127" s="257">
        <f t="shared" si="88"/>
        <v>63.592771849517376</v>
      </c>
      <c r="AV127" s="258">
        <f t="shared" si="89"/>
        <v>0.27499999999999997</v>
      </c>
      <c r="AW127" s="264">
        <v>1</v>
      </c>
      <c r="AX127" s="265">
        <f t="shared" si="90"/>
        <v>7.7082147696384704E-2</v>
      </c>
      <c r="AY127" s="265">
        <f t="shared" si="91"/>
        <v>1.8066128366340164E-2</v>
      </c>
      <c r="AZ127" s="265">
        <f t="shared" si="92"/>
        <v>9.6352684620480884E-4</v>
      </c>
      <c r="BA127" s="265">
        <f t="shared" si="93"/>
        <v>0.16379956385481748</v>
      </c>
      <c r="BB127" s="265">
        <f t="shared" si="94"/>
        <v>63.592771849517376</v>
      </c>
      <c r="BC127" s="266">
        <f t="shared" si="95"/>
        <v>0.27499999999999997</v>
      </c>
      <c r="BG127" s="13">
        <v>0.1</v>
      </c>
      <c r="BH127" s="13">
        <f t="shared" si="96"/>
        <v>55</v>
      </c>
      <c r="BI127"/>
      <c r="BJ127">
        <f>BH127</f>
        <v>55</v>
      </c>
      <c r="BK127" s="13">
        <f t="shared" si="97"/>
        <v>3.2000000000000003E-4</v>
      </c>
      <c r="BL127" s="13">
        <f t="shared" si="98"/>
        <v>7.5000000000000007E-5</v>
      </c>
      <c r="BM127" s="13">
        <f t="shared" si="99"/>
        <v>4.0000000000000007E-6</v>
      </c>
      <c r="BN127" s="13">
        <f t="shared" si="100"/>
        <v>6.8000000000000005E-4</v>
      </c>
      <c r="BO127" s="13">
        <f t="shared" si="101"/>
        <v>0.26400000000000001</v>
      </c>
      <c r="BP127" s="13">
        <f t="shared" si="102"/>
        <v>1.5E-3</v>
      </c>
      <c r="BQ127" s="13">
        <f>((((BJ127/Q127)^2)+((BK127/W127)^2))^(1/2))*AD127</f>
        <v>3.9243822728066389E-6</v>
      </c>
      <c r="BR127" s="209">
        <f>(((((BJ127/Q127))^2)+((BL127/X127)^2))^(1/2))*AE127</f>
        <v>9.1977709518905595E-7</v>
      </c>
      <c r="BS127" s="209">
        <f>(((((BJ127/Q127))^2)+((BM127/Y127)^2))^(1/2))*AF127</f>
        <v>4.9054778410082988E-8</v>
      </c>
      <c r="BT127" s="209">
        <f>((((BJ127/Q127)^2)+((BN127/Z127)^2))^(1/2))*AG127</f>
        <v>8.3393123297141065E-6</v>
      </c>
      <c r="BU127" s="209">
        <f>((((BJ127/Q127)^2)+((BO127/AA127)^2))^(1/2))*AH127</f>
        <v>3.2376153750654771E-3</v>
      </c>
      <c r="BV127" s="209">
        <f>((((BJ127/Q127)^2)+((BP127/AB127)^2))^(1/2))*AI127</f>
        <v>1.4000714267493643E-5</v>
      </c>
      <c r="CI127"/>
      <c r="CJ127"/>
      <c r="CK127"/>
      <c r="CL127"/>
      <c r="CM127"/>
    </row>
    <row r="128" spans="1:91" s="13" customFormat="1" ht="12.95" customHeight="1" thickBot="1" x14ac:dyDescent="0.3">
      <c r="A128" s="13">
        <v>4.5902799999999999</v>
      </c>
      <c r="B128" s="13">
        <v>-74.138891999999998</v>
      </c>
      <c r="C128" s="13">
        <v>25</v>
      </c>
      <c r="D128" s="13">
        <v>23</v>
      </c>
      <c r="E128" s="13">
        <v>1795</v>
      </c>
      <c r="F128" s="3" t="s">
        <v>5</v>
      </c>
      <c r="G128" s="4" t="s">
        <v>712</v>
      </c>
      <c r="H128" s="5" t="s">
        <v>713</v>
      </c>
      <c r="I128" s="14" t="s">
        <v>1610</v>
      </c>
      <c r="J128" s="3" t="s">
        <v>1553</v>
      </c>
      <c r="K128" s="6">
        <v>40631</v>
      </c>
      <c r="L128" s="15">
        <v>12</v>
      </c>
      <c r="M128" s="3">
        <v>7</v>
      </c>
      <c r="N128" s="3">
        <f t="shared" si="69"/>
        <v>360</v>
      </c>
      <c r="O128" s="3">
        <v>30</v>
      </c>
      <c r="P128" s="14" t="s">
        <v>1554</v>
      </c>
      <c r="Q128" s="3">
        <v>1400</v>
      </c>
      <c r="R128" s="14"/>
      <c r="S128" s="14"/>
      <c r="T128" s="14">
        <f>0.738210935315612*Q128</f>
        <v>1033.4953094418568</v>
      </c>
      <c r="U128" s="17">
        <v>3.9E-2</v>
      </c>
      <c r="V128" s="18">
        <v>2.02</v>
      </c>
      <c r="W128" s="19">
        <v>10.1</v>
      </c>
      <c r="X128" s="18">
        <v>1.9</v>
      </c>
      <c r="Y128" s="20">
        <v>18.05</v>
      </c>
      <c r="Z128" s="19">
        <v>160.19999999999999</v>
      </c>
      <c r="AA128" s="21">
        <v>3.125</v>
      </c>
      <c r="AB128" s="219">
        <v>1.0149999999999999</v>
      </c>
      <c r="AC128" s="237">
        <f t="shared" si="70"/>
        <v>7.750425080841758E-2</v>
      </c>
      <c r="AD128" s="22">
        <f t="shared" si="71"/>
        <v>0.38752125404208781</v>
      </c>
      <c r="AE128" s="22">
        <f t="shared" si="72"/>
        <v>7.2900037889105637E-2</v>
      </c>
      <c r="AF128" s="22">
        <f t="shared" si="73"/>
        <v>0.6925503599465036</v>
      </c>
      <c r="AG128" s="22">
        <f t="shared" si="74"/>
        <v>6.1466242472814336</v>
      </c>
      <c r="AH128" s="22">
        <f t="shared" si="75"/>
        <v>0.11990137810708165</v>
      </c>
      <c r="AI128" s="238">
        <f t="shared" si="76"/>
        <v>2.9639972869001815E-2</v>
      </c>
      <c r="AJ128" s="247">
        <f t="shared" si="77"/>
        <v>2.1528958557893773E-4</v>
      </c>
      <c r="AK128" s="23">
        <f t="shared" si="78"/>
        <v>1.0764479278946883E-3</v>
      </c>
      <c r="AL128" s="23">
        <f t="shared" si="79"/>
        <v>2.0250010524751566E-4</v>
      </c>
      <c r="AM128" s="23">
        <f t="shared" si="80"/>
        <v>1.9237509998513988E-3</v>
      </c>
      <c r="AN128" s="23">
        <f t="shared" si="81"/>
        <v>1.7073956242448427E-2</v>
      </c>
      <c r="AO128" s="23">
        <f t="shared" si="82"/>
        <v>3.3305938363078238E-4</v>
      </c>
      <c r="AP128" s="248">
        <f t="shared" si="83"/>
        <v>8.2333257969449485E-5</v>
      </c>
      <c r="AQ128" s="256">
        <f t="shared" si="84"/>
        <v>1076.4479278946883</v>
      </c>
      <c r="AR128" s="257">
        <f t="shared" si="85"/>
        <v>202.50010524751565</v>
      </c>
      <c r="AS128" s="257">
        <f t="shared" si="86"/>
        <v>1923.7509998513988</v>
      </c>
      <c r="AT128" s="257">
        <f t="shared" si="87"/>
        <v>17073.956242448428</v>
      </c>
      <c r="AU128" s="257">
        <f t="shared" si="88"/>
        <v>333.05938363078241</v>
      </c>
      <c r="AV128" s="258">
        <f t="shared" si="89"/>
        <v>82.333257969449491</v>
      </c>
      <c r="AW128" s="264">
        <v>1</v>
      </c>
      <c r="AX128" s="265">
        <f t="shared" si="90"/>
        <v>1076.4479278946883</v>
      </c>
      <c r="AY128" s="265">
        <f t="shared" si="91"/>
        <v>202.50010524751565</v>
      </c>
      <c r="AZ128" s="265">
        <f t="shared" si="92"/>
        <v>1923.7509998513988</v>
      </c>
      <c r="BA128" s="265">
        <f t="shared" si="93"/>
        <v>17073.956242448428</v>
      </c>
      <c r="BB128" s="265">
        <f t="shared" si="94"/>
        <v>333.05938363078241</v>
      </c>
      <c r="BC128" s="266">
        <f t="shared" si="95"/>
        <v>82.333257969449491</v>
      </c>
      <c r="BD128" s="211">
        <f>'F. CONVERSIÓN DE CARBÓN A CARNE'!$F$20</f>
        <v>0.16207300021353654</v>
      </c>
      <c r="BG128" s="13">
        <v>0.1</v>
      </c>
      <c r="BH128" s="13">
        <f t="shared" si="96"/>
        <v>140</v>
      </c>
      <c r="BI128">
        <f>(((((BD128+BE128+BF128)/0.738210935315612)^2)+((BH128/Q128)^2))^(1/2))*T128</f>
        <v>249.33057182561575</v>
      </c>
      <c r="BJ128">
        <f>(((BH128)^2)+((BI128^2))^(1/2))</f>
        <v>19849.330571825616</v>
      </c>
      <c r="BK128" s="13">
        <f t="shared" si="97"/>
        <v>1.01</v>
      </c>
      <c r="BL128" s="13">
        <f t="shared" si="98"/>
        <v>0.19</v>
      </c>
      <c r="BM128" s="13">
        <f t="shared" si="99"/>
        <v>1.8050000000000002</v>
      </c>
      <c r="BN128" s="13">
        <f t="shared" si="100"/>
        <v>16.02</v>
      </c>
      <c r="BO128" s="13">
        <f t="shared" si="101"/>
        <v>0.3125</v>
      </c>
      <c r="BP128" s="13">
        <f t="shared" si="102"/>
        <v>0.10149999999999999</v>
      </c>
      <c r="BQ128" s="13">
        <f>((((BJ128/(Q128+R128+S128+T128))^2)+((BK128/W128)^2))^(1/2))*AD128</f>
        <v>3.1611384225282291</v>
      </c>
      <c r="BR128" s="209">
        <f>((((BJ128/(Q128+R128+S128+T128))^2)+((BL128/X128)^2))^(1/2))*AE128</f>
        <v>0.59466960423798376</v>
      </c>
      <c r="BS128" s="209">
        <f>(((((BJ128/(Q128+R128+S128+T128))^2)+((BM128/Y128)^2))^(1/2))*AF128)</f>
        <v>5.6493612402608457</v>
      </c>
      <c r="BT128" s="209">
        <f>((((BJ128/(Q128+R128+S128+T128))^2)+((BN128/Z128)^2))^(1/2))*AG128</f>
        <v>50.140037157328948</v>
      </c>
      <c r="BU128" s="209">
        <f>((((BJ128/(Q128+R128+S128+T128))^2)+((BO128/AA128)^2))^(1/2))*AH128</f>
        <v>0.97807500697036809</v>
      </c>
      <c r="BV128" s="209">
        <f>((((BJ128/(Q128+R128+S128+T128))^2)+((BP128/AB128)^2))^(1/2))*AI128</f>
        <v>0.24178301474199862</v>
      </c>
      <c r="CI128"/>
      <c r="CJ128"/>
      <c r="CK128"/>
      <c r="CL128"/>
      <c r="CM128"/>
    </row>
    <row r="129" spans="1:91" s="13" customFormat="1" ht="12.95" customHeight="1" thickBot="1" x14ac:dyDescent="0.3">
      <c r="A129" s="13">
        <v>4.59048439858761</v>
      </c>
      <c r="B129" s="13">
        <v>-74.093775338265104</v>
      </c>
      <c r="C129" s="13">
        <v>30</v>
      </c>
      <c r="D129" s="13">
        <v>23</v>
      </c>
      <c r="E129" s="13">
        <v>2293</v>
      </c>
      <c r="F129" s="58" t="s">
        <v>13</v>
      </c>
      <c r="G129" s="59" t="s">
        <v>1038</v>
      </c>
      <c r="H129" s="60" t="s">
        <v>1039</v>
      </c>
      <c r="I129" s="16" t="s">
        <v>1552</v>
      </c>
      <c r="J129" s="16"/>
      <c r="K129" s="61">
        <v>40526</v>
      </c>
      <c r="L129" s="16">
        <v>10</v>
      </c>
      <c r="M129" s="16">
        <v>7</v>
      </c>
      <c r="N129" s="3">
        <f t="shared" si="69"/>
        <v>300</v>
      </c>
      <c r="O129" s="3">
        <v>30</v>
      </c>
      <c r="P129" s="16" t="s">
        <v>1554</v>
      </c>
      <c r="Q129" s="62">
        <v>550</v>
      </c>
      <c r="R129" s="14"/>
      <c r="S129" s="14"/>
      <c r="T129" s="14"/>
      <c r="U129" s="17">
        <v>3.9E-2</v>
      </c>
      <c r="V129" s="142">
        <v>0.36</v>
      </c>
      <c r="W129" s="148">
        <v>1.8</v>
      </c>
      <c r="X129" s="142">
        <v>10.3</v>
      </c>
      <c r="Y129" s="154">
        <f>0.01805*1000</f>
        <v>18.05</v>
      </c>
      <c r="Z129" s="148">
        <v>311.5</v>
      </c>
      <c r="AA129" s="21">
        <f>0.003125*1000</f>
        <v>3.125</v>
      </c>
      <c r="AB129" s="215">
        <v>0.28499999999999998</v>
      </c>
      <c r="AC129" s="237">
        <f t="shared" si="70"/>
        <v>3.1218269817035803E-3</v>
      </c>
      <c r="AD129" s="22">
        <f t="shared" si="71"/>
        <v>1.5609134908517902E-2</v>
      </c>
      <c r="AE129" s="22">
        <f t="shared" si="72"/>
        <v>8.9318938643185769E-2</v>
      </c>
      <c r="AF129" s="22">
        <f t="shared" si="73"/>
        <v>0.15652493616597118</v>
      </c>
      <c r="AG129" s="22">
        <f t="shared" si="74"/>
        <v>2.701247513335181</v>
      </c>
      <c r="AH129" s="22">
        <f t="shared" si="75"/>
        <v>2.7099192549510247E-2</v>
      </c>
      <c r="AI129" s="238">
        <f t="shared" si="76"/>
        <v>1.8810000000000001E-3</v>
      </c>
      <c r="AJ129" s="247">
        <f t="shared" si="77"/>
        <v>8.6717416158432791E-6</v>
      </c>
      <c r="AK129" s="23">
        <f t="shared" si="78"/>
        <v>4.3358708079216396E-5</v>
      </c>
      <c r="AL129" s="23">
        <f t="shared" si="79"/>
        <v>2.4810816289773824E-4</v>
      </c>
      <c r="AM129" s="23">
        <f t="shared" si="80"/>
        <v>4.3479148934991998E-4</v>
      </c>
      <c r="AN129" s="23">
        <f t="shared" si="81"/>
        <v>7.503465314819947E-3</v>
      </c>
      <c r="AO129" s="23">
        <f t="shared" si="82"/>
        <v>7.5275534859750687E-5</v>
      </c>
      <c r="AP129" s="248">
        <f t="shared" si="83"/>
        <v>5.2249999999999999E-6</v>
      </c>
      <c r="AQ129" s="256">
        <f t="shared" si="84"/>
        <v>43.358708079216399</v>
      </c>
      <c r="AR129" s="257">
        <f t="shared" si="85"/>
        <v>248.10816289773825</v>
      </c>
      <c r="AS129" s="257">
        <f t="shared" si="86"/>
        <v>434.79148934991997</v>
      </c>
      <c r="AT129" s="257">
        <f t="shared" si="87"/>
        <v>7503.4653148199468</v>
      </c>
      <c r="AU129" s="257">
        <f t="shared" si="88"/>
        <v>75.275534859750692</v>
      </c>
      <c r="AV129" s="258">
        <f t="shared" si="89"/>
        <v>5.2249999999999996</v>
      </c>
      <c r="AW129" s="264">
        <v>1</v>
      </c>
      <c r="AX129" s="265">
        <f t="shared" si="90"/>
        <v>43.358708079216399</v>
      </c>
      <c r="AY129" s="265">
        <f t="shared" si="91"/>
        <v>248.10816289773825</v>
      </c>
      <c r="AZ129" s="265">
        <f t="shared" si="92"/>
        <v>434.79148934991997</v>
      </c>
      <c r="BA129" s="265">
        <f t="shared" si="93"/>
        <v>7503.4653148199468</v>
      </c>
      <c r="BB129" s="265">
        <f t="shared" si="94"/>
        <v>75.275534859750692</v>
      </c>
      <c r="BC129" s="266">
        <f t="shared" si="95"/>
        <v>5.2249999999999996</v>
      </c>
      <c r="BG129" s="13">
        <v>0.1</v>
      </c>
      <c r="BH129" s="13">
        <f t="shared" si="96"/>
        <v>55</v>
      </c>
      <c r="BI129"/>
      <c r="BJ129">
        <f>BH129</f>
        <v>55</v>
      </c>
      <c r="BK129" s="13">
        <f t="shared" si="97"/>
        <v>0.18000000000000002</v>
      </c>
      <c r="BL129" s="13">
        <f t="shared" si="98"/>
        <v>1.03</v>
      </c>
      <c r="BM129" s="13">
        <f t="shared" si="99"/>
        <v>1.8050000000000002</v>
      </c>
      <c r="BN129" s="13">
        <f t="shared" si="100"/>
        <v>31.150000000000002</v>
      </c>
      <c r="BO129" s="13">
        <f t="shared" si="101"/>
        <v>0.3125</v>
      </c>
      <c r="BP129" s="13">
        <f t="shared" si="102"/>
        <v>2.8499999999999998E-2</v>
      </c>
      <c r="BQ129" s="13">
        <f>((((BJ129/Q129)^2)+((BK129/W129)^2))^(1/2))*AD129</f>
        <v>2.2074650284537342E-3</v>
      </c>
      <c r="BR129" s="209">
        <f>(((((BJ129/Q129))^2)+((BL129/X129)^2))^(1/2))*AE129</f>
        <v>1.2631605440596364E-2</v>
      </c>
      <c r="BS129" s="209">
        <f>(((((BJ129/Q129))^2)+((BM129/Y129)^2))^(1/2))*AF129</f>
        <v>2.2135968757549945E-2</v>
      </c>
      <c r="BT129" s="209">
        <f>((((BJ129/Q129)^2)+((BN129/Z129)^2))^(1/2))*AG129</f>
        <v>0.38201408686852117</v>
      </c>
      <c r="BU129" s="209">
        <f>((((BJ129/Q129)^2)+((BO129/AA129)^2))^(1/2))*AH129</f>
        <v>3.8324045632877331E-3</v>
      </c>
      <c r="BV129" s="209">
        <f>((((BJ129/Q129)^2)+((BP129/AB129)^2))^(1/2))*AI129</f>
        <v>2.6601357108237925E-4</v>
      </c>
      <c r="CI129"/>
      <c r="CJ129"/>
      <c r="CK129"/>
      <c r="CL129"/>
      <c r="CM129"/>
    </row>
    <row r="130" spans="1:91" s="13" customFormat="1" ht="12.95" customHeight="1" thickBot="1" x14ac:dyDescent="0.3">
      <c r="A130" s="13">
        <v>4.5906555555555553</v>
      </c>
      <c r="B130" s="13">
        <v>-74.138725000000008</v>
      </c>
      <c r="C130" s="13">
        <v>25</v>
      </c>
      <c r="D130" s="13">
        <v>23</v>
      </c>
      <c r="E130" s="13">
        <v>1795</v>
      </c>
      <c r="F130" s="3" t="s">
        <v>5</v>
      </c>
      <c r="G130" s="4" t="s">
        <v>846</v>
      </c>
      <c r="H130" s="5" t="s">
        <v>847</v>
      </c>
      <c r="I130" s="14" t="s">
        <v>1610</v>
      </c>
      <c r="J130" s="3" t="s">
        <v>1557</v>
      </c>
      <c r="K130" s="6">
        <v>40631</v>
      </c>
      <c r="L130" s="15">
        <v>12</v>
      </c>
      <c r="M130" s="3">
        <v>3</v>
      </c>
      <c r="N130" s="3">
        <f t="shared" si="69"/>
        <v>120</v>
      </c>
      <c r="O130" s="3">
        <v>10</v>
      </c>
      <c r="P130" s="14" t="s">
        <v>1593</v>
      </c>
      <c r="Q130" s="3">
        <v>2000</v>
      </c>
      <c r="R130" s="14"/>
      <c r="S130" s="14"/>
      <c r="T130" s="14"/>
      <c r="U130" s="17">
        <v>3.9E-2</v>
      </c>
      <c r="V130" s="140">
        <v>2.8800000000000002E-3</v>
      </c>
      <c r="W130" s="140">
        <v>3.2000000000000002E-3</v>
      </c>
      <c r="X130" s="140">
        <v>7.5000000000000002E-4</v>
      </c>
      <c r="Y130" s="140">
        <v>4.0000000000000003E-5</v>
      </c>
      <c r="Z130" s="140">
        <v>6.7999999999999996E-3</v>
      </c>
      <c r="AA130" s="146">
        <v>2.64</v>
      </c>
      <c r="AB130" s="218">
        <v>1.4999999999999999E-2</v>
      </c>
      <c r="AC130" s="237">
        <f t="shared" si="70"/>
        <v>9.0816784922285974E-5</v>
      </c>
      <c r="AD130" s="22">
        <f t="shared" si="71"/>
        <v>1.0090753880253998E-4</v>
      </c>
      <c r="AE130" s="22">
        <f t="shared" si="72"/>
        <v>2.3650204406845307E-5</v>
      </c>
      <c r="AF130" s="22">
        <f t="shared" si="73"/>
        <v>1.2613442350317495E-6</v>
      </c>
      <c r="AG130" s="22">
        <f t="shared" si="74"/>
        <v>2.1442851995539741E-4</v>
      </c>
      <c r="AH130" s="22">
        <f t="shared" si="75"/>
        <v>8.3248719512095476E-2</v>
      </c>
      <c r="AI130" s="238">
        <f t="shared" si="76"/>
        <v>3.6000000000000002E-4</v>
      </c>
      <c r="AJ130" s="247">
        <f t="shared" si="77"/>
        <v>7.5680654101904978E-7</v>
      </c>
      <c r="AK130" s="23">
        <f t="shared" si="78"/>
        <v>8.4089615668783321E-7</v>
      </c>
      <c r="AL130" s="23">
        <f t="shared" si="79"/>
        <v>1.970850367237109E-7</v>
      </c>
      <c r="AM130" s="23">
        <f t="shared" si="80"/>
        <v>1.0511201958597912E-8</v>
      </c>
      <c r="AN130" s="23">
        <f t="shared" si="81"/>
        <v>1.786904332961645E-6</v>
      </c>
      <c r="AO130" s="23">
        <f t="shared" si="82"/>
        <v>6.9373932926746233E-4</v>
      </c>
      <c r="AP130" s="248">
        <f t="shared" si="83"/>
        <v>3.0000000000000001E-6</v>
      </c>
      <c r="AQ130" s="256">
        <f t="shared" si="84"/>
        <v>0.84089615668783324</v>
      </c>
      <c r="AR130" s="257">
        <f t="shared" si="85"/>
        <v>0.19708503672371089</v>
      </c>
      <c r="AS130" s="257">
        <f t="shared" si="86"/>
        <v>1.0511201958597912E-2</v>
      </c>
      <c r="AT130" s="257">
        <f t="shared" si="87"/>
        <v>1.786904332961645</v>
      </c>
      <c r="AU130" s="257">
        <f t="shared" si="88"/>
        <v>693.73932926746238</v>
      </c>
      <c r="AV130" s="258">
        <f t="shared" si="89"/>
        <v>3</v>
      </c>
      <c r="AW130" s="264">
        <v>0</v>
      </c>
      <c r="AX130" s="265">
        <f t="shared" si="90"/>
        <v>0</v>
      </c>
      <c r="AY130" s="265">
        <f t="shared" si="91"/>
        <v>0</v>
      </c>
      <c r="AZ130" s="265">
        <f t="shared" si="92"/>
        <v>0</v>
      </c>
      <c r="BA130" s="265">
        <f t="shared" si="93"/>
        <v>0</v>
      </c>
      <c r="BB130" s="265">
        <f t="shared" si="94"/>
        <v>0</v>
      </c>
      <c r="BC130" s="266">
        <f t="shared" si="95"/>
        <v>0</v>
      </c>
      <c r="BG130" s="13">
        <v>0.1</v>
      </c>
      <c r="BH130" s="13">
        <f t="shared" si="96"/>
        <v>200</v>
      </c>
      <c r="BI130"/>
      <c r="BJ130">
        <f>BH130</f>
        <v>200</v>
      </c>
      <c r="BK130" s="13">
        <f t="shared" si="97"/>
        <v>3.2000000000000003E-4</v>
      </c>
      <c r="BL130" s="13">
        <f t="shared" si="98"/>
        <v>7.5000000000000007E-5</v>
      </c>
      <c r="BM130" s="13">
        <f t="shared" si="99"/>
        <v>4.0000000000000007E-6</v>
      </c>
      <c r="BN130" s="13">
        <f t="shared" si="100"/>
        <v>6.8000000000000005E-4</v>
      </c>
      <c r="BO130" s="13">
        <f t="shared" si="101"/>
        <v>0.26400000000000001</v>
      </c>
      <c r="BP130" s="13">
        <f t="shared" si="102"/>
        <v>1.5E-3</v>
      </c>
      <c r="BQ130" s="13">
        <f>((((BJ130/Q130)^2)+((BK130/W130)^2))^(1/2))*AD130</f>
        <v>1.4270480992024141E-5</v>
      </c>
      <c r="BR130" s="209">
        <f>(((((BJ130/Q130))^2)+((BL130/X130)^2))^(1/2))*AE130</f>
        <v>3.3446439825056577E-6</v>
      </c>
      <c r="BS130" s="209">
        <f>(((((BJ130/Q130))^2)+((BM130/Y130)^2))^(1/2))*AF130</f>
        <v>1.7838101240030171E-7</v>
      </c>
      <c r="BT130" s="209">
        <f>((((BJ130/Q130)^2)+((BN130/Z130)^2))^(1/2))*AG130</f>
        <v>3.0324772108051292E-5</v>
      </c>
      <c r="BU130" s="209">
        <f>((((BJ130/Q130)^2)+((BO130/AA130)^2))^(1/2))*AH130</f>
        <v>1.1773146818419915E-2</v>
      </c>
      <c r="BV130" s="209">
        <f>((((BJ130/Q130)^2)+((BP130/AB130)^2))^(1/2))*AI130</f>
        <v>5.0911688245431432E-5</v>
      </c>
      <c r="CI130"/>
      <c r="CJ130"/>
      <c r="CK130"/>
      <c r="CL130"/>
      <c r="CM130"/>
    </row>
    <row r="131" spans="1:91" s="13" customFormat="1" ht="12.95" customHeight="1" thickBot="1" x14ac:dyDescent="0.3">
      <c r="A131" s="13">
        <v>4.5907049163419504</v>
      </c>
      <c r="B131" s="13">
        <v>-74.139806130637098</v>
      </c>
      <c r="C131" s="13">
        <v>25</v>
      </c>
      <c r="D131" s="13">
        <v>23</v>
      </c>
      <c r="E131" s="13">
        <v>1795</v>
      </c>
      <c r="F131" s="3" t="s">
        <v>13</v>
      </c>
      <c r="G131" s="4" t="s">
        <v>722</v>
      </c>
      <c r="H131" s="5" t="s">
        <v>723</v>
      </c>
      <c r="I131" s="14" t="s">
        <v>1610</v>
      </c>
      <c r="J131" s="3" t="s">
        <v>1562</v>
      </c>
      <c r="K131" s="6">
        <v>40633</v>
      </c>
      <c r="L131" s="15">
        <v>12</v>
      </c>
      <c r="M131" s="3">
        <v>7</v>
      </c>
      <c r="N131" s="3">
        <f t="shared" ref="N131:N194" si="114">L131*O131</f>
        <v>360</v>
      </c>
      <c r="O131" s="3">
        <v>30</v>
      </c>
      <c r="P131" s="14" t="s">
        <v>1554</v>
      </c>
      <c r="Q131" s="3">
        <v>375</v>
      </c>
      <c r="R131" s="14"/>
      <c r="S131" s="14"/>
      <c r="T131" s="14"/>
      <c r="U131" s="17">
        <v>3.9E-2</v>
      </c>
      <c r="V131" s="142">
        <v>0.36</v>
      </c>
      <c r="W131" s="148">
        <v>1.8</v>
      </c>
      <c r="X131" s="142">
        <v>10.3</v>
      </c>
      <c r="Y131" s="154">
        <f>0.01805*1000</f>
        <v>18.05</v>
      </c>
      <c r="Z131" s="148">
        <v>311.5</v>
      </c>
      <c r="AA131" s="21">
        <f>0.003125*1000</f>
        <v>3.125</v>
      </c>
      <c r="AB131" s="215">
        <v>0.28499999999999998</v>
      </c>
      <c r="AC131" s="237">
        <f t="shared" ref="AC131:AC194" si="115">(((R131+S131+T131+Q131)*V131*12)/1000000)*EXP(U131*7)</f>
        <v>2.1285183966160775E-3</v>
      </c>
      <c r="AD131" s="22">
        <f t="shared" ref="AD131:AD194" si="116">(((R131+S131+T131+Q131)*W131*12)/1000000)*EXP(U131*7)</f>
        <v>1.0642591983080388E-2</v>
      </c>
      <c r="AE131" s="22">
        <f t="shared" ref="AE131:AE194" si="117">((R131+S131+T131+Q131)*X131*12/1000000)*EXP(U131*7)</f>
        <v>6.0899276347626673E-2</v>
      </c>
      <c r="AF131" s="22">
        <f t="shared" ref="AF131:AF194" si="118">(((R131+S131+T131+Q131)*Y131*12)/1000000)*EXP(U131*7)</f>
        <v>0.10672154738588945</v>
      </c>
      <c r="AG131" s="22">
        <f t="shared" ref="AG131:AG194" si="119">(((R131+S131+T131+Q131)*Z131*12)/1000000)*EXP(U131*7)</f>
        <v>1.8417596681830783</v>
      </c>
      <c r="AH131" s="22">
        <f t="shared" ref="AH131:AH194" si="120">EXP(U131*7)*((R131+S131+T131+Q131)*AA131*12)/1000000</f>
        <v>1.8476722192847895E-2</v>
      </c>
      <c r="AI131" s="238">
        <f t="shared" ref="AI131:AI194" si="121">((R131+S131+T131+Q131)*AB131*12)/1000000</f>
        <v>1.2824999999999998E-3</v>
      </c>
      <c r="AJ131" s="247">
        <f t="shared" ref="AJ131:AJ194" si="122">IFERROR((AC131/(O131*12)),0)</f>
        <v>5.9125511017113259E-6</v>
      </c>
      <c r="AK131" s="23">
        <f t="shared" ref="AK131:AK194" si="123">IFERROR((AD131/(O131*12)),0)</f>
        <v>2.9562755508556631E-5</v>
      </c>
      <c r="AL131" s="23">
        <f t="shared" ref="AL131:AL194" si="124">IFERROR((AE131/(O131*12)),0)</f>
        <v>1.691646565211852E-4</v>
      </c>
      <c r="AM131" s="23">
        <f t="shared" ref="AM131:AM194" si="125">IFERROR((AF131/(12*O131)),0)</f>
        <v>2.9644874273858178E-4</v>
      </c>
      <c r="AN131" s="23">
        <f t="shared" ref="AN131:AN194" si="126">IFERROR((AG131/(12*O131)),0)</f>
        <v>5.1159990782863284E-3</v>
      </c>
      <c r="AO131" s="23">
        <f t="shared" ref="AO131:AO194" si="127">IFERROR((AH131/(12*O131)),0)</f>
        <v>5.1324228313466378E-5</v>
      </c>
      <c r="AP131" s="248">
        <f t="shared" ref="AP131:AP194" si="128">IFERROR((AI131/(12*O131)),0)</f>
        <v>3.5624999999999993E-6</v>
      </c>
      <c r="AQ131" s="256">
        <f t="shared" ref="AQ131:AQ194" si="129">AK131*1000000</f>
        <v>29.562755508556631</v>
      </c>
      <c r="AR131" s="257">
        <f t="shared" ref="AR131:AR194" si="130">AL131*1000000</f>
        <v>169.16465652118521</v>
      </c>
      <c r="AS131" s="257">
        <f t="shared" ref="AS131:AS194" si="131">AM131*1000000</f>
        <v>296.44874273858176</v>
      </c>
      <c r="AT131" s="257">
        <f t="shared" ref="AT131:AT194" si="132">AN131*1000000</f>
        <v>5115.9990782863288</v>
      </c>
      <c r="AU131" s="257">
        <f t="shared" ref="AU131:AU194" si="133">AO131*1000000</f>
        <v>51.324228313466378</v>
      </c>
      <c r="AV131" s="258">
        <f t="shared" ref="AV131:AV194" si="134">AP131*1000000</f>
        <v>3.5624999999999996</v>
      </c>
      <c r="AW131" s="264">
        <v>1</v>
      </c>
      <c r="AX131" s="265">
        <f t="shared" ref="AX131:AX194" si="135">AK131*1000000*AW131</f>
        <v>29.562755508556631</v>
      </c>
      <c r="AY131" s="265">
        <f t="shared" ref="AY131:AY194" si="136">AL131*1000000*AW131</f>
        <v>169.16465652118521</v>
      </c>
      <c r="AZ131" s="265">
        <f t="shared" ref="AZ131:AZ194" si="137">AM131*1000000*AW131</f>
        <v>296.44874273858176</v>
      </c>
      <c r="BA131" s="265">
        <f t="shared" ref="BA131:BA194" si="138">AN131*1000000*AW131</f>
        <v>5115.9990782863288</v>
      </c>
      <c r="BB131" s="265">
        <f t="shared" ref="BB131:BB194" si="139">AO131*1000000*AW131</f>
        <v>51.324228313466378</v>
      </c>
      <c r="BC131" s="266">
        <f t="shared" ref="BC131:BC194" si="140">AP131*1000000*AW131</f>
        <v>3.5624999999999996</v>
      </c>
      <c r="BG131" s="13">
        <v>0.1</v>
      </c>
      <c r="BH131" s="13">
        <f t="shared" ref="BH131:BH194" si="141">Q131*BG131</f>
        <v>37.5</v>
      </c>
      <c r="BI131"/>
      <c r="BJ131">
        <f>BH131</f>
        <v>37.5</v>
      </c>
      <c r="BK131" s="13">
        <f t="shared" ref="BK131:BK194" si="142">W131*0.1</f>
        <v>0.18000000000000002</v>
      </c>
      <c r="BL131" s="13">
        <f t="shared" ref="BL131:BL194" si="143">X131*0.1</f>
        <v>1.03</v>
      </c>
      <c r="BM131" s="13">
        <f t="shared" ref="BM131:BM194" si="144">Y131*0.1</f>
        <v>1.8050000000000002</v>
      </c>
      <c r="BN131" s="13">
        <f t="shared" ref="BN131:BN194" si="145">Z131*0.1</f>
        <v>31.150000000000002</v>
      </c>
      <c r="BO131" s="13">
        <f t="shared" ref="BO131:BO194" si="146">AA131*0.1</f>
        <v>0.3125</v>
      </c>
      <c r="BP131" s="13">
        <f t="shared" ref="BP131:BP194" si="147">AB131*0.1</f>
        <v>2.8499999999999998E-2</v>
      </c>
      <c r="BQ131" s="13">
        <f>((((BJ131/Q131)^2)+((BK131/W131)^2))^(1/2))*AD131</f>
        <v>1.5050897921275461E-3</v>
      </c>
      <c r="BR131" s="209">
        <f>(((((BJ131/Q131))^2)+((BL131/X131)^2))^(1/2))*AE131</f>
        <v>8.6124582549520681E-3</v>
      </c>
      <c r="BS131" s="209">
        <f>(((((BJ131/Q131))^2)+((BM131/Y131)^2))^(1/2))*AF131</f>
        <v>1.5092705971056782E-2</v>
      </c>
      <c r="BT131" s="209">
        <f>((((BJ131/Q131)^2)+((BN131/Z131)^2))^(1/2))*AG131</f>
        <v>0.26046415013762814</v>
      </c>
      <c r="BU131" s="209">
        <f>((((BJ131/Q131)^2)+((BO131/AA131)^2))^(1/2))*AH131</f>
        <v>2.6130031113325452E-3</v>
      </c>
      <c r="BV131" s="209">
        <f>((((BJ131/Q131)^2)+((BP131/AB131)^2))^(1/2))*AI131</f>
        <v>1.8137288937434943E-4</v>
      </c>
      <c r="CI131"/>
      <c r="CJ131"/>
      <c r="CK131"/>
      <c r="CL131"/>
      <c r="CM131"/>
    </row>
    <row r="132" spans="1:91" s="32" customFormat="1" ht="12.95" customHeight="1" thickBot="1" x14ac:dyDescent="0.3">
      <c r="A132" s="13">
        <v>4.5908569980528302</v>
      </c>
      <c r="B132" s="13">
        <v>-74.138215949440607</v>
      </c>
      <c r="C132" s="13">
        <v>25</v>
      </c>
      <c r="D132" s="13">
        <v>23</v>
      </c>
      <c r="E132" s="13">
        <v>1795</v>
      </c>
      <c r="F132" s="3" t="s">
        <v>5</v>
      </c>
      <c r="G132" s="4" t="s">
        <v>714</v>
      </c>
      <c r="H132" s="5" t="s">
        <v>715</v>
      </c>
      <c r="I132" s="14" t="s">
        <v>1610</v>
      </c>
      <c r="J132" s="3" t="s">
        <v>1553</v>
      </c>
      <c r="K132" s="6">
        <v>40631</v>
      </c>
      <c r="L132" s="15">
        <v>12</v>
      </c>
      <c r="M132" s="3">
        <v>5</v>
      </c>
      <c r="N132" s="3">
        <f t="shared" si="114"/>
        <v>240</v>
      </c>
      <c r="O132" s="3">
        <v>20</v>
      </c>
      <c r="P132" s="14" t="s">
        <v>1554</v>
      </c>
      <c r="Q132" s="3">
        <v>250</v>
      </c>
      <c r="R132" s="14"/>
      <c r="S132" s="14"/>
      <c r="T132" s="14">
        <f>0.738210935315612*Q132</f>
        <v>184.552733828903</v>
      </c>
      <c r="U132" s="17">
        <v>3.9E-2</v>
      </c>
      <c r="V132" s="18">
        <v>2.02</v>
      </c>
      <c r="W132" s="19">
        <v>10.1</v>
      </c>
      <c r="X132" s="18">
        <v>1.9</v>
      </c>
      <c r="Y132" s="20">
        <v>18.05</v>
      </c>
      <c r="Z132" s="19">
        <v>160.19999999999999</v>
      </c>
      <c r="AA132" s="21">
        <v>3.125</v>
      </c>
      <c r="AB132" s="219">
        <v>1.0149999999999999</v>
      </c>
      <c r="AC132" s="237">
        <f t="shared" si="115"/>
        <v>1.3840044787217424E-2</v>
      </c>
      <c r="AD132" s="22">
        <f t="shared" si="116"/>
        <v>6.920022393608713E-2</v>
      </c>
      <c r="AE132" s="22">
        <f t="shared" si="117"/>
        <v>1.3017863908768863E-2</v>
      </c>
      <c r="AF132" s="22">
        <f t="shared" si="118"/>
        <v>0.1236697071333042</v>
      </c>
      <c r="AG132" s="22">
        <f t="shared" si="119"/>
        <v>1.0976114727288273</v>
      </c>
      <c r="AH132" s="22">
        <f t="shared" si="120"/>
        <v>2.1410960376264578E-2</v>
      </c>
      <c r="AI132" s="238">
        <f t="shared" si="121"/>
        <v>5.2928522980360375E-3</v>
      </c>
      <c r="AJ132" s="247">
        <f t="shared" si="122"/>
        <v>5.7666853280072603E-5</v>
      </c>
      <c r="AK132" s="23">
        <f t="shared" si="123"/>
        <v>2.8833426640036304E-4</v>
      </c>
      <c r="AL132" s="23">
        <f t="shared" si="124"/>
        <v>5.4241099619870266E-5</v>
      </c>
      <c r="AM132" s="23">
        <f t="shared" si="125"/>
        <v>5.1529044638876748E-4</v>
      </c>
      <c r="AN132" s="23">
        <f t="shared" si="126"/>
        <v>4.5733811363701136E-3</v>
      </c>
      <c r="AO132" s="23">
        <f t="shared" si="127"/>
        <v>8.9212334901102414E-5</v>
      </c>
      <c r="AP132" s="248">
        <f t="shared" si="128"/>
        <v>2.2053551241816822E-5</v>
      </c>
      <c r="AQ132" s="256">
        <f t="shared" si="129"/>
        <v>288.33426640036305</v>
      </c>
      <c r="AR132" s="257">
        <f t="shared" si="130"/>
        <v>54.241099619870269</v>
      </c>
      <c r="AS132" s="257">
        <f t="shared" si="131"/>
        <v>515.29044638876746</v>
      </c>
      <c r="AT132" s="257">
        <f t="shared" si="132"/>
        <v>4573.3811363701134</v>
      </c>
      <c r="AU132" s="257">
        <f t="shared" si="133"/>
        <v>89.212334901102409</v>
      </c>
      <c r="AV132" s="258">
        <f t="shared" si="134"/>
        <v>22.053551241816823</v>
      </c>
      <c r="AW132" s="264">
        <v>0</v>
      </c>
      <c r="AX132" s="265">
        <f t="shared" si="135"/>
        <v>0</v>
      </c>
      <c r="AY132" s="265">
        <f t="shared" si="136"/>
        <v>0</v>
      </c>
      <c r="AZ132" s="265">
        <f t="shared" si="137"/>
        <v>0</v>
      </c>
      <c r="BA132" s="265">
        <f t="shared" si="138"/>
        <v>0</v>
      </c>
      <c r="BB132" s="265">
        <f t="shared" si="139"/>
        <v>0</v>
      </c>
      <c r="BC132" s="266">
        <f t="shared" si="140"/>
        <v>0</v>
      </c>
      <c r="BD132" s="211">
        <f>'F. CONVERSIÓN DE CARBÓN A CARNE'!$F$20</f>
        <v>0.16207300021353654</v>
      </c>
      <c r="BG132" s="13">
        <v>0.1</v>
      </c>
      <c r="BH132" s="13">
        <f t="shared" si="141"/>
        <v>25</v>
      </c>
      <c r="BI132">
        <f>(((((BD132+BE132+BF132)/0.738210935315612)^2)+((BH132/Q132)^2))^(1/2))*T132</f>
        <v>44.523316397431387</v>
      </c>
      <c r="BJ132">
        <f>(((BH132)^2)+((BI132^2))^(1/2))</f>
        <v>669.52331639743136</v>
      </c>
      <c r="BK132" s="13">
        <f t="shared" si="142"/>
        <v>1.01</v>
      </c>
      <c r="BL132" s="13">
        <f t="shared" si="143"/>
        <v>0.19</v>
      </c>
      <c r="BM132" s="13">
        <f t="shared" si="144"/>
        <v>1.8050000000000002</v>
      </c>
      <c r="BN132" s="13">
        <f t="shared" si="145"/>
        <v>16.02</v>
      </c>
      <c r="BO132" s="13">
        <f t="shared" si="146"/>
        <v>0.3125</v>
      </c>
      <c r="BP132" s="13">
        <f t="shared" si="147"/>
        <v>0.10149999999999999</v>
      </c>
      <c r="BQ132" s="13">
        <f>((((BJ132/(Q132+R132+S132+T132))^2)+((BK132/W132)^2))^(1/2))*AD132</f>
        <v>0.10684238144291937</v>
      </c>
      <c r="BR132" s="209">
        <f>((((BJ132/(Q132+R132+S132+T132))^2)+((BL132/X132)^2))^(1/2))*AE132</f>
        <v>2.0099061855598687E-2</v>
      </c>
      <c r="BS132" s="209">
        <f>(((((BJ132/(Q132+R132+S132+T132))^2)+((BM132/Y132)^2))^(1/2))*AF132)</f>
        <v>0.19094108762818754</v>
      </c>
      <c r="BT132" s="209">
        <f>((((BJ132/(Q132+R132+S132+T132))^2)+((BN132/Z132)^2))^(1/2))*AG132</f>
        <v>1.6946682680352156</v>
      </c>
      <c r="BU132" s="209">
        <f>((((BJ132/(Q132+R132+S132+T132))^2)+((BO132/AA132)^2))^(1/2))*AH132</f>
        <v>3.305766752565574E-2</v>
      </c>
      <c r="BV132" s="209">
        <f>((((BJ132/(Q132+R132+S132+T132))^2)+((BP132/AB132)^2))^(1/2))*AI132</f>
        <v>8.1719525166579175E-3</v>
      </c>
      <c r="CI132"/>
      <c r="CJ132"/>
      <c r="CK132"/>
      <c r="CL132"/>
      <c r="CM132"/>
    </row>
    <row r="133" spans="1:91" s="13" customFormat="1" ht="12.95" customHeight="1" thickBot="1" x14ac:dyDescent="0.3">
      <c r="A133" s="13">
        <v>4.5909196869269904</v>
      </c>
      <c r="B133" s="13">
        <v>-74.107277317019793</v>
      </c>
      <c r="C133" s="13">
        <v>28</v>
      </c>
      <c r="D133" s="13">
        <v>23</v>
      </c>
      <c r="E133" s="13">
        <v>1798</v>
      </c>
      <c r="F133" s="83" t="s">
        <v>13</v>
      </c>
      <c r="G133" s="59" t="s">
        <v>1468</v>
      </c>
      <c r="H133" s="60" t="s">
        <v>1469</v>
      </c>
      <c r="I133" s="93" t="s">
        <v>1552</v>
      </c>
      <c r="J133" s="71"/>
      <c r="K133" s="95">
        <v>40911</v>
      </c>
      <c r="L133" s="93">
        <v>8</v>
      </c>
      <c r="M133" s="93">
        <v>7</v>
      </c>
      <c r="N133" s="3">
        <f t="shared" si="114"/>
        <v>240</v>
      </c>
      <c r="O133" s="3">
        <v>30</v>
      </c>
      <c r="P133" s="16" t="s">
        <v>1632</v>
      </c>
      <c r="Q133" s="62">
        <v>550</v>
      </c>
      <c r="R133" s="14"/>
      <c r="S133" s="14"/>
      <c r="T133" s="14"/>
      <c r="U133" s="17">
        <v>3.9E-2</v>
      </c>
      <c r="V133" s="142">
        <v>0.36</v>
      </c>
      <c r="W133" s="148">
        <v>1.8</v>
      </c>
      <c r="X133" s="142">
        <v>10.3</v>
      </c>
      <c r="Y133" s="154">
        <f>0.01805*1000</f>
        <v>18.05</v>
      </c>
      <c r="Z133" s="148">
        <v>311.5</v>
      </c>
      <c r="AA133" s="21">
        <f>0.003125*1000</f>
        <v>3.125</v>
      </c>
      <c r="AB133" s="215">
        <v>0.28499999999999998</v>
      </c>
      <c r="AC133" s="237">
        <f t="shared" si="115"/>
        <v>3.1218269817035803E-3</v>
      </c>
      <c r="AD133" s="22">
        <f t="shared" si="116"/>
        <v>1.5609134908517902E-2</v>
      </c>
      <c r="AE133" s="22">
        <f t="shared" si="117"/>
        <v>8.9318938643185769E-2</v>
      </c>
      <c r="AF133" s="22">
        <f t="shared" si="118"/>
        <v>0.15652493616597118</v>
      </c>
      <c r="AG133" s="22">
        <f t="shared" si="119"/>
        <v>2.701247513335181</v>
      </c>
      <c r="AH133" s="22">
        <f t="shared" si="120"/>
        <v>2.7099192549510247E-2</v>
      </c>
      <c r="AI133" s="238">
        <f t="shared" si="121"/>
        <v>1.8810000000000001E-3</v>
      </c>
      <c r="AJ133" s="247">
        <f t="shared" si="122"/>
        <v>8.6717416158432791E-6</v>
      </c>
      <c r="AK133" s="23">
        <f t="shared" si="123"/>
        <v>4.3358708079216396E-5</v>
      </c>
      <c r="AL133" s="23">
        <f t="shared" si="124"/>
        <v>2.4810816289773824E-4</v>
      </c>
      <c r="AM133" s="23">
        <f t="shared" si="125"/>
        <v>4.3479148934991998E-4</v>
      </c>
      <c r="AN133" s="23">
        <f t="shared" si="126"/>
        <v>7.503465314819947E-3</v>
      </c>
      <c r="AO133" s="23">
        <f t="shared" si="127"/>
        <v>7.5275534859750687E-5</v>
      </c>
      <c r="AP133" s="248">
        <f t="shared" si="128"/>
        <v>5.2249999999999999E-6</v>
      </c>
      <c r="AQ133" s="256">
        <f t="shared" si="129"/>
        <v>43.358708079216399</v>
      </c>
      <c r="AR133" s="257">
        <f t="shared" si="130"/>
        <v>248.10816289773825</v>
      </c>
      <c r="AS133" s="257">
        <f t="shared" si="131"/>
        <v>434.79148934991997</v>
      </c>
      <c r="AT133" s="257">
        <f t="shared" si="132"/>
        <v>7503.4653148199468</v>
      </c>
      <c r="AU133" s="257">
        <f t="shared" si="133"/>
        <v>75.275534859750692</v>
      </c>
      <c r="AV133" s="258">
        <f t="shared" si="134"/>
        <v>5.2249999999999996</v>
      </c>
      <c r="AW133" s="264">
        <v>1</v>
      </c>
      <c r="AX133" s="265">
        <f t="shared" si="135"/>
        <v>43.358708079216399</v>
      </c>
      <c r="AY133" s="265">
        <f t="shared" si="136"/>
        <v>248.10816289773825</v>
      </c>
      <c r="AZ133" s="265">
        <f t="shared" si="137"/>
        <v>434.79148934991997</v>
      </c>
      <c r="BA133" s="265">
        <f t="shared" si="138"/>
        <v>7503.4653148199468</v>
      </c>
      <c r="BB133" s="265">
        <f t="shared" si="139"/>
        <v>75.275534859750692</v>
      </c>
      <c r="BC133" s="266">
        <f t="shared" si="140"/>
        <v>5.2249999999999996</v>
      </c>
      <c r="BG133" s="13">
        <v>0.1</v>
      </c>
      <c r="BH133" s="13">
        <f t="shared" si="141"/>
        <v>55</v>
      </c>
      <c r="BI133"/>
      <c r="BJ133">
        <f>BH133</f>
        <v>55</v>
      </c>
      <c r="BK133" s="13">
        <f t="shared" si="142"/>
        <v>0.18000000000000002</v>
      </c>
      <c r="BL133" s="13">
        <f t="shared" si="143"/>
        <v>1.03</v>
      </c>
      <c r="BM133" s="13">
        <f t="shared" si="144"/>
        <v>1.8050000000000002</v>
      </c>
      <c r="BN133" s="13">
        <f t="shared" si="145"/>
        <v>31.150000000000002</v>
      </c>
      <c r="BO133" s="13">
        <f t="shared" si="146"/>
        <v>0.3125</v>
      </c>
      <c r="BP133" s="13">
        <f t="shared" si="147"/>
        <v>2.8499999999999998E-2</v>
      </c>
      <c r="BQ133" s="13">
        <f>((((BJ133/Q133)^2)+((BK133/W133)^2))^(1/2))*AD133</f>
        <v>2.2074650284537342E-3</v>
      </c>
      <c r="BR133" s="209">
        <f>(((((BJ133/Q133))^2)+((BL133/X133)^2))^(1/2))*AE133</f>
        <v>1.2631605440596364E-2</v>
      </c>
      <c r="BS133" s="209">
        <f>(((((BJ133/Q133))^2)+((BM133/Y133)^2))^(1/2))*AF133</f>
        <v>2.2135968757549945E-2</v>
      </c>
      <c r="BT133" s="209">
        <f>((((BJ133/Q133)^2)+((BN133/Z133)^2))^(1/2))*AG133</f>
        <v>0.38201408686852117</v>
      </c>
      <c r="BU133" s="209">
        <f>((((BJ133/Q133)^2)+((BO133/AA133)^2))^(1/2))*AH133</f>
        <v>3.8324045632877331E-3</v>
      </c>
      <c r="BV133" s="209">
        <f>((((BJ133/Q133)^2)+((BP133/AB133)^2))^(1/2))*AI133</f>
        <v>2.6601357108237925E-4</v>
      </c>
      <c r="CI133"/>
      <c r="CJ133"/>
      <c r="CK133"/>
      <c r="CL133"/>
      <c r="CM133"/>
    </row>
    <row r="134" spans="1:91" s="13" customFormat="1" ht="12.95" customHeight="1" thickBot="1" x14ac:dyDescent="0.3">
      <c r="A134" s="13">
        <v>4.5911289999999996</v>
      </c>
      <c r="B134" s="13">
        <v>-74.138360000000006</v>
      </c>
      <c r="C134" s="13">
        <v>25</v>
      </c>
      <c r="D134" s="13">
        <v>23</v>
      </c>
      <c r="E134" s="13">
        <v>1795</v>
      </c>
      <c r="F134" s="3" t="s">
        <v>5</v>
      </c>
      <c r="G134" s="4" t="s">
        <v>729</v>
      </c>
      <c r="H134" s="5" t="s">
        <v>730</v>
      </c>
      <c r="I134" s="14" t="s">
        <v>1610</v>
      </c>
      <c r="J134" s="3" t="s">
        <v>1553</v>
      </c>
      <c r="K134" s="6">
        <v>40631</v>
      </c>
      <c r="L134" s="15">
        <v>12</v>
      </c>
      <c r="M134" s="3">
        <v>7</v>
      </c>
      <c r="N134" s="3">
        <f t="shared" si="114"/>
        <v>360</v>
      </c>
      <c r="O134" s="3">
        <v>30</v>
      </c>
      <c r="P134" s="14" t="s">
        <v>1554</v>
      </c>
      <c r="Q134" s="3">
        <v>770</v>
      </c>
      <c r="R134" s="14"/>
      <c r="S134" s="14"/>
      <c r="T134" s="14">
        <f>0.738210935315612*Q134</f>
        <v>568.42242019302125</v>
      </c>
      <c r="U134" s="17">
        <v>3.9E-2</v>
      </c>
      <c r="V134" s="18">
        <v>2.02</v>
      </c>
      <c r="W134" s="19">
        <v>10.1</v>
      </c>
      <c r="X134" s="18">
        <v>1.9</v>
      </c>
      <c r="Y134" s="20">
        <v>18.05</v>
      </c>
      <c r="Z134" s="19">
        <v>160.19999999999999</v>
      </c>
      <c r="AA134" s="21">
        <v>3.125</v>
      </c>
      <c r="AB134" s="219">
        <v>1.0149999999999999</v>
      </c>
      <c r="AC134" s="237">
        <f t="shared" si="115"/>
        <v>4.262733794462966E-2</v>
      </c>
      <c r="AD134" s="22">
        <f t="shared" si="116"/>
        <v>0.21313668972314828</v>
      </c>
      <c r="AE134" s="22">
        <f t="shared" si="117"/>
        <v>4.0095020839008094E-2</v>
      </c>
      <c r="AF134" s="22">
        <f t="shared" si="118"/>
        <v>0.38090269797057696</v>
      </c>
      <c r="AG134" s="22">
        <f t="shared" si="119"/>
        <v>3.3806433360047872</v>
      </c>
      <c r="AH134" s="22">
        <f t="shared" si="120"/>
        <v>6.5945757958894902E-2</v>
      </c>
      <c r="AI134" s="238">
        <f t="shared" si="121"/>
        <v>1.6301985077950998E-2</v>
      </c>
      <c r="AJ134" s="247">
        <f t="shared" si="122"/>
        <v>1.1840927206841573E-4</v>
      </c>
      <c r="AK134" s="23">
        <f t="shared" si="123"/>
        <v>5.9204636034207859E-4</v>
      </c>
      <c r="AL134" s="23">
        <f t="shared" si="124"/>
        <v>1.113750578861336E-4</v>
      </c>
      <c r="AM134" s="23">
        <f t="shared" si="125"/>
        <v>1.0580630499182693E-3</v>
      </c>
      <c r="AN134" s="23">
        <f t="shared" si="126"/>
        <v>9.3906759333466303E-3</v>
      </c>
      <c r="AO134" s="23">
        <f t="shared" si="127"/>
        <v>1.8318266099693028E-4</v>
      </c>
      <c r="AP134" s="248">
        <f t="shared" si="128"/>
        <v>4.5283291883197218E-5</v>
      </c>
      <c r="AQ134" s="256">
        <f t="shared" si="129"/>
        <v>592.04636034207863</v>
      </c>
      <c r="AR134" s="257">
        <f t="shared" si="130"/>
        <v>111.3750578861336</v>
      </c>
      <c r="AS134" s="257">
        <f t="shared" si="131"/>
        <v>1058.0630499182694</v>
      </c>
      <c r="AT134" s="257">
        <f t="shared" si="132"/>
        <v>9390.6759333466307</v>
      </c>
      <c r="AU134" s="257">
        <f t="shared" si="133"/>
        <v>183.18266099693028</v>
      </c>
      <c r="AV134" s="258">
        <f t="shared" si="134"/>
        <v>45.283291883197215</v>
      </c>
      <c r="AW134" s="264">
        <v>1</v>
      </c>
      <c r="AX134" s="265">
        <f t="shared" si="135"/>
        <v>592.04636034207863</v>
      </c>
      <c r="AY134" s="265">
        <f t="shared" si="136"/>
        <v>111.3750578861336</v>
      </c>
      <c r="AZ134" s="265">
        <f t="shared" si="137"/>
        <v>1058.0630499182694</v>
      </c>
      <c r="BA134" s="265">
        <f t="shared" si="138"/>
        <v>9390.6759333466307</v>
      </c>
      <c r="BB134" s="265">
        <f t="shared" si="139"/>
        <v>183.18266099693028</v>
      </c>
      <c r="BC134" s="266">
        <f t="shared" si="140"/>
        <v>45.283291883197215</v>
      </c>
      <c r="BD134" s="211">
        <f>'F. CONVERSIÓN DE CARBÓN A CARNE'!$F$20</f>
        <v>0.16207300021353654</v>
      </c>
      <c r="BG134" s="13">
        <v>0.1</v>
      </c>
      <c r="BH134" s="13">
        <f t="shared" si="141"/>
        <v>77</v>
      </c>
      <c r="BI134">
        <f>(((((BD134+BE134+BF134)/0.738210935315612)^2)+((BH134/Q134)^2))^(1/2))*T134</f>
        <v>137.13181450408868</v>
      </c>
      <c r="BJ134">
        <f t="shared" ref="BJ134:BJ136" si="148">(((BH134)^2)+((BI134^2))^(1/2))</f>
        <v>6066.1318145040887</v>
      </c>
      <c r="BK134" s="13">
        <f t="shared" si="142"/>
        <v>1.01</v>
      </c>
      <c r="BL134" s="13">
        <f t="shared" si="143"/>
        <v>0.19</v>
      </c>
      <c r="BM134" s="13">
        <f t="shared" si="144"/>
        <v>1.8050000000000002</v>
      </c>
      <c r="BN134" s="13">
        <f t="shared" si="145"/>
        <v>16.02</v>
      </c>
      <c r="BO134" s="13">
        <f t="shared" si="146"/>
        <v>0.3125</v>
      </c>
      <c r="BP134" s="13">
        <f t="shared" si="147"/>
        <v>0.10149999999999999</v>
      </c>
      <c r="BQ134" s="13">
        <f>((((BJ134/(Q134+R134+S134+T134))^2)+((BK134/W134)^2))^(1/2))*AD134</f>
        <v>0.96623450186010895</v>
      </c>
      <c r="BR134" s="209">
        <f>((((BJ134/(Q134+R134+S134+T134))^2)+((BL134/X134)^2))^(1/2))*AE134</f>
        <v>0.18176688648853534</v>
      </c>
      <c r="BS134" s="209">
        <f>(((((BJ134/(Q134+R134+S134+T134))^2)+((BM134/Y134)^2))^(1/2))*AF134)</f>
        <v>1.7267854216410861</v>
      </c>
      <c r="BT134" s="209">
        <f>((((BJ134/(Q134+R134+S134+T134))^2)+((BN134/Z134)^2))^(1/2))*AG134</f>
        <v>15.325818534454399</v>
      </c>
      <c r="BU134" s="209">
        <f>((((BJ134/(Q134+R134+S134+T134))^2)+((BO134/AA134)^2))^(1/2))*AH134</f>
        <v>0.29895869488245952</v>
      </c>
      <c r="BV134" s="209">
        <f>((((BJ134/(Q134+R134+S134+T134))^2)+((BP134/AB134)^2))^(1/2))*AI134</f>
        <v>7.3903467542754897E-2</v>
      </c>
      <c r="CI134"/>
      <c r="CJ134"/>
      <c r="CK134"/>
      <c r="CL134"/>
      <c r="CM134"/>
    </row>
    <row r="135" spans="1:91" s="32" customFormat="1" ht="12.95" customHeight="1" thickBot="1" x14ac:dyDescent="0.3">
      <c r="A135" s="13">
        <v>4.59138</v>
      </c>
      <c r="B135" s="13">
        <v>-74.155399000000003</v>
      </c>
      <c r="C135" s="13">
        <v>23</v>
      </c>
      <c r="D135" s="13">
        <v>23</v>
      </c>
      <c r="E135" s="13">
        <v>1793</v>
      </c>
      <c r="F135" s="3" t="s">
        <v>5</v>
      </c>
      <c r="G135" s="4" t="s">
        <v>99</v>
      </c>
      <c r="H135" s="5" t="s">
        <v>1579</v>
      </c>
      <c r="I135" s="14" t="s">
        <v>1570</v>
      </c>
      <c r="J135" s="3" t="s">
        <v>1559</v>
      </c>
      <c r="K135" s="6">
        <v>40662</v>
      </c>
      <c r="L135" s="15">
        <v>12</v>
      </c>
      <c r="M135" s="3">
        <v>7</v>
      </c>
      <c r="N135" s="3">
        <f t="shared" si="114"/>
        <v>360</v>
      </c>
      <c r="O135" s="3">
        <v>30</v>
      </c>
      <c r="P135" s="14" t="s">
        <v>1554</v>
      </c>
      <c r="Q135" s="3">
        <v>200</v>
      </c>
      <c r="R135" s="14">
        <f>0.565555287076649*Q135</f>
        <v>113.11105741532981</v>
      </c>
      <c r="S135" s="14"/>
      <c r="T135" s="14"/>
      <c r="U135" s="17">
        <v>3.9E-2</v>
      </c>
      <c r="V135" s="18">
        <v>2.0099999999999998</v>
      </c>
      <c r="W135" s="19">
        <v>10.050000000000001</v>
      </c>
      <c r="X135" s="18">
        <v>3.0999999999999996</v>
      </c>
      <c r="Y135" s="154">
        <v>18.05</v>
      </c>
      <c r="Z135" s="19">
        <v>154.44999999999999</v>
      </c>
      <c r="AA135" s="31">
        <v>3.125</v>
      </c>
      <c r="AB135" s="226">
        <v>0.95899999999999996</v>
      </c>
      <c r="AC135" s="237">
        <f t="shared" si="115"/>
        <v>9.9228882832874763E-3</v>
      </c>
      <c r="AD135" s="22">
        <f t="shared" si="116"/>
        <v>4.961444141643738E-2</v>
      </c>
      <c r="AE135" s="22">
        <f t="shared" si="117"/>
        <v>1.5303957053826454E-2</v>
      </c>
      <c r="AF135" s="22">
        <f t="shared" si="118"/>
        <v>8.9108524135989534E-2</v>
      </c>
      <c r="AG135" s="22">
        <f t="shared" si="119"/>
        <v>0.7624826345043535</v>
      </c>
      <c r="AH135" s="22">
        <f t="shared" si="120"/>
        <v>1.5427376062325054E-2</v>
      </c>
      <c r="AI135" s="238">
        <f t="shared" si="121"/>
        <v>3.6032820487356147E-3</v>
      </c>
      <c r="AJ135" s="247">
        <f t="shared" si="122"/>
        <v>2.7563578564687435E-5</v>
      </c>
      <c r="AK135" s="23">
        <f t="shared" si="123"/>
        <v>1.3781789282343716E-4</v>
      </c>
      <c r="AL135" s="23">
        <f t="shared" si="124"/>
        <v>4.2510991816184592E-5</v>
      </c>
      <c r="AM135" s="23">
        <f t="shared" si="125"/>
        <v>2.4752367815552651E-4</v>
      </c>
      <c r="AN135" s="23">
        <f t="shared" si="126"/>
        <v>2.1180073180676485E-3</v>
      </c>
      <c r="AO135" s="23">
        <f t="shared" si="127"/>
        <v>4.2853822395347376E-5</v>
      </c>
      <c r="AP135" s="248">
        <f t="shared" si="128"/>
        <v>1.0009116802043374E-5</v>
      </c>
      <c r="AQ135" s="256">
        <f t="shared" si="129"/>
        <v>137.81789282343715</v>
      </c>
      <c r="AR135" s="257">
        <f t="shared" si="130"/>
        <v>42.510991816184593</v>
      </c>
      <c r="AS135" s="257">
        <f t="shared" si="131"/>
        <v>247.52367815552651</v>
      </c>
      <c r="AT135" s="257">
        <f t="shared" si="132"/>
        <v>2118.0073180676486</v>
      </c>
      <c r="AU135" s="257">
        <f t="shared" si="133"/>
        <v>42.853822395347379</v>
      </c>
      <c r="AV135" s="258">
        <f t="shared" si="134"/>
        <v>10.009116802043375</v>
      </c>
      <c r="AW135" s="264">
        <v>1</v>
      </c>
      <c r="AX135" s="265">
        <f t="shared" si="135"/>
        <v>137.81789282343715</v>
      </c>
      <c r="AY135" s="265">
        <f t="shared" si="136"/>
        <v>42.510991816184593</v>
      </c>
      <c r="AZ135" s="265">
        <f t="shared" si="137"/>
        <v>247.52367815552651</v>
      </c>
      <c r="BA135" s="265">
        <f t="shared" si="138"/>
        <v>2118.0073180676486</v>
      </c>
      <c r="BB135" s="265">
        <f t="shared" si="139"/>
        <v>42.853822395347379</v>
      </c>
      <c r="BC135" s="266">
        <f t="shared" si="140"/>
        <v>10.009116802043375</v>
      </c>
      <c r="BF135" s="210">
        <f>'F. CONVERSIÓN DE CARBÓN A CARNE'!$L$20</f>
        <v>0.24417195935985944</v>
      </c>
      <c r="BG135" s="13">
        <v>0.1</v>
      </c>
      <c r="BH135" s="13">
        <f t="shared" si="141"/>
        <v>20</v>
      </c>
      <c r="BI135">
        <f>(((((BD135+BE135+BF135)/0.565555287076649)^2)+((BH135/Q135)^2))^(1/2))*R135</f>
        <v>50.127227557500667</v>
      </c>
      <c r="BJ135">
        <f t="shared" si="148"/>
        <v>450.12722755750065</v>
      </c>
      <c r="BK135" s="13">
        <f t="shared" si="142"/>
        <v>1.0050000000000001</v>
      </c>
      <c r="BL135" s="13">
        <f t="shared" si="143"/>
        <v>0.31</v>
      </c>
      <c r="BM135" s="13">
        <f t="shared" si="144"/>
        <v>1.8050000000000002</v>
      </c>
      <c r="BN135" s="13">
        <f t="shared" si="145"/>
        <v>15.445</v>
      </c>
      <c r="BO135" s="13">
        <f t="shared" si="146"/>
        <v>0.3125</v>
      </c>
      <c r="BP135" s="13">
        <f t="shared" si="147"/>
        <v>9.5899999999999999E-2</v>
      </c>
      <c r="BQ135" s="13">
        <f>((((BJ135/(Q135+R135+S135+T135))^2)+((BK135/W135)^2))^(1/2))*AD135</f>
        <v>7.1497878503088905E-2</v>
      </c>
      <c r="BR135" s="209">
        <f>((((BJ135/(Q135+R135+S135+T135))^2)+((BL135/X135)^2))^(1/2))*AE135</f>
        <v>2.2054071976077172E-2</v>
      </c>
      <c r="BS135" s="209">
        <f>(((((BJ135/(Q135+R135+S135+T135))^2)+((BM135/Y135)^2))^(1/2))*AF135)</f>
        <v>0.12841161263490097</v>
      </c>
      <c r="BT135" s="209">
        <f>((((BJ135/(Q135+R135+S135+T135))^2)+((BN135/Z135)^2))^(1/2))*AG135</f>
        <v>1.0987907795822964</v>
      </c>
      <c r="BU135" s="209">
        <f>((((BJ135/(Q135+R135+S135+T135))^2)+((BO135/AA135)^2))^(1/2))*AH135</f>
        <v>2.2231927395239083E-2</v>
      </c>
      <c r="BV135" s="209">
        <f>((((BJ135/(Q135+R135+S135+T135))^2)+((BP135/AB135)^2))^(1/2))*AI135</f>
        <v>5.1925813286997488E-3</v>
      </c>
      <c r="CI135"/>
      <c r="CJ135"/>
      <c r="CK135"/>
      <c r="CL135"/>
      <c r="CM135"/>
    </row>
    <row r="136" spans="1:91" s="13" customFormat="1" ht="12.95" customHeight="1" thickBot="1" x14ac:dyDescent="0.3">
      <c r="A136" s="13">
        <v>4.5914861111111112</v>
      </c>
      <c r="B136" s="13">
        <v>-74.13836944444445</v>
      </c>
      <c r="C136" s="13">
        <v>25</v>
      </c>
      <c r="D136" s="13">
        <v>23</v>
      </c>
      <c r="E136" s="13">
        <v>1795</v>
      </c>
      <c r="F136" s="3" t="s">
        <v>13</v>
      </c>
      <c r="G136" s="4" t="s">
        <v>716</v>
      </c>
      <c r="H136" s="5" t="s">
        <v>717</v>
      </c>
      <c r="I136" s="14" t="s">
        <v>1610</v>
      </c>
      <c r="J136" s="3" t="s">
        <v>1559</v>
      </c>
      <c r="K136" s="6">
        <v>40631</v>
      </c>
      <c r="L136" s="15">
        <v>12</v>
      </c>
      <c r="M136" s="3">
        <v>7</v>
      </c>
      <c r="N136" s="3">
        <f t="shared" si="114"/>
        <v>360</v>
      </c>
      <c r="O136" s="3">
        <v>30</v>
      </c>
      <c r="P136" s="14" t="s">
        <v>1554</v>
      </c>
      <c r="Q136" s="3">
        <v>500</v>
      </c>
      <c r="R136" s="14">
        <f>0.565555287076649*Q136</f>
        <v>282.77764353832453</v>
      </c>
      <c r="S136" s="14"/>
      <c r="T136" s="14"/>
      <c r="U136" s="17">
        <v>3.9E-2</v>
      </c>
      <c r="V136" s="27">
        <v>2.0099999999999998</v>
      </c>
      <c r="W136" s="28">
        <v>10.050000000000001</v>
      </c>
      <c r="X136" s="27">
        <v>3.0999999999999996</v>
      </c>
      <c r="Y136" s="29">
        <v>18.05</v>
      </c>
      <c r="Z136" s="28">
        <v>154.44999999999999</v>
      </c>
      <c r="AA136" s="31">
        <v>3.125</v>
      </c>
      <c r="AB136" s="225">
        <v>0.95899999999999996</v>
      </c>
      <c r="AC136" s="237">
        <f t="shared" si="115"/>
        <v>2.480722070821869E-2</v>
      </c>
      <c r="AD136" s="22">
        <f t="shared" si="116"/>
        <v>0.12403610354109347</v>
      </c>
      <c r="AE136" s="22">
        <f t="shared" si="117"/>
        <v>3.8259892634566139E-2</v>
      </c>
      <c r="AF136" s="22">
        <f t="shared" si="118"/>
        <v>0.22277131033997383</v>
      </c>
      <c r="AG136" s="22">
        <f t="shared" si="119"/>
        <v>1.9062065862608841</v>
      </c>
      <c r="AH136" s="22">
        <f t="shared" si="120"/>
        <v>3.8568440155812643E-2</v>
      </c>
      <c r="AI136" s="238">
        <f t="shared" si="121"/>
        <v>9.0082051218390389E-3</v>
      </c>
      <c r="AJ136" s="247">
        <f t="shared" si="122"/>
        <v>6.8908946411718578E-5</v>
      </c>
      <c r="AK136" s="23">
        <f t="shared" si="123"/>
        <v>3.4454473205859296E-4</v>
      </c>
      <c r="AL136" s="23">
        <f t="shared" si="124"/>
        <v>1.062774795404615E-4</v>
      </c>
      <c r="AM136" s="23">
        <f t="shared" si="125"/>
        <v>6.1880919538881613E-4</v>
      </c>
      <c r="AN136" s="23">
        <f t="shared" si="126"/>
        <v>5.2950182951691229E-3</v>
      </c>
      <c r="AO136" s="23">
        <f t="shared" si="127"/>
        <v>1.0713455598836846E-4</v>
      </c>
      <c r="AP136" s="248">
        <f t="shared" si="128"/>
        <v>2.5022792005108441E-5</v>
      </c>
      <c r="AQ136" s="256">
        <f t="shared" si="129"/>
        <v>344.54473205859296</v>
      </c>
      <c r="AR136" s="257">
        <f t="shared" si="130"/>
        <v>106.2774795404615</v>
      </c>
      <c r="AS136" s="257">
        <f t="shared" si="131"/>
        <v>618.80919538881608</v>
      </c>
      <c r="AT136" s="257">
        <f t="shared" si="132"/>
        <v>5295.0182951691231</v>
      </c>
      <c r="AU136" s="257">
        <f t="shared" si="133"/>
        <v>107.13455598836846</v>
      </c>
      <c r="AV136" s="258">
        <f t="shared" si="134"/>
        <v>25.022792005108439</v>
      </c>
      <c r="AW136" s="264">
        <v>1</v>
      </c>
      <c r="AX136" s="265">
        <f t="shared" si="135"/>
        <v>344.54473205859296</v>
      </c>
      <c r="AY136" s="265">
        <f t="shared" si="136"/>
        <v>106.2774795404615</v>
      </c>
      <c r="AZ136" s="265">
        <f t="shared" si="137"/>
        <v>618.80919538881608</v>
      </c>
      <c r="BA136" s="265">
        <f t="shared" si="138"/>
        <v>5295.0182951691231</v>
      </c>
      <c r="BB136" s="265">
        <f t="shared" si="139"/>
        <v>107.13455598836846</v>
      </c>
      <c r="BC136" s="266">
        <f t="shared" si="140"/>
        <v>25.022792005108439</v>
      </c>
      <c r="BF136" s="210">
        <f>'F. CONVERSIÓN DE CARBÓN A CARNE'!$L$20</f>
        <v>0.24417195935985944</v>
      </c>
      <c r="BG136" s="13">
        <v>0.1</v>
      </c>
      <c r="BH136" s="13">
        <f t="shared" si="141"/>
        <v>50</v>
      </c>
      <c r="BI136">
        <f>(((((BD136+BE136+BF136)/0.565555287076649)^2)+((BH136/Q136)^2))^(1/2))*R136</f>
        <v>125.31806889375167</v>
      </c>
      <c r="BJ136">
        <f t="shared" si="148"/>
        <v>2625.3180688937518</v>
      </c>
      <c r="BK136" s="13">
        <f t="shared" si="142"/>
        <v>1.0050000000000001</v>
      </c>
      <c r="BL136" s="13">
        <f t="shared" si="143"/>
        <v>0.31</v>
      </c>
      <c r="BM136" s="13">
        <f t="shared" si="144"/>
        <v>1.8050000000000002</v>
      </c>
      <c r="BN136" s="13">
        <f t="shared" si="145"/>
        <v>15.445</v>
      </c>
      <c r="BO136" s="13">
        <f t="shared" si="146"/>
        <v>0.3125</v>
      </c>
      <c r="BP136" s="13">
        <f t="shared" si="147"/>
        <v>9.5899999999999999E-2</v>
      </c>
      <c r="BQ136" s="13">
        <f>((((BJ136/(Q136+R136+S136+T136))^2)+((BK136/W136)^2))^(1/2))*AD136</f>
        <v>0.4161832450159893</v>
      </c>
      <c r="BR136" s="209">
        <f>((((BJ136/(Q136+R136+S136+T136))^2)+((BL136/X136)^2))^(1/2))*AE136</f>
        <v>0.12837493129846433</v>
      </c>
      <c r="BS136" s="209">
        <f>(((((BJ136/(Q136+R136+S136+T136))^2)+((BM136/Y136)^2))^(1/2))*AF136)</f>
        <v>0.74747339030234894</v>
      </c>
      <c r="BT136" s="209">
        <f>((((BJ136/(Q136+R136+S136+T136))^2)+((BN136/Z136)^2))^(1/2))*AG136</f>
        <v>6.3959703674347805</v>
      </c>
      <c r="BU136" s="209">
        <f>((((BJ136/(Q136+R136+S136+T136))^2)+((BO136/AA136)^2))^(1/2))*AH136</f>
        <v>0.12941021300248423</v>
      </c>
      <c r="BV136" s="209">
        <f>((((BJ136/(Q136+R136+S136+T136))^2)+((BP136/AB136)^2))^(1/2))*AI136</f>
        <v>3.022558700527506E-2</v>
      </c>
      <c r="CI136"/>
      <c r="CJ136"/>
      <c r="CK136"/>
      <c r="CL136"/>
      <c r="CM136"/>
    </row>
    <row r="137" spans="1:91" s="13" customFormat="1" ht="12.95" customHeight="1" thickBot="1" x14ac:dyDescent="0.3">
      <c r="A137" s="13">
        <v>4.5916321345439899</v>
      </c>
      <c r="B137" s="13">
        <v>-74.113426721621593</v>
      </c>
      <c r="C137" s="13">
        <v>28</v>
      </c>
      <c r="D137" s="13">
        <v>23</v>
      </c>
      <c r="E137" s="13">
        <v>1798</v>
      </c>
      <c r="F137" s="58" t="s">
        <v>13</v>
      </c>
      <c r="G137" s="59" t="s">
        <v>1009</v>
      </c>
      <c r="H137" s="60" t="s">
        <v>1010</v>
      </c>
      <c r="I137" s="16" t="s">
        <v>1552</v>
      </c>
      <c r="J137" s="16"/>
      <c r="K137" s="61">
        <v>40526</v>
      </c>
      <c r="L137" s="16">
        <v>7</v>
      </c>
      <c r="M137" s="16">
        <v>2</v>
      </c>
      <c r="N137" s="3">
        <f t="shared" si="114"/>
        <v>56</v>
      </c>
      <c r="O137" s="16">
        <v>8</v>
      </c>
      <c r="P137" s="16" t="s">
        <v>1554</v>
      </c>
      <c r="Q137" s="16">
        <v>550</v>
      </c>
      <c r="R137" s="14"/>
      <c r="S137" s="14"/>
      <c r="T137" s="14"/>
      <c r="U137" s="17">
        <v>3.9E-2</v>
      </c>
      <c r="V137" s="142">
        <v>0.36</v>
      </c>
      <c r="W137" s="148">
        <v>1.8</v>
      </c>
      <c r="X137" s="142">
        <v>10.3</v>
      </c>
      <c r="Y137" s="154">
        <f>0.01805*1000</f>
        <v>18.05</v>
      </c>
      <c r="Z137" s="148">
        <v>311.5</v>
      </c>
      <c r="AA137" s="21">
        <f>0.003125*1000</f>
        <v>3.125</v>
      </c>
      <c r="AB137" s="215">
        <v>0.28499999999999998</v>
      </c>
      <c r="AC137" s="237">
        <f t="shared" si="115"/>
        <v>3.1218269817035803E-3</v>
      </c>
      <c r="AD137" s="22">
        <f t="shared" si="116"/>
        <v>1.5609134908517902E-2</v>
      </c>
      <c r="AE137" s="22">
        <f t="shared" si="117"/>
        <v>8.9318938643185769E-2</v>
      </c>
      <c r="AF137" s="22">
        <f t="shared" si="118"/>
        <v>0.15652493616597118</v>
      </c>
      <c r="AG137" s="22">
        <f t="shared" si="119"/>
        <v>2.701247513335181</v>
      </c>
      <c r="AH137" s="22">
        <f t="shared" si="120"/>
        <v>2.7099192549510247E-2</v>
      </c>
      <c r="AI137" s="238">
        <f t="shared" si="121"/>
        <v>1.8810000000000001E-3</v>
      </c>
      <c r="AJ137" s="247">
        <f t="shared" si="122"/>
        <v>3.2519031059412297E-5</v>
      </c>
      <c r="AK137" s="23">
        <f t="shared" si="123"/>
        <v>1.6259515529706148E-4</v>
      </c>
      <c r="AL137" s="23">
        <f t="shared" si="124"/>
        <v>9.3040561086651843E-4</v>
      </c>
      <c r="AM137" s="23">
        <f t="shared" si="125"/>
        <v>1.6304680850621998E-3</v>
      </c>
      <c r="AN137" s="23">
        <f t="shared" si="126"/>
        <v>2.8137994930574801E-2</v>
      </c>
      <c r="AO137" s="23">
        <f t="shared" si="127"/>
        <v>2.8228325572406506E-4</v>
      </c>
      <c r="AP137" s="248">
        <f t="shared" si="128"/>
        <v>1.9593750000000002E-5</v>
      </c>
      <c r="AQ137" s="256">
        <f t="shared" si="129"/>
        <v>162.59515529706147</v>
      </c>
      <c r="AR137" s="257">
        <f t="shared" si="130"/>
        <v>930.40561086651837</v>
      </c>
      <c r="AS137" s="257">
        <f t="shared" si="131"/>
        <v>1630.4680850621999</v>
      </c>
      <c r="AT137" s="257">
        <f t="shared" si="132"/>
        <v>28137.994930574801</v>
      </c>
      <c r="AU137" s="257">
        <f t="shared" si="133"/>
        <v>282.28325572406504</v>
      </c>
      <c r="AV137" s="258">
        <f t="shared" si="134"/>
        <v>19.593750000000004</v>
      </c>
      <c r="AW137" s="264">
        <v>0</v>
      </c>
      <c r="AX137" s="265">
        <f t="shared" si="135"/>
        <v>0</v>
      </c>
      <c r="AY137" s="265">
        <f t="shared" si="136"/>
        <v>0</v>
      </c>
      <c r="AZ137" s="265">
        <f t="shared" si="137"/>
        <v>0</v>
      </c>
      <c r="BA137" s="265">
        <f t="shared" si="138"/>
        <v>0</v>
      </c>
      <c r="BB137" s="265">
        <f t="shared" si="139"/>
        <v>0</v>
      </c>
      <c r="BC137" s="266">
        <f t="shared" si="140"/>
        <v>0</v>
      </c>
      <c r="BG137" s="13">
        <v>0.1</v>
      </c>
      <c r="BH137" s="13">
        <f t="shared" si="141"/>
        <v>55</v>
      </c>
      <c r="BI137"/>
      <c r="BJ137">
        <f>BH137</f>
        <v>55</v>
      </c>
      <c r="BK137" s="13">
        <f t="shared" si="142"/>
        <v>0.18000000000000002</v>
      </c>
      <c r="BL137" s="13">
        <f t="shared" si="143"/>
        <v>1.03</v>
      </c>
      <c r="BM137" s="13">
        <f t="shared" si="144"/>
        <v>1.8050000000000002</v>
      </c>
      <c r="BN137" s="13">
        <f t="shared" si="145"/>
        <v>31.150000000000002</v>
      </c>
      <c r="BO137" s="13">
        <f t="shared" si="146"/>
        <v>0.3125</v>
      </c>
      <c r="BP137" s="13">
        <f t="shared" si="147"/>
        <v>2.8499999999999998E-2</v>
      </c>
      <c r="BQ137" s="13">
        <f>((((BJ137/Q137)^2)+((BK137/W137)^2))^(1/2))*AD137</f>
        <v>2.2074650284537342E-3</v>
      </c>
      <c r="BR137" s="209">
        <f>(((((BJ137/Q137))^2)+((BL137/X137)^2))^(1/2))*AE137</f>
        <v>1.2631605440596364E-2</v>
      </c>
      <c r="BS137" s="209">
        <f>(((((BJ137/Q137))^2)+((BM137/Y137)^2))^(1/2))*AF137</f>
        <v>2.2135968757549945E-2</v>
      </c>
      <c r="BT137" s="209">
        <f>((((BJ137/Q137)^2)+((BN137/Z137)^2))^(1/2))*AG137</f>
        <v>0.38201408686852117</v>
      </c>
      <c r="BU137" s="209">
        <f>((((BJ137/Q137)^2)+((BO137/AA137)^2))^(1/2))*AH137</f>
        <v>3.8324045632877331E-3</v>
      </c>
      <c r="BV137" s="209">
        <f>((((BJ137/Q137)^2)+((BP137/AB137)^2))^(1/2))*AI137</f>
        <v>2.6601357108237925E-4</v>
      </c>
      <c r="CI137"/>
      <c r="CJ137"/>
      <c r="CK137"/>
      <c r="CL137"/>
      <c r="CM137"/>
    </row>
    <row r="138" spans="1:91" s="13" customFormat="1" ht="12.95" customHeight="1" thickBot="1" x14ac:dyDescent="0.3">
      <c r="A138" s="13">
        <v>4.5917749999999993</v>
      </c>
      <c r="B138" s="13">
        <v>-74.141733333333335</v>
      </c>
      <c r="C138" s="13">
        <v>24</v>
      </c>
      <c r="D138" s="13">
        <v>23</v>
      </c>
      <c r="E138" s="13">
        <v>1794</v>
      </c>
      <c r="F138" s="3" t="s">
        <v>13</v>
      </c>
      <c r="G138" s="4" t="s">
        <v>725</v>
      </c>
      <c r="H138" s="5" t="s">
        <v>726</v>
      </c>
      <c r="I138" s="14" t="s">
        <v>1610</v>
      </c>
      <c r="J138" s="3" t="s">
        <v>1559</v>
      </c>
      <c r="K138" s="6">
        <v>40633</v>
      </c>
      <c r="L138" s="15">
        <v>12</v>
      </c>
      <c r="M138" s="3">
        <v>7</v>
      </c>
      <c r="N138" s="3">
        <f t="shared" si="114"/>
        <v>360</v>
      </c>
      <c r="O138" s="3">
        <v>30</v>
      </c>
      <c r="P138" s="14" t="s">
        <v>1554</v>
      </c>
      <c r="Q138" s="3">
        <v>528</v>
      </c>
      <c r="R138" s="14">
        <f>0.565555287076649*Q138</f>
        <v>298.61319157647068</v>
      </c>
      <c r="S138" s="14"/>
      <c r="T138" s="14"/>
      <c r="U138" s="17">
        <v>3.9E-2</v>
      </c>
      <c r="V138" s="18">
        <v>2.0099999999999998</v>
      </c>
      <c r="W138" s="19">
        <v>10.050000000000001</v>
      </c>
      <c r="X138" s="18">
        <v>3.0999999999999996</v>
      </c>
      <c r="Y138" s="154">
        <v>18.05</v>
      </c>
      <c r="Z138" s="19">
        <v>154.44999999999999</v>
      </c>
      <c r="AA138" s="31">
        <v>3.125</v>
      </c>
      <c r="AB138" s="226">
        <v>0.95899999999999996</v>
      </c>
      <c r="AC138" s="237">
        <f t="shared" si="115"/>
        <v>2.6196425067878931E-2</v>
      </c>
      <c r="AD138" s="22">
        <f t="shared" si="116"/>
        <v>0.13098212533939468</v>
      </c>
      <c r="AE138" s="22">
        <f t="shared" si="117"/>
        <v>4.0402446622101837E-2</v>
      </c>
      <c r="AF138" s="22">
        <f t="shared" si="118"/>
        <v>0.23524650371901235</v>
      </c>
      <c r="AG138" s="22">
        <f t="shared" si="119"/>
        <v>2.0129541550914931</v>
      </c>
      <c r="AH138" s="22">
        <f t="shared" si="120"/>
        <v>4.072827280453814E-2</v>
      </c>
      <c r="AI138" s="238">
        <f t="shared" si="121"/>
        <v>9.5126646086620241E-3</v>
      </c>
      <c r="AJ138" s="247">
        <f t="shared" si="122"/>
        <v>7.2767847410774801E-5</v>
      </c>
      <c r="AK138" s="23">
        <f t="shared" si="123"/>
        <v>3.6383923705387411E-4</v>
      </c>
      <c r="AL138" s="23">
        <f t="shared" si="124"/>
        <v>1.1222901839472732E-4</v>
      </c>
      <c r="AM138" s="23">
        <f t="shared" si="125"/>
        <v>6.534625103305898E-4</v>
      </c>
      <c r="AN138" s="23">
        <f t="shared" si="126"/>
        <v>5.5915393196985918E-3</v>
      </c>
      <c r="AO138" s="23">
        <f t="shared" si="127"/>
        <v>1.1313409112371706E-4</v>
      </c>
      <c r="AP138" s="248">
        <f t="shared" si="128"/>
        <v>2.6424068357394513E-5</v>
      </c>
      <c r="AQ138" s="256">
        <f t="shared" si="129"/>
        <v>363.83923705387411</v>
      </c>
      <c r="AR138" s="257">
        <f t="shared" si="130"/>
        <v>112.22901839472732</v>
      </c>
      <c r="AS138" s="257">
        <f t="shared" si="131"/>
        <v>653.46251033058979</v>
      </c>
      <c r="AT138" s="257">
        <f t="shared" si="132"/>
        <v>5591.5393196985915</v>
      </c>
      <c r="AU138" s="257">
        <f t="shared" si="133"/>
        <v>113.13409112371706</v>
      </c>
      <c r="AV138" s="258">
        <f t="shared" si="134"/>
        <v>26.424068357394514</v>
      </c>
      <c r="AW138" s="264">
        <v>1</v>
      </c>
      <c r="AX138" s="265">
        <f t="shared" si="135"/>
        <v>363.83923705387411</v>
      </c>
      <c r="AY138" s="265">
        <f t="shared" si="136"/>
        <v>112.22901839472732</v>
      </c>
      <c r="AZ138" s="265">
        <f t="shared" si="137"/>
        <v>653.46251033058979</v>
      </c>
      <c r="BA138" s="265">
        <f t="shared" si="138"/>
        <v>5591.5393196985915</v>
      </c>
      <c r="BB138" s="265">
        <f t="shared" si="139"/>
        <v>113.13409112371706</v>
      </c>
      <c r="BC138" s="266">
        <f t="shared" si="140"/>
        <v>26.424068357394514</v>
      </c>
      <c r="BF138" s="210">
        <f>'F. CONVERSIÓN DE CARBÓN A CARNE'!$L$20</f>
        <v>0.24417195935985944</v>
      </c>
      <c r="BG138" s="13">
        <v>0.1</v>
      </c>
      <c r="BH138" s="13">
        <f t="shared" si="141"/>
        <v>52.800000000000004</v>
      </c>
      <c r="BI138">
        <f>(((((BD138+BE138+BF138)/0.565555287076649)^2)+((BH138/Q138)^2))^(1/2))*R138</f>
        <v>132.33588075180177</v>
      </c>
      <c r="BJ138">
        <f t="shared" ref="BJ138:BJ140" si="149">(((BH138)^2)+((BI138^2))^(1/2))</f>
        <v>2920.1758807518022</v>
      </c>
      <c r="BK138" s="13">
        <f t="shared" si="142"/>
        <v>1.0050000000000001</v>
      </c>
      <c r="BL138" s="13">
        <f t="shared" si="143"/>
        <v>0.31</v>
      </c>
      <c r="BM138" s="13">
        <f t="shared" si="144"/>
        <v>1.8050000000000002</v>
      </c>
      <c r="BN138" s="13">
        <f t="shared" si="145"/>
        <v>15.445</v>
      </c>
      <c r="BO138" s="13">
        <f t="shared" si="146"/>
        <v>0.3125</v>
      </c>
      <c r="BP138" s="13">
        <f t="shared" si="147"/>
        <v>9.5899999999999999E-2</v>
      </c>
      <c r="BQ138" s="13">
        <f>((((BJ138/(Q138+R138+S138+T138))^2)+((BK138/W138)^2))^(1/2))*AD138</f>
        <v>0.4629058166471558</v>
      </c>
      <c r="BR138" s="209">
        <f>((((BJ138/(Q138+R138+S138+T138))^2)+((BL138/X138)^2))^(1/2))*AE138</f>
        <v>0.1427868688165356</v>
      </c>
      <c r="BS138" s="209">
        <f>(((((BJ138/(Q138+R138+S138+T138))^2)+((BM138/Y138)^2))^(1/2))*AF138)</f>
        <v>0.83138805875434452</v>
      </c>
      <c r="BT138" s="209">
        <f>((((BJ138/(Q138+R138+S138+T138))^2)+((BN138/Z138)^2))^(1/2))*AG138</f>
        <v>7.1140102866819106</v>
      </c>
      <c r="BU138" s="209">
        <f>((((BJ138/(Q138+R138+S138+T138))^2)+((BO138/AA138)^2))^(1/2))*AH138</f>
        <v>0.14393837582312055</v>
      </c>
      <c r="BV138" s="209">
        <f>((((BJ138/(Q138+R138+S138+T138))^2)+((BP138/AB138)^2))^(1/2))*AI138</f>
        <v>3.3618845073349772E-2</v>
      </c>
      <c r="CI138"/>
      <c r="CJ138"/>
      <c r="CK138"/>
      <c r="CL138"/>
      <c r="CM138"/>
    </row>
    <row r="139" spans="1:91" s="13" customFormat="1" ht="12.95" customHeight="1" thickBot="1" x14ac:dyDescent="0.3">
      <c r="A139" s="13">
        <v>4.5920583333333331</v>
      </c>
      <c r="B139" s="13">
        <v>-74.145661111111124</v>
      </c>
      <c r="C139" s="13">
        <v>24</v>
      </c>
      <c r="D139" s="13">
        <v>23</v>
      </c>
      <c r="E139" s="13">
        <v>1794</v>
      </c>
      <c r="F139" s="3" t="s">
        <v>5</v>
      </c>
      <c r="G139" s="4" t="s">
        <v>387</v>
      </c>
      <c r="H139" s="5" t="s">
        <v>388</v>
      </c>
      <c r="I139" s="14" t="s">
        <v>1598</v>
      </c>
      <c r="J139" s="3" t="s">
        <v>1553</v>
      </c>
      <c r="K139" s="6">
        <v>40638</v>
      </c>
      <c r="L139" s="15">
        <v>12</v>
      </c>
      <c r="M139" s="3">
        <v>7</v>
      </c>
      <c r="N139" s="3">
        <f t="shared" si="114"/>
        <v>360</v>
      </c>
      <c r="O139" s="3">
        <v>30</v>
      </c>
      <c r="P139" s="14" t="s">
        <v>1554</v>
      </c>
      <c r="Q139" s="3">
        <v>600</v>
      </c>
      <c r="R139" s="14"/>
      <c r="S139" s="14"/>
      <c r="T139" s="14">
        <f>0.738210935315612*Q139</f>
        <v>442.92656118936719</v>
      </c>
      <c r="U139" s="17">
        <v>3.9E-2</v>
      </c>
      <c r="V139" s="27">
        <v>2.02</v>
      </c>
      <c r="W139" s="28">
        <v>10.1</v>
      </c>
      <c r="X139" s="27">
        <v>1.9</v>
      </c>
      <c r="Y139" s="155">
        <v>18.05</v>
      </c>
      <c r="Z139" s="28">
        <v>160.19999999999999</v>
      </c>
      <c r="AA139" s="158">
        <v>3.125</v>
      </c>
      <c r="AB139" s="222">
        <v>1.0149999999999999</v>
      </c>
      <c r="AC139" s="237">
        <f t="shared" si="115"/>
        <v>3.3216107489321814E-2</v>
      </c>
      <c r="AD139" s="22">
        <f t="shared" si="116"/>
        <v>0.16608053744660906</v>
      </c>
      <c r="AE139" s="22">
        <f t="shared" si="117"/>
        <v>3.1242873381045269E-2</v>
      </c>
      <c r="AF139" s="22">
        <f t="shared" si="118"/>
        <v>0.29680729711993015</v>
      </c>
      <c r="AG139" s="22">
        <f t="shared" si="119"/>
        <v>2.6342675345491857</v>
      </c>
      <c r="AH139" s="22">
        <f t="shared" si="120"/>
        <v>5.1386304903034988E-2</v>
      </c>
      <c r="AI139" s="238">
        <f t="shared" si="121"/>
        <v>1.2702845515286491E-2</v>
      </c>
      <c r="AJ139" s="247">
        <f t="shared" si="122"/>
        <v>9.2266965248116151E-5</v>
      </c>
      <c r="AK139" s="23">
        <f t="shared" si="123"/>
        <v>4.6133482624058071E-4</v>
      </c>
      <c r="AL139" s="23">
        <f t="shared" si="124"/>
        <v>8.6785759391792413E-5</v>
      </c>
      <c r="AM139" s="23">
        <f t="shared" si="125"/>
        <v>8.2446471422202821E-4</v>
      </c>
      <c r="AN139" s="23">
        <f t="shared" si="126"/>
        <v>7.3174098181921828E-3</v>
      </c>
      <c r="AO139" s="23">
        <f t="shared" si="127"/>
        <v>1.4273973584176387E-4</v>
      </c>
      <c r="AP139" s="248">
        <f t="shared" si="128"/>
        <v>3.5285681986906921E-5</v>
      </c>
      <c r="AQ139" s="256">
        <f t="shared" si="129"/>
        <v>461.3348262405807</v>
      </c>
      <c r="AR139" s="257">
        <f t="shared" si="130"/>
        <v>86.785759391792411</v>
      </c>
      <c r="AS139" s="257">
        <f t="shared" si="131"/>
        <v>824.46471422202819</v>
      </c>
      <c r="AT139" s="257">
        <f t="shared" si="132"/>
        <v>7317.4098181921827</v>
      </c>
      <c r="AU139" s="257">
        <f t="shared" si="133"/>
        <v>142.73973584176386</v>
      </c>
      <c r="AV139" s="258">
        <f t="shared" si="134"/>
        <v>35.285681986906923</v>
      </c>
      <c r="AW139" s="264">
        <v>1</v>
      </c>
      <c r="AX139" s="265">
        <f t="shared" si="135"/>
        <v>461.3348262405807</v>
      </c>
      <c r="AY139" s="265">
        <f t="shared" si="136"/>
        <v>86.785759391792411</v>
      </c>
      <c r="AZ139" s="265">
        <f t="shared" si="137"/>
        <v>824.46471422202819</v>
      </c>
      <c r="BA139" s="265">
        <f t="shared" si="138"/>
        <v>7317.4098181921827</v>
      </c>
      <c r="BB139" s="265">
        <f t="shared" si="139"/>
        <v>142.73973584176386</v>
      </c>
      <c r="BC139" s="266">
        <f t="shared" si="140"/>
        <v>35.285681986906923</v>
      </c>
      <c r="BD139" s="211">
        <f>'F. CONVERSIÓN DE CARBÓN A CARNE'!$F$20</f>
        <v>0.16207300021353654</v>
      </c>
      <c r="BG139" s="13">
        <v>0.1</v>
      </c>
      <c r="BH139" s="13">
        <f t="shared" si="141"/>
        <v>60</v>
      </c>
      <c r="BI139">
        <f>(((((BD139+BE139+BF139)/0.738210935315612)^2)+((BH139/Q139)^2))^(1/2))*T139</f>
        <v>106.85595935383533</v>
      </c>
      <c r="BJ139">
        <f t="shared" si="149"/>
        <v>3706.8559593538353</v>
      </c>
      <c r="BK139" s="13">
        <f t="shared" si="142"/>
        <v>1.01</v>
      </c>
      <c r="BL139" s="13">
        <f t="shared" si="143"/>
        <v>0.19</v>
      </c>
      <c r="BM139" s="13">
        <f t="shared" si="144"/>
        <v>1.8050000000000002</v>
      </c>
      <c r="BN139" s="13">
        <f t="shared" si="145"/>
        <v>16.02</v>
      </c>
      <c r="BO139" s="13">
        <f t="shared" si="146"/>
        <v>0.3125</v>
      </c>
      <c r="BP139" s="13">
        <f t="shared" si="147"/>
        <v>0.10149999999999999</v>
      </c>
      <c r="BQ139" s="13">
        <f>((((BJ139/(Q139+R139+S139+T139))^2)+((BK139/W139)^2))^(1/2))*AD139</f>
        <v>0.59053078921591318</v>
      </c>
      <c r="BR139" s="209">
        <f>((((BJ139/(Q139+R139+S139+T139))^2)+((BL139/X139)^2))^(1/2))*AE139</f>
        <v>0.11108995044655794</v>
      </c>
      <c r="BS139" s="209">
        <f>(((((BJ139/(Q139+R139+S139+T139))^2)+((BM139/Y139)^2))^(1/2))*AF139)</f>
        <v>1.0553545292423008</v>
      </c>
      <c r="BT139" s="209">
        <f>((((BJ139/(Q139+R139+S139+T139))^2)+((BN139/Z139)^2))^(1/2))*AG139</f>
        <v>9.3666368744939916</v>
      </c>
      <c r="BU139" s="209">
        <f>((((BJ139/(Q139+R139+S139+T139))^2)+((BO139/AA139)^2))^(1/2))*AH139</f>
        <v>0.18271373428710189</v>
      </c>
      <c r="BV139" s="209">
        <f>((((BJ139/(Q139+R139+S139+T139))^2)+((BP139/AB139)^2))^(1/2))*AI139</f>
        <v>4.5167371823092058E-2</v>
      </c>
      <c r="CI139"/>
      <c r="CJ139"/>
      <c r="CK139"/>
      <c r="CL139"/>
      <c r="CM139"/>
    </row>
    <row r="140" spans="1:91" s="13" customFormat="1" ht="12.95" customHeight="1" thickBot="1" x14ac:dyDescent="0.3">
      <c r="A140" s="13">
        <v>4.5924191362581501</v>
      </c>
      <c r="B140" s="13">
        <v>-74.084695320240399</v>
      </c>
      <c r="C140" s="13">
        <v>31</v>
      </c>
      <c r="D140" s="13">
        <v>23</v>
      </c>
      <c r="E140" s="13">
        <v>2294</v>
      </c>
      <c r="F140" s="3" t="s">
        <v>5</v>
      </c>
      <c r="G140" s="4" t="s">
        <v>164</v>
      </c>
      <c r="H140" s="5" t="s">
        <v>165</v>
      </c>
      <c r="I140" s="14" t="s">
        <v>1583</v>
      </c>
      <c r="J140" s="3" t="s">
        <v>1553</v>
      </c>
      <c r="K140" s="6" t="s">
        <v>1551</v>
      </c>
      <c r="L140" s="15">
        <v>12</v>
      </c>
      <c r="M140" s="3">
        <v>7</v>
      </c>
      <c r="N140" s="3">
        <f t="shared" si="114"/>
        <v>360</v>
      </c>
      <c r="O140" s="3">
        <v>30</v>
      </c>
      <c r="P140" s="14" t="s">
        <v>1554</v>
      </c>
      <c r="Q140" s="3">
        <v>2000</v>
      </c>
      <c r="R140" s="14"/>
      <c r="S140" s="14"/>
      <c r="T140" s="14">
        <f>0.738210935315612*Q140</f>
        <v>1476.421870631224</v>
      </c>
      <c r="U140" s="17">
        <v>3.9E-2</v>
      </c>
      <c r="V140" s="18">
        <v>2.02</v>
      </c>
      <c r="W140" s="19">
        <v>10.1</v>
      </c>
      <c r="X140" s="18">
        <v>1.9</v>
      </c>
      <c r="Y140" s="20">
        <v>18.05</v>
      </c>
      <c r="Z140" s="19">
        <v>160.19999999999999</v>
      </c>
      <c r="AA140" s="21">
        <v>3.125</v>
      </c>
      <c r="AB140" s="219">
        <v>1.0149999999999999</v>
      </c>
      <c r="AC140" s="237">
        <f t="shared" si="115"/>
        <v>0.11072035829773939</v>
      </c>
      <c r="AD140" s="22">
        <f t="shared" si="116"/>
        <v>0.55360179148869704</v>
      </c>
      <c r="AE140" s="22">
        <f t="shared" si="117"/>
        <v>0.10414291127015091</v>
      </c>
      <c r="AF140" s="22">
        <f t="shared" si="118"/>
        <v>0.98935765706643364</v>
      </c>
      <c r="AG140" s="22">
        <f t="shared" si="119"/>
        <v>8.7808917818306185</v>
      </c>
      <c r="AH140" s="22">
        <f t="shared" si="120"/>
        <v>0.17128768301011663</v>
      </c>
      <c r="AI140" s="238">
        <f t="shared" si="121"/>
        <v>4.23428183842883E-2</v>
      </c>
      <c r="AJ140" s="247">
        <f t="shared" si="122"/>
        <v>3.0755655082705384E-4</v>
      </c>
      <c r="AK140" s="23">
        <f t="shared" si="123"/>
        <v>1.5377827541352695E-3</v>
      </c>
      <c r="AL140" s="23">
        <f t="shared" si="124"/>
        <v>2.8928586463930809E-4</v>
      </c>
      <c r="AM140" s="23">
        <f t="shared" si="125"/>
        <v>2.7482157140734267E-3</v>
      </c>
      <c r="AN140" s="23">
        <f t="shared" si="126"/>
        <v>2.4391366060640608E-2</v>
      </c>
      <c r="AO140" s="23">
        <f t="shared" si="127"/>
        <v>4.7579911947254617E-4</v>
      </c>
      <c r="AP140" s="248">
        <f t="shared" si="128"/>
        <v>1.1761893995635639E-4</v>
      </c>
      <c r="AQ140" s="256">
        <f t="shared" si="129"/>
        <v>1537.7827541352694</v>
      </c>
      <c r="AR140" s="257">
        <f t="shared" si="130"/>
        <v>289.2858646393081</v>
      </c>
      <c r="AS140" s="257">
        <f t="shared" si="131"/>
        <v>2748.2157140734266</v>
      </c>
      <c r="AT140" s="257">
        <f t="shared" si="132"/>
        <v>24391.366060640608</v>
      </c>
      <c r="AU140" s="257">
        <f t="shared" si="133"/>
        <v>475.79911947254618</v>
      </c>
      <c r="AV140" s="258">
        <f t="shared" si="134"/>
        <v>117.61893995635639</v>
      </c>
      <c r="AW140" s="264">
        <v>1</v>
      </c>
      <c r="AX140" s="265">
        <f t="shared" si="135"/>
        <v>1537.7827541352694</v>
      </c>
      <c r="AY140" s="265">
        <f t="shared" si="136"/>
        <v>289.2858646393081</v>
      </c>
      <c r="AZ140" s="265">
        <f t="shared" si="137"/>
        <v>2748.2157140734266</v>
      </c>
      <c r="BA140" s="265">
        <f t="shared" si="138"/>
        <v>24391.366060640608</v>
      </c>
      <c r="BB140" s="265">
        <f t="shared" si="139"/>
        <v>475.79911947254618</v>
      </c>
      <c r="BC140" s="266">
        <f t="shared" si="140"/>
        <v>117.61893995635639</v>
      </c>
      <c r="BD140" s="211">
        <f>'F. CONVERSIÓN DE CARBÓN A CARNE'!$F$20</f>
        <v>0.16207300021353654</v>
      </c>
      <c r="BG140" s="13">
        <v>0.1</v>
      </c>
      <c r="BH140" s="13">
        <f t="shared" si="141"/>
        <v>200</v>
      </c>
      <c r="BI140">
        <f>(((((BD140+BE140+BF140)/0.738210935315612)^2)+((BH140/Q140)^2))^(1/2))*T140</f>
        <v>356.18653117945109</v>
      </c>
      <c r="BJ140">
        <f t="shared" si="149"/>
        <v>40356.186531179454</v>
      </c>
      <c r="BK140" s="13">
        <f t="shared" si="142"/>
        <v>1.01</v>
      </c>
      <c r="BL140" s="13">
        <f t="shared" si="143"/>
        <v>0.19</v>
      </c>
      <c r="BM140" s="13">
        <f t="shared" si="144"/>
        <v>1.8050000000000002</v>
      </c>
      <c r="BN140" s="13">
        <f t="shared" si="145"/>
        <v>16.02</v>
      </c>
      <c r="BO140" s="13">
        <f t="shared" si="146"/>
        <v>0.3125</v>
      </c>
      <c r="BP140" s="13">
        <f t="shared" si="147"/>
        <v>0.10149999999999999</v>
      </c>
      <c r="BQ140" s="13">
        <f>((((BJ140/(Q140+R140+S140+T140))^2)+((BK140/W140)^2))^(1/2))*AD140</f>
        <v>6.4267476491255024</v>
      </c>
      <c r="BR140" s="209">
        <f>((((BJ140/(Q140+R140+S140+T140))^2)+((BL140/X140)^2))^(1/2))*AE140</f>
        <v>1.2089921320137083</v>
      </c>
      <c r="BS140" s="209">
        <f>(((((BJ140/(Q140+R140+S140+T140))^2)+((BM140/Y140)^2))^(1/2))*AF140)</f>
        <v>11.485425254130227</v>
      </c>
      <c r="BT140" s="209">
        <f>((((BJ140/(Q140+R140+S140+T140))^2)+((BN140/Z140)^2))^(1/2))*AG140</f>
        <v>101.93712607820845</v>
      </c>
      <c r="BU140" s="209">
        <f>((((BJ140/(Q140+R140+S140+T140))^2)+((BO140/AA140)^2))^(1/2))*AH140</f>
        <v>1.9884739013383359</v>
      </c>
      <c r="BV140" s="209">
        <f>((((BJ140/(Q140+R140+S140+T140))^2)+((BP140/AB140)^2))^(1/2))*AI140</f>
        <v>0.49155658939757785</v>
      </c>
      <c r="CI140"/>
      <c r="CJ140"/>
      <c r="CK140"/>
      <c r="CL140"/>
      <c r="CM140"/>
    </row>
    <row r="141" spans="1:91" s="13" customFormat="1" ht="12.95" customHeight="1" thickBot="1" x14ac:dyDescent="0.3">
      <c r="A141" s="13">
        <v>4.5929709631173603</v>
      </c>
      <c r="B141" s="13">
        <v>-74.094688319013599</v>
      </c>
      <c r="C141" s="13">
        <v>30</v>
      </c>
      <c r="D141" s="13">
        <v>23</v>
      </c>
      <c r="E141" s="13">
        <v>2293</v>
      </c>
      <c r="F141" s="83" t="s">
        <v>13</v>
      </c>
      <c r="G141" s="59" t="s">
        <v>1490</v>
      </c>
      <c r="H141" s="60" t="s">
        <v>1491</v>
      </c>
      <c r="I141" s="93" t="s">
        <v>1552</v>
      </c>
      <c r="J141" s="100"/>
      <c r="K141" s="95">
        <v>40840</v>
      </c>
      <c r="L141" s="93">
        <v>8</v>
      </c>
      <c r="M141" s="93">
        <v>3</v>
      </c>
      <c r="N141" s="3">
        <f t="shared" si="114"/>
        <v>96</v>
      </c>
      <c r="O141" s="16">
        <v>12</v>
      </c>
      <c r="P141" s="16" t="s">
        <v>1632</v>
      </c>
      <c r="Q141" s="93">
        <v>160</v>
      </c>
      <c r="R141" s="14"/>
      <c r="S141" s="14"/>
      <c r="T141" s="14"/>
      <c r="U141" s="17">
        <v>3.9E-2</v>
      </c>
      <c r="V141" s="142">
        <v>0.36</v>
      </c>
      <c r="W141" s="148">
        <v>1.8</v>
      </c>
      <c r="X141" s="142">
        <v>10.3</v>
      </c>
      <c r="Y141" s="154">
        <f>0.01805*1000</f>
        <v>18.05</v>
      </c>
      <c r="Z141" s="148">
        <v>311.5</v>
      </c>
      <c r="AA141" s="21">
        <f>0.003125*1000</f>
        <v>3.125</v>
      </c>
      <c r="AB141" s="215">
        <v>0.28499999999999998</v>
      </c>
      <c r="AC141" s="237">
        <f t="shared" si="115"/>
        <v>9.0816784922285955E-4</v>
      </c>
      <c r="AD141" s="22">
        <f t="shared" si="116"/>
        <v>4.5408392461142987E-3</v>
      </c>
      <c r="AE141" s="22">
        <f t="shared" si="117"/>
        <v>2.598369124165404E-2</v>
      </c>
      <c r="AF141" s="22">
        <f t="shared" si="118"/>
        <v>4.5534526884646161E-2</v>
      </c>
      <c r="AG141" s="22">
        <f t="shared" si="119"/>
        <v>0.78581745842478001</v>
      </c>
      <c r="AH141" s="22">
        <f t="shared" si="120"/>
        <v>7.8834014689484356E-3</v>
      </c>
      <c r="AI141" s="238">
        <f t="shared" si="121"/>
        <v>5.4719999999999997E-4</v>
      </c>
      <c r="AJ141" s="247">
        <f t="shared" si="122"/>
        <v>6.3067211751587471E-6</v>
      </c>
      <c r="AK141" s="23">
        <f t="shared" si="123"/>
        <v>3.153360587579374E-5</v>
      </c>
      <c r="AL141" s="23">
        <f t="shared" si="124"/>
        <v>1.8044230028926416E-4</v>
      </c>
      <c r="AM141" s="23">
        <f t="shared" si="125"/>
        <v>3.1621199225448723E-4</v>
      </c>
      <c r="AN141" s="23">
        <f t="shared" si="126"/>
        <v>5.4570656835054169E-3</v>
      </c>
      <c r="AO141" s="23">
        <f t="shared" si="127"/>
        <v>5.4745843534364136E-5</v>
      </c>
      <c r="AP141" s="248">
        <f t="shared" si="128"/>
        <v>3.7999999999999996E-6</v>
      </c>
      <c r="AQ141" s="256">
        <f t="shared" si="129"/>
        <v>31.533605875793739</v>
      </c>
      <c r="AR141" s="257">
        <f t="shared" si="130"/>
        <v>180.44230028926415</v>
      </c>
      <c r="AS141" s="257">
        <f t="shared" si="131"/>
        <v>316.21199225448726</v>
      </c>
      <c r="AT141" s="257">
        <f t="shared" si="132"/>
        <v>5457.0656835054169</v>
      </c>
      <c r="AU141" s="257">
        <f t="shared" si="133"/>
        <v>54.745843534364134</v>
      </c>
      <c r="AV141" s="258">
        <f t="shared" si="134"/>
        <v>3.8</v>
      </c>
      <c r="AW141" s="264">
        <v>0</v>
      </c>
      <c r="AX141" s="265">
        <f t="shared" si="135"/>
        <v>0</v>
      </c>
      <c r="AY141" s="265">
        <f t="shared" si="136"/>
        <v>0</v>
      </c>
      <c r="AZ141" s="265">
        <f t="shared" si="137"/>
        <v>0</v>
      </c>
      <c r="BA141" s="265">
        <f t="shared" si="138"/>
        <v>0</v>
      </c>
      <c r="BB141" s="265">
        <f t="shared" si="139"/>
        <v>0</v>
      </c>
      <c r="BC141" s="266">
        <f t="shared" si="140"/>
        <v>0</v>
      </c>
      <c r="BG141" s="13">
        <v>0.1</v>
      </c>
      <c r="BH141" s="13">
        <f t="shared" si="141"/>
        <v>16</v>
      </c>
      <c r="BI141"/>
      <c r="BJ141">
        <f>BH141</f>
        <v>16</v>
      </c>
      <c r="BK141" s="13">
        <f t="shared" si="142"/>
        <v>0.18000000000000002</v>
      </c>
      <c r="BL141" s="13">
        <f t="shared" si="143"/>
        <v>1.03</v>
      </c>
      <c r="BM141" s="13">
        <f t="shared" si="144"/>
        <v>1.8050000000000002</v>
      </c>
      <c r="BN141" s="13">
        <f t="shared" si="145"/>
        <v>31.150000000000002</v>
      </c>
      <c r="BO141" s="13">
        <f t="shared" si="146"/>
        <v>0.3125</v>
      </c>
      <c r="BP141" s="13">
        <f t="shared" si="147"/>
        <v>2.8499999999999998E-2</v>
      </c>
      <c r="BQ141" s="13">
        <f>((((BJ141/Q141)^2)+((BK141/W141)^2))^(1/2))*AD141</f>
        <v>6.4217164464108625E-4</v>
      </c>
      <c r="BR141" s="209">
        <f>(((((BJ141/Q141))^2)+((BL141/X141)^2))^(1/2))*AE141</f>
        <v>3.6746488554462147E-3</v>
      </c>
      <c r="BS141" s="209">
        <f>(((((BJ141/Q141))^2)+((BM141/Y141)^2))^(1/2))*AF141</f>
        <v>6.4395545476508926E-3</v>
      </c>
      <c r="BT141" s="209">
        <f>((((BJ141/Q141)^2)+((BN141/Z141)^2))^(1/2))*AG141</f>
        <v>0.11113137072538799</v>
      </c>
      <c r="BU141" s="209">
        <f>((((BJ141/Q141)^2)+((BO141/AA141)^2))^(1/2))*AH141</f>
        <v>1.1148813275018859E-3</v>
      </c>
      <c r="BV141" s="209">
        <f>((((BJ141/Q141)^2)+((BP141/AB141)^2))^(1/2))*AI141</f>
        <v>7.7385766133055765E-5</v>
      </c>
      <c r="CI141"/>
      <c r="CJ141"/>
      <c r="CK141"/>
      <c r="CL141"/>
      <c r="CM141"/>
    </row>
    <row r="142" spans="1:91" s="13" customFormat="1" ht="12.95" customHeight="1" thickBot="1" x14ac:dyDescent="0.3">
      <c r="A142" s="13">
        <v>4.5934583333333334</v>
      </c>
      <c r="B142" s="13">
        <v>-74.100419444444441</v>
      </c>
      <c r="C142" s="13">
        <v>29</v>
      </c>
      <c r="D142" s="13">
        <v>23</v>
      </c>
      <c r="E142" s="13">
        <v>2292</v>
      </c>
      <c r="F142" s="3" t="s">
        <v>5</v>
      </c>
      <c r="G142" s="4" t="s">
        <v>488</v>
      </c>
      <c r="H142" s="5" t="s">
        <v>489</v>
      </c>
      <c r="I142" s="14" t="s">
        <v>1601</v>
      </c>
      <c r="J142" s="3" t="s">
        <v>1553</v>
      </c>
      <c r="K142" s="6">
        <v>40652</v>
      </c>
      <c r="L142" s="15">
        <v>12</v>
      </c>
      <c r="M142" s="3">
        <v>7</v>
      </c>
      <c r="N142" s="3">
        <f t="shared" si="114"/>
        <v>360</v>
      </c>
      <c r="O142" s="3">
        <v>30</v>
      </c>
      <c r="P142" s="14" t="s">
        <v>1554</v>
      </c>
      <c r="Q142" s="3">
        <v>544</v>
      </c>
      <c r="R142" s="14"/>
      <c r="S142" s="14"/>
      <c r="T142" s="14">
        <f>0.738210935315612*Q142</f>
        <v>401.58674881169293</v>
      </c>
      <c r="U142" s="17">
        <v>3.9E-2</v>
      </c>
      <c r="V142" s="18">
        <v>2.02</v>
      </c>
      <c r="W142" s="19">
        <v>10.1</v>
      </c>
      <c r="X142" s="18">
        <v>1.9</v>
      </c>
      <c r="Y142" s="20">
        <v>18.05</v>
      </c>
      <c r="Z142" s="19">
        <v>160.19999999999999</v>
      </c>
      <c r="AA142" s="21">
        <v>3.125</v>
      </c>
      <c r="AB142" s="219">
        <v>1.0149999999999999</v>
      </c>
      <c r="AC142" s="237">
        <f t="shared" si="115"/>
        <v>3.0115937456985108E-2</v>
      </c>
      <c r="AD142" s="22">
        <f t="shared" si="116"/>
        <v>0.15057968728492555</v>
      </c>
      <c r="AE142" s="22">
        <f t="shared" si="117"/>
        <v>2.8326871865481044E-2</v>
      </c>
      <c r="AF142" s="22">
        <f t="shared" si="118"/>
        <v>0.26910528272206996</v>
      </c>
      <c r="AG142" s="22">
        <f t="shared" si="119"/>
        <v>2.3884025646579281</v>
      </c>
      <c r="AH142" s="22">
        <f t="shared" si="120"/>
        <v>4.6590249778751723E-2</v>
      </c>
      <c r="AI142" s="238">
        <f t="shared" si="121"/>
        <v>1.1517246600526419E-2</v>
      </c>
      <c r="AJ142" s="247">
        <f t="shared" si="122"/>
        <v>8.3655381824958639E-5</v>
      </c>
      <c r="AK142" s="23">
        <f t="shared" si="123"/>
        <v>4.1827690912479317E-4</v>
      </c>
      <c r="AL142" s="23">
        <f t="shared" si="124"/>
        <v>7.8685755181891789E-5</v>
      </c>
      <c r="AM142" s="23">
        <f t="shared" si="125"/>
        <v>7.4751467422797208E-4</v>
      </c>
      <c r="AN142" s="23">
        <f t="shared" si="126"/>
        <v>6.6344515684942451E-3</v>
      </c>
      <c r="AO142" s="23">
        <f t="shared" si="127"/>
        <v>1.2941736049653255E-4</v>
      </c>
      <c r="AP142" s="248">
        <f t="shared" si="128"/>
        <v>3.1992351668128938E-5</v>
      </c>
      <c r="AQ142" s="256">
        <f t="shared" si="129"/>
        <v>418.27690912479318</v>
      </c>
      <c r="AR142" s="257">
        <f t="shared" si="130"/>
        <v>78.685755181891793</v>
      </c>
      <c r="AS142" s="257">
        <f t="shared" si="131"/>
        <v>747.51467422797202</v>
      </c>
      <c r="AT142" s="257">
        <f t="shared" si="132"/>
        <v>6634.4515684942453</v>
      </c>
      <c r="AU142" s="257">
        <f t="shared" si="133"/>
        <v>129.41736049653255</v>
      </c>
      <c r="AV142" s="258">
        <f t="shared" si="134"/>
        <v>31.992351668128936</v>
      </c>
      <c r="AW142" s="264">
        <v>1</v>
      </c>
      <c r="AX142" s="265">
        <f t="shared" si="135"/>
        <v>418.27690912479318</v>
      </c>
      <c r="AY142" s="265">
        <f t="shared" si="136"/>
        <v>78.685755181891793</v>
      </c>
      <c r="AZ142" s="265">
        <f t="shared" si="137"/>
        <v>747.51467422797202</v>
      </c>
      <c r="BA142" s="265">
        <f t="shared" si="138"/>
        <v>6634.4515684942453</v>
      </c>
      <c r="BB142" s="265">
        <f t="shared" si="139"/>
        <v>129.41736049653255</v>
      </c>
      <c r="BC142" s="266">
        <f t="shared" si="140"/>
        <v>31.992351668128936</v>
      </c>
      <c r="BD142" s="211">
        <f>'F. CONVERSIÓN DE CARBÓN A CARNE'!$F$20</f>
        <v>0.16207300021353654</v>
      </c>
      <c r="BG142" s="13">
        <v>0.1</v>
      </c>
      <c r="BH142" s="13">
        <f t="shared" si="141"/>
        <v>54.400000000000006</v>
      </c>
      <c r="BI142">
        <f>(((((BD142+BE142+BF142)/0.738210935315612)^2)+((BH142/Q142)^2))^(1/2))*T142</f>
        <v>96.882736480810692</v>
      </c>
      <c r="BJ142">
        <f>(((BH142)^2)+((BI142^2))^(1/2))</f>
        <v>3056.2427364808113</v>
      </c>
      <c r="BK142" s="13">
        <f t="shared" si="142"/>
        <v>1.01</v>
      </c>
      <c r="BL142" s="13">
        <f t="shared" si="143"/>
        <v>0.19</v>
      </c>
      <c r="BM142" s="13">
        <f t="shared" si="144"/>
        <v>1.8050000000000002</v>
      </c>
      <c r="BN142" s="13">
        <f t="shared" si="145"/>
        <v>16.02</v>
      </c>
      <c r="BO142" s="13">
        <f t="shared" si="146"/>
        <v>0.3125</v>
      </c>
      <c r="BP142" s="13">
        <f t="shared" si="147"/>
        <v>0.10149999999999999</v>
      </c>
      <c r="BQ142" s="13">
        <f>((((BJ142/(Q142+R142+S142+T142))^2)+((BK142/W142)^2))^(1/2))*AD142</f>
        <v>0.48692337468225755</v>
      </c>
      <c r="BR142" s="209">
        <f>((((BJ142/(Q142+R142+S142+T142))^2)+((BL142/X142)^2))^(1/2))*AE142</f>
        <v>9.1599446722404887E-2</v>
      </c>
      <c r="BS142" s="209">
        <f>(((((BJ142/(Q142+R142+S142+T142))^2)+((BM142/Y142)^2))^(1/2))*AF142)</f>
        <v>0.87019474386284656</v>
      </c>
      <c r="BT142" s="209">
        <f>((((BJ142/(Q142+R142+S142+T142))^2)+((BN142/Z142)^2))^(1/2))*AG142</f>
        <v>7.7232796657522442</v>
      </c>
      <c r="BU142" s="209">
        <f>((((BJ142/(Q142+R142+S142+T142))^2)+((BO142/AA142)^2))^(1/2))*AH142</f>
        <v>0.15065698474079753</v>
      </c>
      <c r="BV142" s="209">
        <f>((((BJ142/(Q142+R142+S142+T142))^2)+((BP142/AB142)^2))^(1/2))*AI142</f>
        <v>3.724284917104817E-2</v>
      </c>
      <c r="CI142"/>
      <c r="CJ142"/>
      <c r="CK142"/>
      <c r="CL142"/>
      <c r="CM142"/>
    </row>
    <row r="143" spans="1:91" s="32" customFormat="1" ht="12.95" customHeight="1" thickBot="1" x14ac:dyDescent="0.3">
      <c r="A143" s="96">
        <v>4.5939199999999998</v>
      </c>
      <c r="B143" s="13">
        <v>-74.095251000000005</v>
      </c>
      <c r="C143" s="13">
        <v>30</v>
      </c>
      <c r="D143" s="13">
        <v>23</v>
      </c>
      <c r="E143" s="13">
        <v>2293</v>
      </c>
      <c r="F143" s="83" t="s">
        <v>13</v>
      </c>
      <c r="G143" s="59" t="s">
        <v>1372</v>
      </c>
      <c r="H143" s="60" t="s">
        <v>1373</v>
      </c>
      <c r="I143" s="93" t="s">
        <v>1600</v>
      </c>
      <c r="J143" s="71"/>
      <c r="K143" s="95">
        <v>40877</v>
      </c>
      <c r="L143" s="93">
        <v>7</v>
      </c>
      <c r="M143" s="93">
        <v>7</v>
      </c>
      <c r="N143" s="3">
        <f t="shared" si="114"/>
        <v>210</v>
      </c>
      <c r="O143" s="3">
        <v>30</v>
      </c>
      <c r="P143" s="93" t="s">
        <v>1554</v>
      </c>
      <c r="Q143" s="93">
        <v>400</v>
      </c>
      <c r="R143" s="14"/>
      <c r="S143" s="14"/>
      <c r="T143" s="14"/>
      <c r="U143" s="17">
        <v>3.9E-2</v>
      </c>
      <c r="V143" s="33">
        <v>0.36</v>
      </c>
      <c r="W143" s="34">
        <v>1.8</v>
      </c>
      <c r="X143" s="33">
        <v>10.3</v>
      </c>
      <c r="Y143" s="29">
        <f>0.01805*1000</f>
        <v>18.05</v>
      </c>
      <c r="Z143" s="34">
        <v>311.5</v>
      </c>
      <c r="AA143" s="158">
        <f>0.003125*1000</f>
        <v>3.125</v>
      </c>
      <c r="AB143" s="216">
        <v>0.28499999999999998</v>
      </c>
      <c r="AC143" s="237">
        <f t="shared" si="115"/>
        <v>2.2704196230571494E-3</v>
      </c>
      <c r="AD143" s="22">
        <f t="shared" si="116"/>
        <v>1.1352098115285748E-2</v>
      </c>
      <c r="AE143" s="22">
        <f t="shared" si="117"/>
        <v>6.4959228104135097E-2</v>
      </c>
      <c r="AF143" s="22">
        <f t="shared" si="118"/>
        <v>0.1138363172116154</v>
      </c>
      <c r="AG143" s="22">
        <f t="shared" si="119"/>
        <v>1.9645436460619501</v>
      </c>
      <c r="AH143" s="22">
        <f t="shared" si="120"/>
        <v>1.9708503672371088E-2</v>
      </c>
      <c r="AI143" s="238">
        <f t="shared" si="121"/>
        <v>1.3679999999999999E-3</v>
      </c>
      <c r="AJ143" s="247">
        <f t="shared" si="122"/>
        <v>6.3067211751587479E-6</v>
      </c>
      <c r="AK143" s="23">
        <f t="shared" si="123"/>
        <v>3.153360587579374E-5</v>
      </c>
      <c r="AL143" s="23">
        <f t="shared" si="124"/>
        <v>1.8044230028926416E-4</v>
      </c>
      <c r="AM143" s="23">
        <f t="shared" si="125"/>
        <v>3.1621199225448723E-4</v>
      </c>
      <c r="AN143" s="23">
        <f t="shared" si="126"/>
        <v>5.4570656835054169E-3</v>
      </c>
      <c r="AO143" s="23">
        <f t="shared" si="127"/>
        <v>5.4745843534364136E-5</v>
      </c>
      <c r="AP143" s="248">
        <f t="shared" si="128"/>
        <v>3.7999999999999996E-6</v>
      </c>
      <c r="AQ143" s="256">
        <f t="shared" si="129"/>
        <v>31.533605875793739</v>
      </c>
      <c r="AR143" s="257">
        <f t="shared" si="130"/>
        <v>180.44230028926415</v>
      </c>
      <c r="AS143" s="257">
        <f t="shared" si="131"/>
        <v>316.21199225448726</v>
      </c>
      <c r="AT143" s="257">
        <f t="shared" si="132"/>
        <v>5457.0656835054169</v>
      </c>
      <c r="AU143" s="257">
        <f t="shared" si="133"/>
        <v>54.745843534364134</v>
      </c>
      <c r="AV143" s="258">
        <f t="shared" si="134"/>
        <v>3.8</v>
      </c>
      <c r="AW143" s="264">
        <v>1</v>
      </c>
      <c r="AX143" s="265">
        <f t="shared" si="135"/>
        <v>31.533605875793739</v>
      </c>
      <c r="AY143" s="265">
        <f t="shared" si="136"/>
        <v>180.44230028926415</v>
      </c>
      <c r="AZ143" s="265">
        <f t="shared" si="137"/>
        <v>316.21199225448726</v>
      </c>
      <c r="BA143" s="265">
        <f t="shared" si="138"/>
        <v>5457.0656835054169</v>
      </c>
      <c r="BB143" s="265">
        <f t="shared" si="139"/>
        <v>54.745843534364134</v>
      </c>
      <c r="BC143" s="266">
        <f t="shared" si="140"/>
        <v>3.8</v>
      </c>
      <c r="BG143" s="13">
        <v>0.1</v>
      </c>
      <c r="BH143" s="13">
        <f t="shared" si="141"/>
        <v>40</v>
      </c>
      <c r="BI143"/>
      <c r="BJ143">
        <f>BH143</f>
        <v>40</v>
      </c>
      <c r="BK143" s="13">
        <f t="shared" si="142"/>
        <v>0.18000000000000002</v>
      </c>
      <c r="BL143" s="13">
        <f t="shared" si="143"/>
        <v>1.03</v>
      </c>
      <c r="BM143" s="13">
        <f t="shared" si="144"/>
        <v>1.8050000000000002</v>
      </c>
      <c r="BN143" s="13">
        <f t="shared" si="145"/>
        <v>31.150000000000002</v>
      </c>
      <c r="BO143" s="13">
        <f t="shared" si="146"/>
        <v>0.3125</v>
      </c>
      <c r="BP143" s="13">
        <f t="shared" si="147"/>
        <v>2.8499999999999998E-2</v>
      </c>
      <c r="BQ143" s="13">
        <f>((((BJ143/Q143)^2)+((BK143/W143)^2))^(1/2))*AD143</f>
        <v>1.6054291116027158E-3</v>
      </c>
      <c r="BR143" s="209">
        <f>(((((BJ143/Q143))^2)+((BL143/X143)^2))^(1/2))*AE143</f>
        <v>9.1866221386155376E-3</v>
      </c>
      <c r="BS143" s="209">
        <f>(((((BJ143/Q143))^2)+((BM143/Y143)^2))^(1/2))*AF143</f>
        <v>1.6098886369127232E-2</v>
      </c>
      <c r="BT143" s="209">
        <f>((((BJ143/Q143)^2)+((BN143/Z143)^2))^(1/2))*AG143</f>
        <v>0.27782842681346998</v>
      </c>
      <c r="BU143" s="209">
        <f>((((BJ143/Q143)^2)+((BO143/AA143)^2))^(1/2))*AH143</f>
        <v>2.7872033187547147E-3</v>
      </c>
      <c r="BV143" s="209">
        <f>((((BJ143/Q143)^2)+((BP143/AB143)^2))^(1/2))*AI143</f>
        <v>1.9346441533263942E-4</v>
      </c>
      <c r="CI143"/>
      <c r="CJ143"/>
      <c r="CK143"/>
      <c r="CL143"/>
      <c r="CM143"/>
    </row>
    <row r="144" spans="1:91" s="13" customFormat="1" ht="12.95" customHeight="1" thickBot="1" x14ac:dyDescent="0.3">
      <c r="A144" s="13">
        <v>4.5939805555555555</v>
      </c>
      <c r="B144" s="13">
        <v>-74.112511111111104</v>
      </c>
      <c r="C144" s="13">
        <v>28</v>
      </c>
      <c r="D144" s="13">
        <v>23</v>
      </c>
      <c r="E144" s="13">
        <v>1798</v>
      </c>
      <c r="F144" s="3" t="s">
        <v>5</v>
      </c>
      <c r="G144" s="4" t="s">
        <v>369</v>
      </c>
      <c r="H144" s="5" t="s">
        <v>370</v>
      </c>
      <c r="I144" s="14" t="s">
        <v>1598</v>
      </c>
      <c r="J144" s="3" t="s">
        <v>1553</v>
      </c>
      <c r="K144" s="6">
        <v>40625</v>
      </c>
      <c r="L144" s="15">
        <v>12</v>
      </c>
      <c r="M144" s="3">
        <v>7</v>
      </c>
      <c r="N144" s="3">
        <f t="shared" si="114"/>
        <v>360</v>
      </c>
      <c r="O144" s="3">
        <v>30</v>
      </c>
      <c r="P144" s="14" t="s">
        <v>1554</v>
      </c>
      <c r="Q144" s="3">
        <v>500</v>
      </c>
      <c r="R144" s="14"/>
      <c r="S144" s="14"/>
      <c r="T144" s="14">
        <f>0.738210935315612*Q144</f>
        <v>369.105467657806</v>
      </c>
      <c r="U144" s="17">
        <v>3.9E-2</v>
      </c>
      <c r="V144" s="27">
        <v>2.02</v>
      </c>
      <c r="W144" s="28">
        <v>10.1</v>
      </c>
      <c r="X144" s="27">
        <v>1.9</v>
      </c>
      <c r="Y144" s="155">
        <v>18.05</v>
      </c>
      <c r="Z144" s="28">
        <v>160.19999999999999</v>
      </c>
      <c r="AA144" s="158">
        <v>3.125</v>
      </c>
      <c r="AB144" s="222">
        <v>1.0149999999999999</v>
      </c>
      <c r="AC144" s="237">
        <f t="shared" si="115"/>
        <v>2.7680089574434848E-2</v>
      </c>
      <c r="AD144" s="22">
        <f t="shared" si="116"/>
        <v>0.13840044787217426</v>
      </c>
      <c r="AE144" s="22">
        <f t="shared" si="117"/>
        <v>2.6035727817537727E-2</v>
      </c>
      <c r="AF144" s="22">
        <f t="shared" si="118"/>
        <v>0.24733941426660841</v>
      </c>
      <c r="AG144" s="22">
        <f t="shared" si="119"/>
        <v>2.1952229454576546</v>
      </c>
      <c r="AH144" s="22">
        <f t="shared" si="120"/>
        <v>4.2821920752529156E-2</v>
      </c>
      <c r="AI144" s="238">
        <f t="shared" si="121"/>
        <v>1.0585704596072075E-2</v>
      </c>
      <c r="AJ144" s="247">
        <f t="shared" si="122"/>
        <v>7.6889137706763461E-5</v>
      </c>
      <c r="AK144" s="23">
        <f t="shared" si="123"/>
        <v>3.8444568853381739E-4</v>
      </c>
      <c r="AL144" s="23">
        <f t="shared" si="124"/>
        <v>7.2321466159827022E-5</v>
      </c>
      <c r="AM144" s="23">
        <f t="shared" si="125"/>
        <v>6.8705392851835668E-4</v>
      </c>
      <c r="AN144" s="23">
        <f t="shared" si="126"/>
        <v>6.0978415151601521E-3</v>
      </c>
      <c r="AO144" s="23">
        <f t="shared" si="127"/>
        <v>1.1894977986813654E-4</v>
      </c>
      <c r="AP144" s="248">
        <f t="shared" si="128"/>
        <v>2.9404734989089096E-5</v>
      </c>
      <c r="AQ144" s="256">
        <f t="shared" si="129"/>
        <v>384.44568853381736</v>
      </c>
      <c r="AR144" s="257">
        <f t="shared" si="130"/>
        <v>72.321466159827025</v>
      </c>
      <c r="AS144" s="257">
        <f t="shared" si="131"/>
        <v>687.05392851835666</v>
      </c>
      <c r="AT144" s="257">
        <f t="shared" si="132"/>
        <v>6097.8415151601521</v>
      </c>
      <c r="AU144" s="257">
        <f t="shared" si="133"/>
        <v>118.94977986813655</v>
      </c>
      <c r="AV144" s="258">
        <f t="shared" si="134"/>
        <v>29.404734989089096</v>
      </c>
      <c r="AW144" s="264">
        <v>1</v>
      </c>
      <c r="AX144" s="265">
        <f t="shared" si="135"/>
        <v>384.44568853381736</v>
      </c>
      <c r="AY144" s="265">
        <f t="shared" si="136"/>
        <v>72.321466159827025</v>
      </c>
      <c r="AZ144" s="265">
        <f t="shared" si="137"/>
        <v>687.05392851835666</v>
      </c>
      <c r="BA144" s="265">
        <f t="shared" si="138"/>
        <v>6097.8415151601521</v>
      </c>
      <c r="BB144" s="265">
        <f t="shared" si="139"/>
        <v>118.94977986813655</v>
      </c>
      <c r="BC144" s="266">
        <f t="shared" si="140"/>
        <v>29.404734989089096</v>
      </c>
      <c r="BD144" s="211">
        <f>'F. CONVERSIÓN DE CARBÓN A CARNE'!$F$20</f>
        <v>0.16207300021353654</v>
      </c>
      <c r="BG144" s="13">
        <v>0.1</v>
      </c>
      <c r="BH144" s="13">
        <f t="shared" si="141"/>
        <v>50</v>
      </c>
      <c r="BI144">
        <f>(((((BD144+BE144+BF144)/0.738210935315612)^2)+((BH144/Q144)^2))^(1/2))*T144</f>
        <v>89.046632794862774</v>
      </c>
      <c r="BJ144">
        <f>(((BH144)^2)+((BI144^2))^(1/2))</f>
        <v>2589.0466327948629</v>
      </c>
      <c r="BK144" s="13">
        <f t="shared" si="142"/>
        <v>1.01</v>
      </c>
      <c r="BL144" s="13">
        <f t="shared" si="143"/>
        <v>0.19</v>
      </c>
      <c r="BM144" s="13">
        <f t="shared" si="144"/>
        <v>1.8050000000000002</v>
      </c>
      <c r="BN144" s="13">
        <f t="shared" si="145"/>
        <v>16.02</v>
      </c>
      <c r="BO144" s="13">
        <f t="shared" si="146"/>
        <v>0.3125</v>
      </c>
      <c r="BP144" s="13">
        <f t="shared" si="147"/>
        <v>0.10149999999999999</v>
      </c>
      <c r="BQ144" s="13">
        <f>((((BJ144/(Q144+R144+S144+T144))^2)+((BK144/W144)^2))^(1/2))*AD144</f>
        <v>0.41252420909739601</v>
      </c>
      <c r="BR144" s="209">
        <f>((((BJ144/(Q144+R144+S144+T144))^2)+((BL144/X144)^2))^(1/2))*AE144</f>
        <v>7.7603564087628932E-2</v>
      </c>
      <c r="BS144" s="209">
        <f>(((((BJ144/(Q144+R144+S144+T144))^2)+((BM144/Y144)^2))^(1/2))*AF144)</f>
        <v>0.73723385883247494</v>
      </c>
      <c r="BT144" s="209">
        <f>((((BJ144/(Q144+R144+S144+T144))^2)+((BN144/Z144)^2))^(1/2))*AG144</f>
        <v>6.543205772020082</v>
      </c>
      <c r="BU144" s="209">
        <f>((((BJ144/(Q144+R144+S144+T144))^2)+((BO144/AA144)^2))^(1/2))*AH144</f>
        <v>0.12763744093360022</v>
      </c>
      <c r="BV144" s="209">
        <f>((((BJ144/(Q144+R144+S144+T144))^2)+((BP144/AB144)^2))^(1/2))*AI144</f>
        <v>3.1552350323797398E-2</v>
      </c>
      <c r="CI144"/>
      <c r="CJ144"/>
      <c r="CK144"/>
      <c r="CL144"/>
      <c r="CM144"/>
    </row>
    <row r="145" spans="1:91" s="13" customFormat="1" ht="12.95" customHeight="1" thickBot="1" x14ac:dyDescent="0.3">
      <c r="A145" s="13">
        <v>4.5940305555555554</v>
      </c>
      <c r="B145" s="13">
        <v>-74.098549999999989</v>
      </c>
      <c r="C145" s="13">
        <v>29</v>
      </c>
      <c r="D145" s="13">
        <v>23</v>
      </c>
      <c r="E145" s="13">
        <v>2292</v>
      </c>
      <c r="F145" s="83" t="s">
        <v>13</v>
      </c>
      <c r="G145" s="59" t="s">
        <v>1395</v>
      </c>
      <c r="H145" s="60" t="s">
        <v>1396</v>
      </c>
      <c r="I145" s="83" t="s">
        <v>1600</v>
      </c>
      <c r="J145" s="58"/>
      <c r="K145" s="84">
        <v>40663</v>
      </c>
      <c r="L145" s="83">
        <v>5</v>
      </c>
      <c r="M145" s="83">
        <v>7</v>
      </c>
      <c r="N145" s="3">
        <f t="shared" si="114"/>
        <v>150</v>
      </c>
      <c r="O145" s="3">
        <v>30</v>
      </c>
      <c r="P145" s="16" t="s">
        <v>1632</v>
      </c>
      <c r="Q145" s="62">
        <v>550</v>
      </c>
      <c r="R145" s="14"/>
      <c r="S145" s="14"/>
      <c r="T145" s="14"/>
      <c r="U145" s="17">
        <v>3.9E-2</v>
      </c>
      <c r="V145" s="145">
        <v>0.36</v>
      </c>
      <c r="W145" s="150">
        <v>1.8</v>
      </c>
      <c r="X145" s="152">
        <v>10.3</v>
      </c>
      <c r="Y145" s="156">
        <f>0.01805*1000</f>
        <v>18.05</v>
      </c>
      <c r="Z145" s="150">
        <v>311.5</v>
      </c>
      <c r="AA145" s="157">
        <f>0.003125*1000</f>
        <v>3.125</v>
      </c>
      <c r="AB145" s="227">
        <v>0.28499999999999998</v>
      </c>
      <c r="AC145" s="237">
        <f t="shared" si="115"/>
        <v>3.1218269817035803E-3</v>
      </c>
      <c r="AD145" s="22">
        <f t="shared" si="116"/>
        <v>1.5609134908517902E-2</v>
      </c>
      <c r="AE145" s="22">
        <f t="shared" si="117"/>
        <v>8.9318938643185769E-2</v>
      </c>
      <c r="AF145" s="22">
        <f t="shared" si="118"/>
        <v>0.15652493616597118</v>
      </c>
      <c r="AG145" s="22">
        <f t="shared" si="119"/>
        <v>2.701247513335181</v>
      </c>
      <c r="AH145" s="22">
        <f t="shared" si="120"/>
        <v>2.7099192549510247E-2</v>
      </c>
      <c r="AI145" s="238">
        <f t="shared" si="121"/>
        <v>1.8810000000000001E-3</v>
      </c>
      <c r="AJ145" s="247">
        <f t="shared" si="122"/>
        <v>8.6717416158432791E-6</v>
      </c>
      <c r="AK145" s="23">
        <f t="shared" si="123"/>
        <v>4.3358708079216396E-5</v>
      </c>
      <c r="AL145" s="23">
        <f t="shared" si="124"/>
        <v>2.4810816289773824E-4</v>
      </c>
      <c r="AM145" s="23">
        <f t="shared" si="125"/>
        <v>4.3479148934991998E-4</v>
      </c>
      <c r="AN145" s="23">
        <f t="shared" si="126"/>
        <v>7.503465314819947E-3</v>
      </c>
      <c r="AO145" s="23">
        <f t="shared" si="127"/>
        <v>7.5275534859750687E-5</v>
      </c>
      <c r="AP145" s="248">
        <f t="shared" si="128"/>
        <v>5.2249999999999999E-6</v>
      </c>
      <c r="AQ145" s="256">
        <f t="shared" si="129"/>
        <v>43.358708079216399</v>
      </c>
      <c r="AR145" s="257">
        <f t="shared" si="130"/>
        <v>248.10816289773825</v>
      </c>
      <c r="AS145" s="257">
        <f t="shared" si="131"/>
        <v>434.79148934991997</v>
      </c>
      <c r="AT145" s="257">
        <f t="shared" si="132"/>
        <v>7503.4653148199468</v>
      </c>
      <c r="AU145" s="257">
        <f t="shared" si="133"/>
        <v>75.275534859750692</v>
      </c>
      <c r="AV145" s="258">
        <f t="shared" si="134"/>
        <v>5.2249999999999996</v>
      </c>
      <c r="AW145" s="264">
        <v>1</v>
      </c>
      <c r="AX145" s="265">
        <f t="shared" si="135"/>
        <v>43.358708079216399</v>
      </c>
      <c r="AY145" s="265">
        <f t="shared" si="136"/>
        <v>248.10816289773825</v>
      </c>
      <c r="AZ145" s="265">
        <f t="shared" si="137"/>
        <v>434.79148934991997</v>
      </c>
      <c r="BA145" s="265">
        <f t="shared" si="138"/>
        <v>7503.4653148199468</v>
      </c>
      <c r="BB145" s="265">
        <f t="shared" si="139"/>
        <v>75.275534859750692</v>
      </c>
      <c r="BC145" s="266">
        <f t="shared" si="140"/>
        <v>5.2249999999999996</v>
      </c>
      <c r="BG145" s="13">
        <v>0.1</v>
      </c>
      <c r="BH145" s="13">
        <f t="shared" si="141"/>
        <v>55</v>
      </c>
      <c r="BI145"/>
      <c r="BJ145">
        <f>BH145</f>
        <v>55</v>
      </c>
      <c r="BK145" s="13">
        <f t="shared" si="142"/>
        <v>0.18000000000000002</v>
      </c>
      <c r="BL145" s="13">
        <f t="shared" si="143"/>
        <v>1.03</v>
      </c>
      <c r="BM145" s="13">
        <f t="shared" si="144"/>
        <v>1.8050000000000002</v>
      </c>
      <c r="BN145" s="13">
        <f t="shared" si="145"/>
        <v>31.150000000000002</v>
      </c>
      <c r="BO145" s="13">
        <f t="shared" si="146"/>
        <v>0.3125</v>
      </c>
      <c r="BP145" s="13">
        <f t="shared" si="147"/>
        <v>2.8499999999999998E-2</v>
      </c>
      <c r="BQ145" s="13">
        <f>((((BJ145/Q145)^2)+((BK145/W145)^2))^(1/2))*AD145</f>
        <v>2.2074650284537342E-3</v>
      </c>
      <c r="BR145" s="209">
        <f>(((((BJ145/Q145))^2)+((BL145/X145)^2))^(1/2))*AE145</f>
        <v>1.2631605440596364E-2</v>
      </c>
      <c r="BS145" s="209">
        <f>(((((BJ145/Q145))^2)+((BM145/Y145)^2))^(1/2))*AF145</f>
        <v>2.2135968757549945E-2</v>
      </c>
      <c r="BT145" s="209">
        <f>((((BJ145/Q145)^2)+((BN145/Z145)^2))^(1/2))*AG145</f>
        <v>0.38201408686852117</v>
      </c>
      <c r="BU145" s="209">
        <f>((((BJ145/Q145)^2)+((BO145/AA145)^2))^(1/2))*AH145</f>
        <v>3.8324045632877331E-3</v>
      </c>
      <c r="BV145" s="209">
        <f>((((BJ145/Q145)^2)+((BP145/AB145)^2))^(1/2))*AI145</f>
        <v>2.6601357108237925E-4</v>
      </c>
      <c r="CI145"/>
      <c r="CJ145"/>
      <c r="CK145"/>
      <c r="CL145"/>
      <c r="CM145"/>
    </row>
    <row r="146" spans="1:91" s="32" customFormat="1" ht="12.95" customHeight="1" thickBot="1" x14ac:dyDescent="0.3">
      <c r="A146" s="13">
        <v>4.5942388888888885</v>
      </c>
      <c r="B146" s="13">
        <v>-74.113830555555552</v>
      </c>
      <c r="C146" s="13">
        <v>27</v>
      </c>
      <c r="D146" s="13">
        <v>23</v>
      </c>
      <c r="E146" s="13">
        <v>1797</v>
      </c>
      <c r="F146" s="83" t="s">
        <v>13</v>
      </c>
      <c r="G146" s="59" t="s">
        <v>1496</v>
      </c>
      <c r="H146" s="60" t="s">
        <v>1497</v>
      </c>
      <c r="I146" s="83" t="s">
        <v>1601</v>
      </c>
      <c r="J146" s="58"/>
      <c r="K146" s="84">
        <v>41072</v>
      </c>
      <c r="L146" s="83">
        <v>8</v>
      </c>
      <c r="M146" s="16">
        <v>7</v>
      </c>
      <c r="N146" s="3">
        <f t="shared" si="114"/>
        <v>240</v>
      </c>
      <c r="O146" s="3">
        <v>30</v>
      </c>
      <c r="P146" s="83" t="s">
        <v>1554</v>
      </c>
      <c r="Q146" s="83">
        <v>1000</v>
      </c>
      <c r="R146" s="14"/>
      <c r="S146" s="14"/>
      <c r="T146" s="14"/>
      <c r="U146" s="17">
        <v>3.9E-2</v>
      </c>
      <c r="V146" s="33">
        <v>0.36</v>
      </c>
      <c r="W146" s="34">
        <v>1.8</v>
      </c>
      <c r="X146" s="33">
        <v>10.3</v>
      </c>
      <c r="Y146" s="29">
        <f>0.01805*1000</f>
        <v>18.05</v>
      </c>
      <c r="Z146" s="34">
        <v>311.5</v>
      </c>
      <c r="AA146" s="21">
        <f>0.003125*1000</f>
        <v>3.125</v>
      </c>
      <c r="AB146" s="216">
        <v>0.28499999999999998</v>
      </c>
      <c r="AC146" s="237">
        <f t="shared" si="115"/>
        <v>5.6760490576428738E-3</v>
      </c>
      <c r="AD146" s="22">
        <f t="shared" si="116"/>
        <v>2.8380245288214367E-2</v>
      </c>
      <c r="AE146" s="22">
        <f t="shared" si="117"/>
        <v>0.16239807026033776</v>
      </c>
      <c r="AF146" s="22">
        <f t="shared" si="118"/>
        <v>0.2845907930290385</v>
      </c>
      <c r="AG146" s="22">
        <f t="shared" si="119"/>
        <v>4.911359115154875</v>
      </c>
      <c r="AH146" s="22">
        <f t="shared" si="120"/>
        <v>4.9271259180927722E-2</v>
      </c>
      <c r="AI146" s="238">
        <f t="shared" si="121"/>
        <v>3.4199999999999999E-3</v>
      </c>
      <c r="AJ146" s="247">
        <f t="shared" si="122"/>
        <v>1.576680293789687E-5</v>
      </c>
      <c r="AK146" s="23">
        <f t="shared" si="123"/>
        <v>7.8834014689484354E-5</v>
      </c>
      <c r="AL146" s="23">
        <f t="shared" si="124"/>
        <v>4.5110575072316043E-4</v>
      </c>
      <c r="AM146" s="23">
        <f t="shared" si="125"/>
        <v>7.9052998063621805E-4</v>
      </c>
      <c r="AN146" s="23">
        <f t="shared" si="126"/>
        <v>1.3642664208763542E-2</v>
      </c>
      <c r="AO146" s="23">
        <f t="shared" si="127"/>
        <v>1.3686460883591034E-4</v>
      </c>
      <c r="AP146" s="248">
        <f t="shared" si="128"/>
        <v>9.4999999999999988E-6</v>
      </c>
      <c r="AQ146" s="256">
        <f t="shared" si="129"/>
        <v>78.834014689484349</v>
      </c>
      <c r="AR146" s="257">
        <f t="shared" si="130"/>
        <v>451.10575072316044</v>
      </c>
      <c r="AS146" s="257">
        <f t="shared" si="131"/>
        <v>790.52998063621806</v>
      </c>
      <c r="AT146" s="257">
        <f t="shared" si="132"/>
        <v>13642.664208763541</v>
      </c>
      <c r="AU146" s="257">
        <f t="shared" si="133"/>
        <v>136.86460883591033</v>
      </c>
      <c r="AV146" s="258">
        <f t="shared" si="134"/>
        <v>9.4999999999999982</v>
      </c>
      <c r="AW146" s="264">
        <v>1</v>
      </c>
      <c r="AX146" s="265">
        <f t="shared" si="135"/>
        <v>78.834014689484349</v>
      </c>
      <c r="AY146" s="265">
        <f t="shared" si="136"/>
        <v>451.10575072316044</v>
      </c>
      <c r="AZ146" s="265">
        <f t="shared" si="137"/>
        <v>790.52998063621806</v>
      </c>
      <c r="BA146" s="265">
        <f t="shared" si="138"/>
        <v>13642.664208763541</v>
      </c>
      <c r="BB146" s="265">
        <f t="shared" si="139"/>
        <v>136.86460883591033</v>
      </c>
      <c r="BC146" s="266">
        <f t="shared" si="140"/>
        <v>9.4999999999999982</v>
      </c>
      <c r="BG146" s="13">
        <v>0.1</v>
      </c>
      <c r="BH146" s="13">
        <f t="shared" si="141"/>
        <v>100</v>
      </c>
      <c r="BI146"/>
      <c r="BJ146">
        <f>BH146</f>
        <v>100</v>
      </c>
      <c r="BK146" s="13">
        <f t="shared" si="142"/>
        <v>0.18000000000000002</v>
      </c>
      <c r="BL146" s="13">
        <f t="shared" si="143"/>
        <v>1.03</v>
      </c>
      <c r="BM146" s="13">
        <f t="shared" si="144"/>
        <v>1.8050000000000002</v>
      </c>
      <c r="BN146" s="13">
        <f t="shared" si="145"/>
        <v>31.150000000000002</v>
      </c>
      <c r="BO146" s="13">
        <f t="shared" si="146"/>
        <v>0.3125</v>
      </c>
      <c r="BP146" s="13">
        <f t="shared" si="147"/>
        <v>2.8499999999999998E-2</v>
      </c>
      <c r="BQ146" s="13">
        <f>((((BJ146/Q146)^2)+((BK146/W146)^2))^(1/2))*AD146</f>
        <v>4.0135727790067896E-3</v>
      </c>
      <c r="BR146" s="209">
        <f>(((((BJ146/Q146))^2)+((BL146/X146)^2))^(1/2))*AE146</f>
        <v>2.2966555346538842E-2</v>
      </c>
      <c r="BS146" s="209">
        <f>(((((BJ146/Q146))^2)+((BM146/Y146)^2))^(1/2))*AF146</f>
        <v>4.0247215922818082E-2</v>
      </c>
      <c r="BT146" s="209">
        <f>((((BJ146/Q146)^2)+((BN146/Z146)^2))^(1/2))*AG146</f>
        <v>0.69457106703367488</v>
      </c>
      <c r="BU146" s="209">
        <f>((((BJ146/Q146)^2)+((BO146/AA146)^2))^(1/2))*AH146</f>
        <v>6.9680082968867872E-3</v>
      </c>
      <c r="BV146" s="209">
        <f>((((BJ146/Q146)^2)+((BP146/AB146)^2))^(1/2))*AI146</f>
        <v>4.8366103833159856E-4</v>
      </c>
      <c r="CI146"/>
      <c r="CJ146"/>
      <c r="CK146"/>
      <c r="CL146"/>
      <c r="CM146"/>
    </row>
    <row r="147" spans="1:91" s="13" customFormat="1" ht="12.95" customHeight="1" thickBot="1" x14ac:dyDescent="0.3">
      <c r="A147" s="13">
        <v>4.5947083333333332</v>
      </c>
      <c r="B147" s="13">
        <v>-74.080374999999989</v>
      </c>
      <c r="C147" s="13">
        <v>31</v>
      </c>
      <c r="D147" s="13">
        <v>23</v>
      </c>
      <c r="E147" s="13">
        <v>2294</v>
      </c>
      <c r="F147" s="3" t="s">
        <v>5</v>
      </c>
      <c r="G147" s="4" t="s">
        <v>154</v>
      </c>
      <c r="H147" s="5" t="s">
        <v>155</v>
      </c>
      <c r="I147" s="14" t="s">
        <v>1583</v>
      </c>
      <c r="J147" s="3" t="s">
        <v>1553</v>
      </c>
      <c r="K147" s="6">
        <v>40638</v>
      </c>
      <c r="L147" s="15">
        <v>12</v>
      </c>
      <c r="M147" s="3">
        <v>7</v>
      </c>
      <c r="N147" s="3">
        <f t="shared" si="114"/>
        <v>360</v>
      </c>
      <c r="O147" s="3">
        <v>30</v>
      </c>
      <c r="P147" s="14" t="s">
        <v>1554</v>
      </c>
      <c r="Q147" s="3">
        <v>600</v>
      </c>
      <c r="R147" s="14"/>
      <c r="S147" s="14"/>
      <c r="T147" s="14">
        <f>0.738210935315612*Q147</f>
        <v>442.92656118936719</v>
      </c>
      <c r="U147" s="17">
        <v>3.9E-2</v>
      </c>
      <c r="V147" s="27">
        <v>2.02</v>
      </c>
      <c r="W147" s="28">
        <v>10.1</v>
      </c>
      <c r="X147" s="27">
        <v>1.9</v>
      </c>
      <c r="Y147" s="155">
        <v>18.05</v>
      </c>
      <c r="Z147" s="28">
        <v>160.19999999999999</v>
      </c>
      <c r="AA147" s="21">
        <v>3.125</v>
      </c>
      <c r="AB147" s="222">
        <v>1.0149999999999999</v>
      </c>
      <c r="AC147" s="237">
        <f t="shared" si="115"/>
        <v>3.3216107489321814E-2</v>
      </c>
      <c r="AD147" s="22">
        <f t="shared" si="116"/>
        <v>0.16608053744660906</v>
      </c>
      <c r="AE147" s="22">
        <f t="shared" si="117"/>
        <v>3.1242873381045269E-2</v>
      </c>
      <c r="AF147" s="22">
        <f t="shared" si="118"/>
        <v>0.29680729711993015</v>
      </c>
      <c r="AG147" s="22">
        <f t="shared" si="119"/>
        <v>2.6342675345491857</v>
      </c>
      <c r="AH147" s="22">
        <f t="shared" si="120"/>
        <v>5.1386304903034988E-2</v>
      </c>
      <c r="AI147" s="238">
        <f t="shared" si="121"/>
        <v>1.2702845515286491E-2</v>
      </c>
      <c r="AJ147" s="247">
        <f t="shared" si="122"/>
        <v>9.2266965248116151E-5</v>
      </c>
      <c r="AK147" s="23">
        <f t="shared" si="123"/>
        <v>4.6133482624058071E-4</v>
      </c>
      <c r="AL147" s="23">
        <f t="shared" si="124"/>
        <v>8.6785759391792413E-5</v>
      </c>
      <c r="AM147" s="23">
        <f t="shared" si="125"/>
        <v>8.2446471422202821E-4</v>
      </c>
      <c r="AN147" s="23">
        <f t="shared" si="126"/>
        <v>7.3174098181921828E-3</v>
      </c>
      <c r="AO147" s="23">
        <f t="shared" si="127"/>
        <v>1.4273973584176387E-4</v>
      </c>
      <c r="AP147" s="248">
        <f t="shared" si="128"/>
        <v>3.5285681986906921E-5</v>
      </c>
      <c r="AQ147" s="256">
        <f t="shared" si="129"/>
        <v>461.3348262405807</v>
      </c>
      <c r="AR147" s="257">
        <f t="shared" si="130"/>
        <v>86.785759391792411</v>
      </c>
      <c r="AS147" s="257">
        <f t="shared" si="131"/>
        <v>824.46471422202819</v>
      </c>
      <c r="AT147" s="257">
        <f t="shared" si="132"/>
        <v>7317.4098181921827</v>
      </c>
      <c r="AU147" s="257">
        <f t="shared" si="133"/>
        <v>142.73973584176386</v>
      </c>
      <c r="AV147" s="258">
        <f t="shared" si="134"/>
        <v>35.285681986906923</v>
      </c>
      <c r="AW147" s="264">
        <v>1</v>
      </c>
      <c r="AX147" s="265">
        <f t="shared" si="135"/>
        <v>461.3348262405807</v>
      </c>
      <c r="AY147" s="265">
        <f t="shared" si="136"/>
        <v>86.785759391792411</v>
      </c>
      <c r="AZ147" s="265">
        <f t="shared" si="137"/>
        <v>824.46471422202819</v>
      </c>
      <c r="BA147" s="265">
        <f t="shared" si="138"/>
        <v>7317.4098181921827</v>
      </c>
      <c r="BB147" s="265">
        <f t="shared" si="139"/>
        <v>142.73973584176386</v>
      </c>
      <c r="BC147" s="266">
        <f t="shared" si="140"/>
        <v>35.285681986906923</v>
      </c>
      <c r="BD147" s="211">
        <f>'F. CONVERSIÓN DE CARBÓN A CARNE'!$F$20</f>
        <v>0.16207300021353654</v>
      </c>
      <c r="BG147" s="13">
        <v>0.1</v>
      </c>
      <c r="BH147" s="13">
        <f t="shared" si="141"/>
        <v>60</v>
      </c>
      <c r="BI147">
        <f>(((((BD147+BE147+BF147)/0.738210935315612)^2)+((BH147/Q147)^2))^(1/2))*T147</f>
        <v>106.85595935383533</v>
      </c>
      <c r="BJ147">
        <f>(((BH147)^2)+((BI147^2))^(1/2))</f>
        <v>3706.8559593538353</v>
      </c>
      <c r="BK147" s="13">
        <f t="shared" si="142"/>
        <v>1.01</v>
      </c>
      <c r="BL147" s="13">
        <f t="shared" si="143"/>
        <v>0.19</v>
      </c>
      <c r="BM147" s="13">
        <f t="shared" si="144"/>
        <v>1.8050000000000002</v>
      </c>
      <c r="BN147" s="13">
        <f t="shared" si="145"/>
        <v>16.02</v>
      </c>
      <c r="BO147" s="13">
        <f t="shared" si="146"/>
        <v>0.3125</v>
      </c>
      <c r="BP147" s="13">
        <f t="shared" si="147"/>
        <v>0.10149999999999999</v>
      </c>
      <c r="BQ147" s="13">
        <f>((((BJ147/(Q147+R147+S147+T147))^2)+((BK147/W147)^2))^(1/2))*AD147</f>
        <v>0.59053078921591318</v>
      </c>
      <c r="BR147" s="209">
        <f>((((BJ147/(Q147+R147+S147+T147))^2)+((BL147/X147)^2))^(1/2))*AE147</f>
        <v>0.11108995044655794</v>
      </c>
      <c r="BS147" s="209">
        <f>(((((BJ147/(Q147+R147+S147+T147))^2)+((BM147/Y147)^2))^(1/2))*AF147)</f>
        <v>1.0553545292423008</v>
      </c>
      <c r="BT147" s="209">
        <f>((((BJ147/(Q147+R147+S147+T147))^2)+((BN147/Z147)^2))^(1/2))*AG147</f>
        <v>9.3666368744939916</v>
      </c>
      <c r="BU147" s="209">
        <f>((((BJ147/(Q147+R147+S147+T147))^2)+((BO147/AA147)^2))^(1/2))*AH147</f>
        <v>0.18271373428710189</v>
      </c>
      <c r="BV147" s="209">
        <f>((((BJ147/(Q147+R147+S147+T147))^2)+((BP147/AB147)^2))^(1/2))*AI147</f>
        <v>4.5167371823092058E-2</v>
      </c>
      <c r="CI147"/>
      <c r="CJ147"/>
      <c r="CK147"/>
      <c r="CL147"/>
      <c r="CM147"/>
    </row>
    <row r="148" spans="1:91" s="26" customFormat="1" ht="12.95" customHeight="1" thickBot="1" x14ac:dyDescent="0.3">
      <c r="A148" s="13">
        <v>4.5952229999999998</v>
      </c>
      <c r="B148" s="13">
        <v>-74.140276999999998</v>
      </c>
      <c r="C148" s="13">
        <v>25</v>
      </c>
      <c r="D148" s="13">
        <v>23</v>
      </c>
      <c r="E148" s="13">
        <v>1795</v>
      </c>
      <c r="F148" s="3" t="s">
        <v>5</v>
      </c>
      <c r="G148" s="4" t="s">
        <v>840</v>
      </c>
      <c r="H148" s="5" t="s">
        <v>841</v>
      </c>
      <c r="I148" s="14" t="s">
        <v>1610</v>
      </c>
      <c r="J148" s="3" t="s">
        <v>1557</v>
      </c>
      <c r="K148" s="6">
        <v>40633</v>
      </c>
      <c r="L148" s="15">
        <v>12</v>
      </c>
      <c r="M148" s="3">
        <v>7</v>
      </c>
      <c r="N148" s="3">
        <f t="shared" si="114"/>
        <v>360</v>
      </c>
      <c r="O148" s="3">
        <v>30</v>
      </c>
      <c r="P148" s="14" t="s">
        <v>1593</v>
      </c>
      <c r="Q148" s="3">
        <v>1000</v>
      </c>
      <c r="R148" s="14"/>
      <c r="S148" s="14"/>
      <c r="T148" s="14"/>
      <c r="U148" s="17">
        <v>3.9E-2</v>
      </c>
      <c r="V148" s="143">
        <v>2.8800000000000002E-3</v>
      </c>
      <c r="W148" s="143">
        <v>3.2000000000000002E-3</v>
      </c>
      <c r="X148" s="143">
        <v>7.5000000000000002E-4</v>
      </c>
      <c r="Y148" s="146">
        <v>4.0000000000000003E-5</v>
      </c>
      <c r="Z148" s="143">
        <v>6.7999999999999996E-3</v>
      </c>
      <c r="AA148" s="146">
        <v>2.64</v>
      </c>
      <c r="AB148" s="221">
        <v>1.4999999999999999E-2</v>
      </c>
      <c r="AC148" s="237">
        <f t="shared" si="115"/>
        <v>4.5408392461142987E-5</v>
      </c>
      <c r="AD148" s="22">
        <f t="shared" si="116"/>
        <v>5.045376940126999E-5</v>
      </c>
      <c r="AE148" s="22">
        <f t="shared" si="117"/>
        <v>1.1825102203422653E-5</v>
      </c>
      <c r="AF148" s="22">
        <f t="shared" si="118"/>
        <v>6.3067211751587475E-7</v>
      </c>
      <c r="AG148" s="22">
        <f t="shared" si="119"/>
        <v>1.072142599776987E-4</v>
      </c>
      <c r="AH148" s="22">
        <f t="shared" si="120"/>
        <v>4.1624359756047738E-2</v>
      </c>
      <c r="AI148" s="238">
        <f t="shared" si="121"/>
        <v>1.8000000000000001E-4</v>
      </c>
      <c r="AJ148" s="247">
        <f t="shared" si="122"/>
        <v>1.2613442350317495E-7</v>
      </c>
      <c r="AK148" s="23">
        <f t="shared" si="123"/>
        <v>1.4014935944797219E-7</v>
      </c>
      <c r="AL148" s="23">
        <f t="shared" si="124"/>
        <v>3.2847506120618483E-8</v>
      </c>
      <c r="AM148" s="23">
        <f t="shared" si="125"/>
        <v>1.751866993099652E-9</v>
      </c>
      <c r="AN148" s="23">
        <f t="shared" si="126"/>
        <v>2.9781738882694085E-7</v>
      </c>
      <c r="AO148" s="23">
        <f t="shared" si="127"/>
        <v>1.1562322154457705E-4</v>
      </c>
      <c r="AP148" s="248">
        <f t="shared" si="128"/>
        <v>5.0000000000000008E-7</v>
      </c>
      <c r="AQ148" s="256">
        <f t="shared" si="129"/>
        <v>0.14014935944797219</v>
      </c>
      <c r="AR148" s="257">
        <f t="shared" si="130"/>
        <v>3.2847506120618486E-2</v>
      </c>
      <c r="AS148" s="257">
        <f t="shared" si="131"/>
        <v>1.7518669930996521E-3</v>
      </c>
      <c r="AT148" s="257">
        <f t="shared" si="132"/>
        <v>0.29781738882694087</v>
      </c>
      <c r="AU148" s="257">
        <f t="shared" si="133"/>
        <v>115.62322154457705</v>
      </c>
      <c r="AV148" s="258">
        <f t="shared" si="134"/>
        <v>0.50000000000000011</v>
      </c>
      <c r="AW148" s="264">
        <v>1</v>
      </c>
      <c r="AX148" s="265">
        <f t="shared" si="135"/>
        <v>0.14014935944797219</v>
      </c>
      <c r="AY148" s="265">
        <f t="shared" si="136"/>
        <v>3.2847506120618486E-2</v>
      </c>
      <c r="AZ148" s="265">
        <f t="shared" si="137"/>
        <v>1.7518669930996521E-3</v>
      </c>
      <c r="BA148" s="265">
        <f t="shared" si="138"/>
        <v>0.29781738882694087</v>
      </c>
      <c r="BB148" s="265">
        <f t="shared" si="139"/>
        <v>115.62322154457705</v>
      </c>
      <c r="BC148" s="266">
        <f t="shared" si="140"/>
        <v>0.50000000000000011</v>
      </c>
      <c r="BG148" s="13">
        <v>0.1</v>
      </c>
      <c r="BH148" s="13">
        <f t="shared" si="141"/>
        <v>100</v>
      </c>
      <c r="BI148"/>
      <c r="BJ148">
        <f>BH148</f>
        <v>100</v>
      </c>
      <c r="BK148" s="13">
        <f t="shared" si="142"/>
        <v>3.2000000000000003E-4</v>
      </c>
      <c r="BL148" s="13">
        <f t="shared" si="143"/>
        <v>7.5000000000000007E-5</v>
      </c>
      <c r="BM148" s="13">
        <f t="shared" si="144"/>
        <v>4.0000000000000007E-6</v>
      </c>
      <c r="BN148" s="13">
        <f t="shared" si="145"/>
        <v>6.8000000000000005E-4</v>
      </c>
      <c r="BO148" s="13">
        <f t="shared" si="146"/>
        <v>0.26400000000000001</v>
      </c>
      <c r="BP148" s="13">
        <f t="shared" si="147"/>
        <v>1.5E-3</v>
      </c>
      <c r="BQ148" s="13">
        <f>((((BJ148/Q148)^2)+((BK148/W148)^2))^(1/2))*AD148</f>
        <v>7.1352404960120705E-6</v>
      </c>
      <c r="BR148" s="209">
        <f>(((((BJ148/Q148))^2)+((BL148/X148)^2))^(1/2))*AE148</f>
        <v>1.6723219912528289E-6</v>
      </c>
      <c r="BS148" s="209">
        <f>(((((BJ148/Q148))^2)+((BM148/Y148)^2))^(1/2))*AF148</f>
        <v>8.9190506200150857E-8</v>
      </c>
      <c r="BT148" s="209">
        <f>((((BJ148/Q148)^2)+((BN148/Z148)^2))^(1/2))*AG148</f>
        <v>1.5162386054025646E-5</v>
      </c>
      <c r="BU148" s="209">
        <f>((((BJ148/Q148)^2)+((BO148/AA148)^2))^(1/2))*AH148</f>
        <v>5.8865734092099576E-3</v>
      </c>
      <c r="BV148" s="209">
        <f>((((BJ148/Q148)^2)+((BP148/AB148)^2))^(1/2))*AI148</f>
        <v>2.5455844122715716E-5</v>
      </c>
      <c r="CI148"/>
      <c r="CJ148"/>
      <c r="CK148"/>
      <c r="CL148"/>
      <c r="CM148"/>
    </row>
    <row r="149" spans="1:91" s="13" customFormat="1" ht="12.95" customHeight="1" thickBot="1" x14ac:dyDescent="0.3">
      <c r="A149" s="13">
        <v>4.595447222222222</v>
      </c>
      <c r="B149" s="13">
        <v>-74.136533333333347</v>
      </c>
      <c r="C149" s="13">
        <v>25</v>
      </c>
      <c r="D149" s="13">
        <v>23</v>
      </c>
      <c r="E149" s="13">
        <v>1795</v>
      </c>
      <c r="F149" s="58" t="s">
        <v>13</v>
      </c>
      <c r="G149" s="59" t="s">
        <v>1311</v>
      </c>
      <c r="H149" s="60" t="s">
        <v>1312</v>
      </c>
      <c r="I149" s="16" t="s">
        <v>1601</v>
      </c>
      <c r="J149" s="16"/>
      <c r="K149" s="67">
        <v>40514</v>
      </c>
      <c r="L149" s="16">
        <v>3</v>
      </c>
      <c r="M149" s="16">
        <v>7</v>
      </c>
      <c r="N149" s="3">
        <f t="shared" si="114"/>
        <v>90</v>
      </c>
      <c r="O149" s="3">
        <v>30</v>
      </c>
      <c r="P149" s="16" t="s">
        <v>1554</v>
      </c>
      <c r="Q149" s="62">
        <v>550</v>
      </c>
      <c r="R149" s="14"/>
      <c r="S149" s="14"/>
      <c r="T149" s="14"/>
      <c r="U149" s="17">
        <v>3.9E-2</v>
      </c>
      <c r="V149" s="144">
        <v>0.36</v>
      </c>
      <c r="W149" s="149">
        <v>1.8</v>
      </c>
      <c r="X149" s="144">
        <v>10.3</v>
      </c>
      <c r="Y149" s="29">
        <f>0.01805*1000</f>
        <v>18.05</v>
      </c>
      <c r="Z149" s="149">
        <v>311.5</v>
      </c>
      <c r="AA149" s="21">
        <f>0.003125*1000</f>
        <v>3.125</v>
      </c>
      <c r="AB149" s="217">
        <v>0.28499999999999998</v>
      </c>
      <c r="AC149" s="237">
        <f t="shared" si="115"/>
        <v>3.1218269817035803E-3</v>
      </c>
      <c r="AD149" s="22">
        <f t="shared" si="116"/>
        <v>1.5609134908517902E-2</v>
      </c>
      <c r="AE149" s="22">
        <f t="shared" si="117"/>
        <v>8.9318938643185769E-2</v>
      </c>
      <c r="AF149" s="22">
        <f t="shared" si="118"/>
        <v>0.15652493616597118</v>
      </c>
      <c r="AG149" s="22">
        <f t="shared" si="119"/>
        <v>2.701247513335181</v>
      </c>
      <c r="AH149" s="22">
        <f t="shared" si="120"/>
        <v>2.7099192549510247E-2</v>
      </c>
      <c r="AI149" s="238">
        <f t="shared" si="121"/>
        <v>1.8810000000000001E-3</v>
      </c>
      <c r="AJ149" s="247">
        <f t="shared" si="122"/>
        <v>8.6717416158432791E-6</v>
      </c>
      <c r="AK149" s="23">
        <f t="shared" si="123"/>
        <v>4.3358708079216396E-5</v>
      </c>
      <c r="AL149" s="23">
        <f t="shared" si="124"/>
        <v>2.4810816289773824E-4</v>
      </c>
      <c r="AM149" s="23">
        <f t="shared" si="125"/>
        <v>4.3479148934991998E-4</v>
      </c>
      <c r="AN149" s="23">
        <f t="shared" si="126"/>
        <v>7.503465314819947E-3</v>
      </c>
      <c r="AO149" s="23">
        <f t="shared" si="127"/>
        <v>7.5275534859750687E-5</v>
      </c>
      <c r="AP149" s="248">
        <f t="shared" si="128"/>
        <v>5.2249999999999999E-6</v>
      </c>
      <c r="AQ149" s="256">
        <f t="shared" si="129"/>
        <v>43.358708079216399</v>
      </c>
      <c r="AR149" s="257">
        <f t="shared" si="130"/>
        <v>248.10816289773825</v>
      </c>
      <c r="AS149" s="257">
        <f t="shared" si="131"/>
        <v>434.79148934991997</v>
      </c>
      <c r="AT149" s="257">
        <f t="shared" si="132"/>
        <v>7503.4653148199468</v>
      </c>
      <c r="AU149" s="257">
        <f t="shared" si="133"/>
        <v>75.275534859750692</v>
      </c>
      <c r="AV149" s="258">
        <f t="shared" si="134"/>
        <v>5.2249999999999996</v>
      </c>
      <c r="AW149" s="264">
        <v>1</v>
      </c>
      <c r="AX149" s="265">
        <f t="shared" si="135"/>
        <v>43.358708079216399</v>
      </c>
      <c r="AY149" s="265">
        <f t="shared" si="136"/>
        <v>248.10816289773825</v>
      </c>
      <c r="AZ149" s="265">
        <f t="shared" si="137"/>
        <v>434.79148934991997</v>
      </c>
      <c r="BA149" s="265">
        <f t="shared" si="138"/>
        <v>7503.4653148199468</v>
      </c>
      <c r="BB149" s="265">
        <f t="shared" si="139"/>
        <v>75.275534859750692</v>
      </c>
      <c r="BC149" s="266">
        <f t="shared" si="140"/>
        <v>5.2249999999999996</v>
      </c>
      <c r="BG149" s="13">
        <v>0.1</v>
      </c>
      <c r="BH149" s="13">
        <f t="shared" si="141"/>
        <v>55</v>
      </c>
      <c r="BI149"/>
      <c r="BJ149">
        <f>BH149</f>
        <v>55</v>
      </c>
      <c r="BK149" s="13">
        <f t="shared" si="142"/>
        <v>0.18000000000000002</v>
      </c>
      <c r="BL149" s="13">
        <f t="shared" si="143"/>
        <v>1.03</v>
      </c>
      <c r="BM149" s="13">
        <f t="shared" si="144"/>
        <v>1.8050000000000002</v>
      </c>
      <c r="BN149" s="13">
        <f t="shared" si="145"/>
        <v>31.150000000000002</v>
      </c>
      <c r="BO149" s="13">
        <f t="shared" si="146"/>
        <v>0.3125</v>
      </c>
      <c r="BP149" s="13">
        <f t="shared" si="147"/>
        <v>2.8499999999999998E-2</v>
      </c>
      <c r="BQ149" s="13">
        <f>((((BJ149/Q149)^2)+((BK149/W149)^2))^(1/2))*AD149</f>
        <v>2.2074650284537342E-3</v>
      </c>
      <c r="BR149" s="209">
        <f>(((((BJ149/Q149))^2)+((BL149/X149)^2))^(1/2))*AE149</f>
        <v>1.2631605440596364E-2</v>
      </c>
      <c r="BS149" s="209">
        <f>(((((BJ149/Q149))^2)+((BM149/Y149)^2))^(1/2))*AF149</f>
        <v>2.2135968757549945E-2</v>
      </c>
      <c r="BT149" s="209">
        <f>((((BJ149/Q149)^2)+((BN149/Z149)^2))^(1/2))*AG149</f>
        <v>0.38201408686852117</v>
      </c>
      <c r="BU149" s="209">
        <f>((((BJ149/Q149)^2)+((BO149/AA149)^2))^(1/2))*AH149</f>
        <v>3.8324045632877331E-3</v>
      </c>
      <c r="BV149" s="209">
        <f>((((BJ149/Q149)^2)+((BP149/AB149)^2))^(1/2))*AI149</f>
        <v>2.6601357108237925E-4</v>
      </c>
      <c r="CI149"/>
      <c r="CJ149"/>
      <c r="CK149"/>
      <c r="CL149"/>
      <c r="CM149"/>
    </row>
    <row r="150" spans="1:91" s="13" customFormat="1" ht="12.95" customHeight="1" thickBot="1" x14ac:dyDescent="0.3">
      <c r="A150" s="13">
        <v>4.59591270018971</v>
      </c>
      <c r="B150" s="13">
        <v>-74.085900387606998</v>
      </c>
      <c r="C150" s="13">
        <v>31</v>
      </c>
      <c r="D150" s="13">
        <v>23</v>
      </c>
      <c r="E150" s="13">
        <v>2294</v>
      </c>
      <c r="F150" s="83" t="s">
        <v>13</v>
      </c>
      <c r="G150" s="59" t="s">
        <v>1494</v>
      </c>
      <c r="H150" s="60" t="s">
        <v>1495</v>
      </c>
      <c r="I150" s="93" t="s">
        <v>1600</v>
      </c>
      <c r="J150" s="71"/>
      <c r="K150" s="95" t="s">
        <v>1653</v>
      </c>
      <c r="L150" s="15">
        <v>12</v>
      </c>
      <c r="M150" s="93">
        <v>3</v>
      </c>
      <c r="N150" s="3">
        <f t="shared" si="114"/>
        <v>144</v>
      </c>
      <c r="O150" s="16">
        <v>12</v>
      </c>
      <c r="P150" s="93" t="s">
        <v>1593</v>
      </c>
      <c r="Q150" s="93">
        <v>550</v>
      </c>
      <c r="R150" s="14"/>
      <c r="S150" s="14"/>
      <c r="T150" s="14"/>
      <c r="U150" s="17">
        <v>3.9E-2</v>
      </c>
      <c r="V150" s="48">
        <v>2.8800000000000002E-3</v>
      </c>
      <c r="W150" s="49">
        <v>3.2000000000000002E-3</v>
      </c>
      <c r="X150" s="49">
        <v>7.5000000000000002E-4</v>
      </c>
      <c r="Y150" s="49">
        <v>4.0000000000000003E-5</v>
      </c>
      <c r="Z150" s="49">
        <v>6.7999999999999996E-3</v>
      </c>
      <c r="AA150" s="49">
        <v>2.64</v>
      </c>
      <c r="AB150" s="228">
        <v>1.4999999999999999E-2</v>
      </c>
      <c r="AC150" s="237">
        <f t="shared" si="115"/>
        <v>2.4974615853628644E-5</v>
      </c>
      <c r="AD150" s="22">
        <f t="shared" si="116"/>
        <v>2.7749573170698493E-5</v>
      </c>
      <c r="AE150" s="22">
        <f t="shared" si="117"/>
        <v>6.5038062118824593E-6</v>
      </c>
      <c r="AF150" s="22">
        <f t="shared" si="118"/>
        <v>3.4686966463373119E-7</v>
      </c>
      <c r="AG150" s="22">
        <f t="shared" si="119"/>
        <v>5.8967842987734291E-5</v>
      </c>
      <c r="AH150" s="22">
        <f t="shared" si="120"/>
        <v>2.2893397865826257E-2</v>
      </c>
      <c r="AI150" s="238">
        <f t="shared" si="121"/>
        <v>9.8999999999999994E-5</v>
      </c>
      <c r="AJ150" s="247">
        <f t="shared" si="122"/>
        <v>1.7343483231686559E-7</v>
      </c>
      <c r="AK150" s="23">
        <f t="shared" si="123"/>
        <v>1.9270536924096175E-7</v>
      </c>
      <c r="AL150" s="23">
        <f t="shared" si="124"/>
        <v>4.5165320915850414E-8</v>
      </c>
      <c r="AM150" s="23">
        <f t="shared" si="125"/>
        <v>2.4088171155120219E-9</v>
      </c>
      <c r="AN150" s="23">
        <f t="shared" si="126"/>
        <v>4.0949890963704371E-7</v>
      </c>
      <c r="AO150" s="23">
        <f t="shared" si="127"/>
        <v>1.5898192962379346E-4</v>
      </c>
      <c r="AP150" s="248">
        <f t="shared" si="128"/>
        <v>6.8749999999999998E-7</v>
      </c>
      <c r="AQ150" s="256">
        <f t="shared" si="129"/>
        <v>0.19270536924096177</v>
      </c>
      <c r="AR150" s="257">
        <f t="shared" si="130"/>
        <v>4.5165320915850411E-2</v>
      </c>
      <c r="AS150" s="257">
        <f t="shared" si="131"/>
        <v>2.408817115512022E-3</v>
      </c>
      <c r="AT150" s="257">
        <f t="shared" si="132"/>
        <v>0.40949890963704372</v>
      </c>
      <c r="AU150" s="257">
        <f t="shared" si="133"/>
        <v>158.98192962379346</v>
      </c>
      <c r="AV150" s="258">
        <f t="shared" si="134"/>
        <v>0.6875</v>
      </c>
      <c r="AW150" s="264">
        <v>0</v>
      </c>
      <c r="AX150" s="265">
        <f t="shared" si="135"/>
        <v>0</v>
      </c>
      <c r="AY150" s="265">
        <f t="shared" si="136"/>
        <v>0</v>
      </c>
      <c r="AZ150" s="265">
        <f t="shared" si="137"/>
        <v>0</v>
      </c>
      <c r="BA150" s="265">
        <f t="shared" si="138"/>
        <v>0</v>
      </c>
      <c r="BB150" s="265">
        <f t="shared" si="139"/>
        <v>0</v>
      </c>
      <c r="BC150" s="266">
        <f t="shared" si="140"/>
        <v>0</v>
      </c>
      <c r="BG150" s="13">
        <v>0.1</v>
      </c>
      <c r="BH150" s="13">
        <f t="shared" si="141"/>
        <v>55</v>
      </c>
      <c r="BI150"/>
      <c r="BJ150">
        <f>BH150</f>
        <v>55</v>
      </c>
      <c r="BK150" s="13">
        <f t="shared" si="142"/>
        <v>3.2000000000000003E-4</v>
      </c>
      <c r="BL150" s="13">
        <f t="shared" si="143"/>
        <v>7.5000000000000007E-5</v>
      </c>
      <c r="BM150" s="13">
        <f t="shared" si="144"/>
        <v>4.0000000000000007E-6</v>
      </c>
      <c r="BN150" s="13">
        <f t="shared" si="145"/>
        <v>6.8000000000000005E-4</v>
      </c>
      <c r="BO150" s="13">
        <f t="shared" si="146"/>
        <v>0.26400000000000001</v>
      </c>
      <c r="BP150" s="13">
        <f t="shared" si="147"/>
        <v>1.5E-3</v>
      </c>
      <c r="BQ150" s="13">
        <f>((((BJ150/Q150)^2)+((BK150/W150)^2))^(1/2))*AD150</f>
        <v>3.9243822728066389E-6</v>
      </c>
      <c r="BR150" s="209">
        <f>(((((BJ150/Q150))^2)+((BL150/X150)^2))^(1/2))*AE150</f>
        <v>9.1977709518905595E-7</v>
      </c>
      <c r="BS150" s="209">
        <f>(((((BJ150/Q150))^2)+((BM150/Y150)^2))^(1/2))*AF150</f>
        <v>4.9054778410082988E-8</v>
      </c>
      <c r="BT150" s="209">
        <f>((((BJ150/Q150)^2)+((BN150/Z150)^2))^(1/2))*AG150</f>
        <v>8.3393123297141065E-6</v>
      </c>
      <c r="BU150" s="209">
        <f>((((BJ150/Q150)^2)+((BO150/AA150)^2))^(1/2))*AH150</f>
        <v>3.2376153750654771E-3</v>
      </c>
      <c r="BV150" s="209">
        <f>((((BJ150/Q150)^2)+((BP150/AB150)^2))^(1/2))*AI150</f>
        <v>1.4000714267493643E-5</v>
      </c>
      <c r="CI150"/>
      <c r="CJ150"/>
      <c r="CK150"/>
      <c r="CL150"/>
      <c r="CM150"/>
    </row>
    <row r="151" spans="1:91" s="13" customFormat="1" ht="12.95" customHeight="1" thickBot="1" x14ac:dyDescent="0.3">
      <c r="A151" s="13">
        <v>4.59675257000338</v>
      </c>
      <c r="B151" s="13">
        <v>-74.114251292646401</v>
      </c>
      <c r="C151" s="13">
        <v>27</v>
      </c>
      <c r="D151" s="13">
        <v>24</v>
      </c>
      <c r="E151" s="13">
        <v>1810</v>
      </c>
      <c r="F151" s="58" t="s">
        <v>13</v>
      </c>
      <c r="G151" s="59" t="s">
        <v>1070</v>
      </c>
      <c r="H151" s="60" t="s">
        <v>1071</v>
      </c>
      <c r="I151" s="16" t="s">
        <v>1601</v>
      </c>
      <c r="J151" s="16"/>
      <c r="K151" s="66">
        <v>39856</v>
      </c>
      <c r="L151" s="16">
        <v>12</v>
      </c>
      <c r="M151" s="16">
        <v>7</v>
      </c>
      <c r="N151" s="3">
        <f t="shared" si="114"/>
        <v>360</v>
      </c>
      <c r="O151" s="3">
        <v>30</v>
      </c>
      <c r="P151" s="16" t="s">
        <v>1554</v>
      </c>
      <c r="Q151" s="16">
        <v>720</v>
      </c>
      <c r="R151" s="14"/>
      <c r="S151" s="14"/>
      <c r="T151" s="14"/>
      <c r="U151" s="17">
        <v>3.9E-2</v>
      </c>
      <c r="V151" s="33">
        <v>0.36</v>
      </c>
      <c r="W151" s="34">
        <v>1.8</v>
      </c>
      <c r="X151" s="33">
        <v>10.3</v>
      </c>
      <c r="Y151" s="29">
        <f>0.01805*1000</f>
        <v>18.05</v>
      </c>
      <c r="Z151" s="34">
        <v>311.5</v>
      </c>
      <c r="AA151" s="21">
        <f>0.003125*1000</f>
        <v>3.125</v>
      </c>
      <c r="AB151" s="216">
        <v>0.28499999999999998</v>
      </c>
      <c r="AC151" s="237">
        <f t="shared" si="115"/>
        <v>4.0867553215028687E-3</v>
      </c>
      <c r="AD151" s="22">
        <f t="shared" si="116"/>
        <v>2.0433776607514345E-2</v>
      </c>
      <c r="AE151" s="22">
        <f t="shared" si="117"/>
        <v>0.11692661058744322</v>
      </c>
      <c r="AF151" s="22">
        <f t="shared" si="118"/>
        <v>0.20490537098090775</v>
      </c>
      <c r="AG151" s="22">
        <f t="shared" si="119"/>
        <v>3.5361785629115099</v>
      </c>
      <c r="AH151" s="22">
        <f t="shared" si="120"/>
        <v>3.5475306610267959E-2</v>
      </c>
      <c r="AI151" s="238">
        <f t="shared" si="121"/>
        <v>2.4623999999999996E-3</v>
      </c>
      <c r="AJ151" s="247">
        <f t="shared" si="122"/>
        <v>1.1352098115285747E-5</v>
      </c>
      <c r="AK151" s="23">
        <f t="shared" si="123"/>
        <v>5.6760490576428735E-5</v>
      </c>
      <c r="AL151" s="23">
        <f t="shared" si="124"/>
        <v>3.2479614052067563E-4</v>
      </c>
      <c r="AM151" s="23">
        <f t="shared" si="125"/>
        <v>5.6918158605807705E-4</v>
      </c>
      <c r="AN151" s="23">
        <f t="shared" si="126"/>
        <v>9.8227182303097498E-3</v>
      </c>
      <c r="AO151" s="23">
        <f t="shared" si="127"/>
        <v>9.8542518361855439E-5</v>
      </c>
      <c r="AP151" s="248">
        <f t="shared" si="128"/>
        <v>6.8399999999999989E-6</v>
      </c>
      <c r="AQ151" s="256">
        <f t="shared" si="129"/>
        <v>56.760490576428737</v>
      </c>
      <c r="AR151" s="257">
        <f t="shared" si="130"/>
        <v>324.79614052067564</v>
      </c>
      <c r="AS151" s="257">
        <f t="shared" si="131"/>
        <v>569.18158605807707</v>
      </c>
      <c r="AT151" s="257">
        <f t="shared" si="132"/>
        <v>9822.7182303097507</v>
      </c>
      <c r="AU151" s="257">
        <f t="shared" si="133"/>
        <v>98.542518361855443</v>
      </c>
      <c r="AV151" s="258">
        <f t="shared" si="134"/>
        <v>6.839999999999999</v>
      </c>
      <c r="AW151" s="264">
        <v>1</v>
      </c>
      <c r="AX151" s="265">
        <f t="shared" si="135"/>
        <v>56.760490576428737</v>
      </c>
      <c r="AY151" s="265">
        <f t="shared" si="136"/>
        <v>324.79614052067564</v>
      </c>
      <c r="AZ151" s="265">
        <f t="shared" si="137"/>
        <v>569.18158605807707</v>
      </c>
      <c r="BA151" s="265">
        <f t="shared" si="138"/>
        <v>9822.7182303097507</v>
      </c>
      <c r="BB151" s="265">
        <f t="shared" si="139"/>
        <v>98.542518361855443</v>
      </c>
      <c r="BC151" s="266">
        <f t="shared" si="140"/>
        <v>6.839999999999999</v>
      </c>
      <c r="BG151" s="13">
        <v>0.1</v>
      </c>
      <c r="BH151" s="13">
        <f t="shared" si="141"/>
        <v>72</v>
      </c>
      <c r="BI151"/>
      <c r="BJ151">
        <f>BH151</f>
        <v>72</v>
      </c>
      <c r="BK151" s="13">
        <f t="shared" si="142"/>
        <v>0.18000000000000002</v>
      </c>
      <c r="BL151" s="13">
        <f t="shared" si="143"/>
        <v>1.03</v>
      </c>
      <c r="BM151" s="13">
        <f t="shared" si="144"/>
        <v>1.8050000000000002</v>
      </c>
      <c r="BN151" s="13">
        <f t="shared" si="145"/>
        <v>31.150000000000002</v>
      </c>
      <c r="BO151" s="13">
        <f t="shared" si="146"/>
        <v>0.3125</v>
      </c>
      <c r="BP151" s="13">
        <f t="shared" si="147"/>
        <v>2.8499999999999998E-2</v>
      </c>
      <c r="BQ151" s="13">
        <f>((((BJ151/Q151)^2)+((BK151/W151)^2))^(1/2))*AD151</f>
        <v>2.8897724008848883E-3</v>
      </c>
      <c r="BR151" s="209">
        <f>(((((BJ151/Q151))^2)+((BL151/X151)^2))^(1/2))*AE151</f>
        <v>1.6535919849507974E-2</v>
      </c>
      <c r="BS151" s="209">
        <f>(((((BJ151/Q151))^2)+((BM151/Y151)^2))^(1/2))*AF151</f>
        <v>2.8977995464429022E-2</v>
      </c>
      <c r="BT151" s="209">
        <f>((((BJ151/Q151)^2)+((BN151/Z151)^2))^(1/2))*AG151</f>
        <v>0.50009116826424593</v>
      </c>
      <c r="BU151" s="209">
        <f>((((BJ151/Q151)^2)+((BO151/AA151)^2))^(1/2))*AH151</f>
        <v>5.016965973758487E-3</v>
      </c>
      <c r="BV151" s="209">
        <f>((((BJ151/Q151)^2)+((BP151/AB151)^2))^(1/2))*AI151</f>
        <v>3.4823594759875095E-4</v>
      </c>
      <c r="CI151"/>
      <c r="CJ151"/>
      <c r="CK151"/>
      <c r="CL151"/>
      <c r="CM151"/>
    </row>
    <row r="152" spans="1:91" s="13" customFormat="1" ht="12.95" customHeight="1" x14ac:dyDescent="0.25">
      <c r="A152" s="13">
        <v>4.5970381860044904</v>
      </c>
      <c r="B152" s="13">
        <v>-74.077228305042595</v>
      </c>
      <c r="C152" s="13">
        <v>32</v>
      </c>
      <c r="D152" s="13">
        <v>24</v>
      </c>
      <c r="E152" s="13">
        <v>2308</v>
      </c>
      <c r="F152" s="3" t="s">
        <v>5</v>
      </c>
      <c r="G152" s="4" t="s">
        <v>150</v>
      </c>
      <c r="H152" s="5" t="s">
        <v>151</v>
      </c>
      <c r="I152" s="14" t="s">
        <v>1583</v>
      </c>
      <c r="J152" s="3" t="s">
        <v>1564</v>
      </c>
      <c r="K152" s="6">
        <v>40641</v>
      </c>
      <c r="L152" s="15">
        <v>12</v>
      </c>
      <c r="M152" s="3">
        <v>7</v>
      </c>
      <c r="N152" s="3">
        <f t="shared" si="114"/>
        <v>360</v>
      </c>
      <c r="O152" s="3">
        <v>30</v>
      </c>
      <c r="P152" s="14" t="s">
        <v>1554</v>
      </c>
      <c r="Q152" s="3">
        <v>600</v>
      </c>
      <c r="R152" s="14">
        <f>0.565555287076649*Q152</f>
        <v>339.33317224598943</v>
      </c>
      <c r="S152" s="14"/>
      <c r="T152" s="14"/>
      <c r="U152" s="17">
        <v>3.9E-2</v>
      </c>
      <c r="V152" s="30">
        <v>2.0099999999999998</v>
      </c>
      <c r="W152" s="31">
        <v>10.050000000000001</v>
      </c>
      <c r="X152" s="30">
        <v>3.0999999999999996</v>
      </c>
      <c r="Y152" s="29">
        <v>18.05</v>
      </c>
      <c r="Z152" s="31">
        <v>154.44999999999999</v>
      </c>
      <c r="AA152" s="31">
        <v>3.125</v>
      </c>
      <c r="AB152" s="223">
        <v>0.95899999999999996</v>
      </c>
      <c r="AC152" s="237">
        <f t="shared" si="115"/>
        <v>2.976866484986242E-2</v>
      </c>
      <c r="AD152" s="22">
        <f t="shared" si="116"/>
        <v>0.14884332424931215</v>
      </c>
      <c r="AE152" s="22">
        <f t="shared" si="117"/>
        <v>4.5911871161479365E-2</v>
      </c>
      <c r="AF152" s="22">
        <f t="shared" si="118"/>
        <v>0.26732557240796856</v>
      </c>
      <c r="AG152" s="22">
        <f t="shared" si="119"/>
        <v>2.2874479035130606</v>
      </c>
      <c r="AH152" s="22">
        <f t="shared" si="120"/>
        <v>4.6282128186975163E-2</v>
      </c>
      <c r="AI152" s="238">
        <f t="shared" si="121"/>
        <v>1.0809846146206847E-2</v>
      </c>
      <c r="AJ152" s="247">
        <f t="shared" si="122"/>
        <v>8.269073569406228E-5</v>
      </c>
      <c r="AK152" s="23">
        <f t="shared" si="123"/>
        <v>4.1345367847031155E-4</v>
      </c>
      <c r="AL152" s="23">
        <f t="shared" si="124"/>
        <v>1.275329754485538E-4</v>
      </c>
      <c r="AM152" s="23">
        <f t="shared" si="125"/>
        <v>7.4257103446657936E-4</v>
      </c>
      <c r="AN152" s="23">
        <f t="shared" si="126"/>
        <v>6.3540219542029463E-3</v>
      </c>
      <c r="AO152" s="23">
        <f t="shared" si="127"/>
        <v>1.2856146718604212E-4</v>
      </c>
      <c r="AP152" s="248">
        <f t="shared" si="128"/>
        <v>3.0027350406130129E-5</v>
      </c>
      <c r="AQ152" s="256">
        <f t="shared" si="129"/>
        <v>413.45367847031156</v>
      </c>
      <c r="AR152" s="257">
        <f t="shared" si="130"/>
        <v>127.5329754485538</v>
      </c>
      <c r="AS152" s="257">
        <f t="shared" si="131"/>
        <v>742.57103446657936</v>
      </c>
      <c r="AT152" s="257">
        <f t="shared" si="132"/>
        <v>6354.0219542029463</v>
      </c>
      <c r="AU152" s="257">
        <f t="shared" si="133"/>
        <v>128.56146718604211</v>
      </c>
      <c r="AV152" s="258">
        <f t="shared" si="134"/>
        <v>30.027350406130129</v>
      </c>
      <c r="AW152" s="264">
        <v>1</v>
      </c>
      <c r="AX152" s="265">
        <f t="shared" si="135"/>
        <v>413.45367847031156</v>
      </c>
      <c r="AY152" s="265">
        <f t="shared" si="136"/>
        <v>127.5329754485538</v>
      </c>
      <c r="AZ152" s="265">
        <f t="shared" si="137"/>
        <v>742.57103446657936</v>
      </c>
      <c r="BA152" s="265">
        <f t="shared" si="138"/>
        <v>6354.0219542029463</v>
      </c>
      <c r="BB152" s="265">
        <f t="shared" si="139"/>
        <v>128.56146718604211</v>
      </c>
      <c r="BC152" s="266">
        <f t="shared" si="140"/>
        <v>30.027350406130129</v>
      </c>
      <c r="BF152" s="210">
        <f>'F. CONVERSIÓN DE CARBÓN A CARNE'!$L$20</f>
        <v>0.24417195935985944</v>
      </c>
      <c r="BG152" s="13">
        <v>0.1</v>
      </c>
      <c r="BH152" s="13">
        <f t="shared" si="141"/>
        <v>60</v>
      </c>
      <c r="BI152">
        <f>(((((BD152+BE152+BF152)/0.565555287076649)^2)+((BH152/Q152)^2))^(1/2))*R152</f>
        <v>150.38168267250202</v>
      </c>
      <c r="BJ152">
        <f>(((BH152)^2)+((BI152^2))^(1/2))</f>
        <v>3750.3816826725019</v>
      </c>
      <c r="BK152" s="13">
        <f t="shared" si="142"/>
        <v>1.0050000000000001</v>
      </c>
      <c r="BL152" s="13">
        <f t="shared" si="143"/>
        <v>0.31</v>
      </c>
      <c r="BM152" s="13">
        <f t="shared" si="144"/>
        <v>1.8050000000000002</v>
      </c>
      <c r="BN152" s="13">
        <f t="shared" si="145"/>
        <v>15.445</v>
      </c>
      <c r="BO152" s="13">
        <f t="shared" si="146"/>
        <v>0.3125</v>
      </c>
      <c r="BP152" s="13">
        <f t="shared" si="147"/>
        <v>9.5899999999999999E-2</v>
      </c>
      <c r="BQ152" s="13">
        <f>((((BJ152/(Q152+R152+S152+T152))^2)+((BK152/W152)^2))^(1/2))*AD152</f>
        <v>0.59445823553935562</v>
      </c>
      <c r="BR152" s="209">
        <f>((((BJ152/(Q152+R152+S152+T152))^2)+((BL152/X152)^2))^(1/2))*AE152</f>
        <v>0.18336522688278628</v>
      </c>
      <c r="BS152" s="209">
        <f>(((((BJ152/(Q152+R152+S152+T152))^2)+((BM152/Y152)^2))^(1/2))*AF152)</f>
        <v>1.06765882104332</v>
      </c>
      <c r="BT152" s="209">
        <f>((((BJ152/(Q152+R152+S152+T152))^2)+((BN152/Z152)^2))^(1/2))*AG152</f>
        <v>9.1357288038859163</v>
      </c>
      <c r="BU152" s="209">
        <f>((((BJ152/(Q152+R152+S152+T152))^2)+((BO152/AA152)^2))^(1/2))*AH152</f>
        <v>0.18484397871248615</v>
      </c>
      <c r="BV152" s="209">
        <f>((((BJ152/(Q152+R152+S152+T152))^2)+((BP152/AB152)^2))^(1/2))*AI152</f>
        <v>4.3172927633371647E-2</v>
      </c>
      <c r="CI152"/>
      <c r="CJ152"/>
      <c r="CK152"/>
      <c r="CL152"/>
      <c r="CM152"/>
    </row>
    <row r="153" spans="1:91" s="13" customFormat="1" ht="12.95" customHeight="1" thickBot="1" x14ac:dyDescent="0.3">
      <c r="A153" s="13">
        <v>4.5973333333333333</v>
      </c>
      <c r="B153" s="13">
        <v>-74.090616666666662</v>
      </c>
      <c r="C153" s="13">
        <v>30</v>
      </c>
      <c r="D153" s="13">
        <v>24</v>
      </c>
      <c r="E153" s="13">
        <v>2306</v>
      </c>
      <c r="F153" s="58" t="s">
        <v>13</v>
      </c>
      <c r="G153" s="59" t="s">
        <v>1282</v>
      </c>
      <c r="H153" s="60" t="s">
        <v>1283</v>
      </c>
      <c r="I153" s="16" t="s">
        <v>1600</v>
      </c>
      <c r="J153" s="16"/>
      <c r="K153" s="81">
        <v>40211</v>
      </c>
      <c r="L153" s="16">
        <v>9</v>
      </c>
      <c r="M153" s="16">
        <v>7</v>
      </c>
      <c r="N153" s="3">
        <f t="shared" si="114"/>
        <v>270</v>
      </c>
      <c r="O153" s="3">
        <v>30</v>
      </c>
      <c r="P153" s="16" t="s">
        <v>1632</v>
      </c>
      <c r="Q153" s="16">
        <v>500</v>
      </c>
      <c r="R153" s="14"/>
      <c r="S153" s="14"/>
      <c r="T153" s="14"/>
      <c r="U153" s="17">
        <v>3.9E-2</v>
      </c>
      <c r="V153" s="142">
        <v>0.36</v>
      </c>
      <c r="W153" s="148">
        <v>1.8</v>
      </c>
      <c r="X153" s="142">
        <v>10.3</v>
      </c>
      <c r="Y153" s="154">
        <f>0.01805*1000</f>
        <v>18.05</v>
      </c>
      <c r="Z153" s="148">
        <v>311.5</v>
      </c>
      <c r="AA153" s="21">
        <f>0.003125*1000</f>
        <v>3.125</v>
      </c>
      <c r="AB153" s="215">
        <v>0.28499999999999998</v>
      </c>
      <c r="AC153" s="237">
        <f t="shared" si="115"/>
        <v>2.8380245288214369E-3</v>
      </c>
      <c r="AD153" s="22">
        <f t="shared" si="116"/>
        <v>1.4190122644107184E-2</v>
      </c>
      <c r="AE153" s="22">
        <f t="shared" si="117"/>
        <v>8.1199035130168878E-2</v>
      </c>
      <c r="AF153" s="22">
        <f t="shared" si="118"/>
        <v>0.14229539651451925</v>
      </c>
      <c r="AG153" s="22">
        <f t="shared" si="119"/>
        <v>2.4556795575774375</v>
      </c>
      <c r="AH153" s="22">
        <f t="shared" si="120"/>
        <v>2.4635629590463861E-2</v>
      </c>
      <c r="AI153" s="238">
        <f t="shared" si="121"/>
        <v>1.7099999999999999E-3</v>
      </c>
      <c r="AJ153" s="247">
        <f t="shared" si="122"/>
        <v>7.8834014689484351E-6</v>
      </c>
      <c r="AK153" s="23">
        <f t="shared" si="123"/>
        <v>3.9417007344742177E-5</v>
      </c>
      <c r="AL153" s="23">
        <f t="shared" si="124"/>
        <v>2.2555287536158022E-4</v>
      </c>
      <c r="AM153" s="23">
        <f t="shared" si="125"/>
        <v>3.9526499031810903E-4</v>
      </c>
      <c r="AN153" s="23">
        <f t="shared" si="126"/>
        <v>6.8213321043817709E-3</v>
      </c>
      <c r="AO153" s="23">
        <f t="shared" si="127"/>
        <v>6.843230441795517E-5</v>
      </c>
      <c r="AP153" s="248">
        <f t="shared" si="128"/>
        <v>4.7499999999999994E-6</v>
      </c>
      <c r="AQ153" s="256">
        <f t="shared" si="129"/>
        <v>39.417007344742174</v>
      </c>
      <c r="AR153" s="257">
        <f t="shared" si="130"/>
        <v>225.55287536158022</v>
      </c>
      <c r="AS153" s="257">
        <f t="shared" si="131"/>
        <v>395.26499031810903</v>
      </c>
      <c r="AT153" s="257">
        <f t="shared" si="132"/>
        <v>6821.3321043817705</v>
      </c>
      <c r="AU153" s="257">
        <f t="shared" si="133"/>
        <v>68.432304417955166</v>
      </c>
      <c r="AV153" s="258">
        <f t="shared" si="134"/>
        <v>4.7499999999999991</v>
      </c>
      <c r="AW153" s="264">
        <v>1</v>
      </c>
      <c r="AX153" s="265">
        <f t="shared" si="135"/>
        <v>39.417007344742174</v>
      </c>
      <c r="AY153" s="265">
        <f t="shared" si="136"/>
        <v>225.55287536158022</v>
      </c>
      <c r="AZ153" s="265">
        <f t="shared" si="137"/>
        <v>395.26499031810903</v>
      </c>
      <c r="BA153" s="265">
        <f t="shared" si="138"/>
        <v>6821.3321043817705</v>
      </c>
      <c r="BB153" s="265">
        <f t="shared" si="139"/>
        <v>68.432304417955166</v>
      </c>
      <c r="BC153" s="266">
        <f t="shared" si="140"/>
        <v>4.7499999999999991</v>
      </c>
      <c r="BG153" s="13">
        <v>0.1</v>
      </c>
      <c r="BH153" s="13">
        <f t="shared" si="141"/>
        <v>50</v>
      </c>
      <c r="BI153"/>
      <c r="BJ153">
        <f>BH153</f>
        <v>50</v>
      </c>
      <c r="BK153" s="13">
        <f t="shared" si="142"/>
        <v>0.18000000000000002</v>
      </c>
      <c r="BL153" s="13">
        <f t="shared" si="143"/>
        <v>1.03</v>
      </c>
      <c r="BM153" s="13">
        <f t="shared" si="144"/>
        <v>1.8050000000000002</v>
      </c>
      <c r="BN153" s="13">
        <f t="shared" si="145"/>
        <v>31.150000000000002</v>
      </c>
      <c r="BO153" s="13">
        <f t="shared" si="146"/>
        <v>0.3125</v>
      </c>
      <c r="BP153" s="13">
        <f t="shared" si="147"/>
        <v>2.8499999999999998E-2</v>
      </c>
      <c r="BQ153" s="13">
        <f>((((BJ153/Q153)^2)+((BK153/W153)^2))^(1/2))*AD153</f>
        <v>2.0067863895033948E-3</v>
      </c>
      <c r="BR153" s="209">
        <f>(((((BJ153/Q153))^2)+((BL153/X153)^2))^(1/2))*AE153</f>
        <v>1.1483277673269421E-2</v>
      </c>
      <c r="BS153" s="209">
        <f>(((((BJ153/Q153))^2)+((BM153/Y153)^2))^(1/2))*AF153</f>
        <v>2.0123607961409041E-2</v>
      </c>
      <c r="BT153" s="209">
        <f>((((BJ153/Q153)^2)+((BN153/Z153)^2))^(1/2))*AG153</f>
        <v>0.34728553351683744</v>
      </c>
      <c r="BU153" s="209">
        <f>((((BJ153/Q153)^2)+((BO153/AA153)^2))^(1/2))*AH153</f>
        <v>3.4840041484433936E-3</v>
      </c>
      <c r="BV153" s="209">
        <f>((((BJ153/Q153)^2)+((BP153/AB153)^2))^(1/2))*AI153</f>
        <v>2.4183051916579928E-4</v>
      </c>
      <c r="CI153"/>
      <c r="CJ153"/>
      <c r="CK153"/>
      <c r="CL153"/>
      <c r="CM153"/>
    </row>
    <row r="154" spans="1:91" s="13" customFormat="1" ht="12.95" customHeight="1" x14ac:dyDescent="0.25">
      <c r="A154" s="13">
        <v>4.5973959448122903</v>
      </c>
      <c r="B154" s="13">
        <v>-74.075878494841106</v>
      </c>
      <c r="C154" s="13">
        <v>32</v>
      </c>
      <c r="D154" s="13">
        <v>24</v>
      </c>
      <c r="E154" s="13">
        <v>2308</v>
      </c>
      <c r="F154" s="3" t="s">
        <v>5</v>
      </c>
      <c r="G154" s="4" t="s">
        <v>158</v>
      </c>
      <c r="H154" s="5" t="s">
        <v>550</v>
      </c>
      <c r="I154" s="14" t="s">
        <v>1603</v>
      </c>
      <c r="J154" s="3" t="s">
        <v>1553</v>
      </c>
      <c r="K154" s="6">
        <v>40660</v>
      </c>
      <c r="L154" s="15">
        <v>12</v>
      </c>
      <c r="M154" s="3">
        <v>7</v>
      </c>
      <c r="N154" s="3">
        <f t="shared" si="114"/>
        <v>360</v>
      </c>
      <c r="O154" s="3">
        <v>30</v>
      </c>
      <c r="P154" s="14" t="s">
        <v>1554</v>
      </c>
      <c r="Q154" s="3">
        <v>2250</v>
      </c>
      <c r="R154" s="14"/>
      <c r="S154" s="14"/>
      <c r="T154" s="14">
        <f>0.738210935315612*Q154</f>
        <v>1660.974604460127</v>
      </c>
      <c r="U154" s="17">
        <v>3.9E-2</v>
      </c>
      <c r="V154" s="30">
        <v>2.02</v>
      </c>
      <c r="W154" s="31">
        <v>10.1</v>
      </c>
      <c r="X154" s="30">
        <v>1.9</v>
      </c>
      <c r="Y154" s="155">
        <v>18.05</v>
      </c>
      <c r="Z154" s="31">
        <v>160.19999999999999</v>
      </c>
      <c r="AA154" s="21">
        <v>3.125</v>
      </c>
      <c r="AB154" s="224">
        <v>1.0149999999999999</v>
      </c>
      <c r="AC154" s="237">
        <f t="shared" si="115"/>
        <v>0.12456040308495681</v>
      </c>
      <c r="AD154" s="22">
        <f t="shared" si="116"/>
        <v>0.62280201542478397</v>
      </c>
      <c r="AE154" s="22">
        <f t="shared" si="117"/>
        <v>0.11716077517891976</v>
      </c>
      <c r="AF154" s="22">
        <f t="shared" si="118"/>
        <v>1.1130273641997377</v>
      </c>
      <c r="AG154" s="22">
        <f t="shared" si="119"/>
        <v>9.878503254559444</v>
      </c>
      <c r="AH154" s="22">
        <f t="shared" si="120"/>
        <v>0.19269864338638118</v>
      </c>
      <c r="AI154" s="238">
        <f t="shared" si="121"/>
        <v>4.7635670682324341E-2</v>
      </c>
      <c r="AJ154" s="247">
        <f t="shared" si="122"/>
        <v>3.4600111968043556E-4</v>
      </c>
      <c r="AK154" s="23">
        <f t="shared" si="123"/>
        <v>1.7300055984021778E-3</v>
      </c>
      <c r="AL154" s="23">
        <f t="shared" si="124"/>
        <v>3.2544659771922157E-4</v>
      </c>
      <c r="AM154" s="23">
        <f t="shared" si="125"/>
        <v>3.0917426783326047E-3</v>
      </c>
      <c r="AN154" s="23">
        <f t="shared" si="126"/>
        <v>2.7440286818220676E-2</v>
      </c>
      <c r="AO154" s="23">
        <f t="shared" si="127"/>
        <v>5.3527400940661435E-4</v>
      </c>
      <c r="AP154" s="248">
        <f t="shared" si="128"/>
        <v>1.3232130745090094E-4</v>
      </c>
      <c r="AQ154" s="256">
        <f t="shared" si="129"/>
        <v>1730.0055984021778</v>
      </c>
      <c r="AR154" s="257">
        <f t="shared" si="130"/>
        <v>325.44659771922159</v>
      </c>
      <c r="AS154" s="257">
        <f t="shared" si="131"/>
        <v>3091.7426783326046</v>
      </c>
      <c r="AT154" s="257">
        <f t="shared" si="132"/>
        <v>27440.286818220677</v>
      </c>
      <c r="AU154" s="257">
        <f t="shared" si="133"/>
        <v>535.27400940661437</v>
      </c>
      <c r="AV154" s="258">
        <f t="shared" si="134"/>
        <v>132.32130745090095</v>
      </c>
      <c r="AW154" s="264">
        <v>1</v>
      </c>
      <c r="AX154" s="265">
        <f t="shared" si="135"/>
        <v>1730.0055984021778</v>
      </c>
      <c r="AY154" s="265">
        <f t="shared" si="136"/>
        <v>325.44659771922159</v>
      </c>
      <c r="AZ154" s="265">
        <f t="shared" si="137"/>
        <v>3091.7426783326046</v>
      </c>
      <c r="BA154" s="265">
        <f t="shared" si="138"/>
        <v>27440.286818220677</v>
      </c>
      <c r="BB154" s="265">
        <f t="shared" si="139"/>
        <v>535.27400940661437</v>
      </c>
      <c r="BC154" s="266">
        <f t="shared" si="140"/>
        <v>132.32130745090095</v>
      </c>
      <c r="BD154" s="211">
        <f>'F. CONVERSIÓN DE CARBÓN A CARNE'!$F$20</f>
        <v>0.16207300021353654</v>
      </c>
      <c r="BG154" s="13">
        <v>0.1</v>
      </c>
      <c r="BH154" s="13">
        <f t="shared" si="141"/>
        <v>225</v>
      </c>
      <c r="BI154">
        <f>(((((BD154+BE154+BF154)/0.738210935315612)^2)+((BH154/Q154)^2))^(1/2))*T154</f>
        <v>400.70984757688251</v>
      </c>
      <c r="BJ154">
        <f t="shared" ref="BJ154:BJ157" si="150">(((BH154)^2)+((BI154^2))^(1/2))</f>
        <v>51025.70984757688</v>
      </c>
      <c r="BK154" s="13">
        <f t="shared" si="142"/>
        <v>1.01</v>
      </c>
      <c r="BL154" s="13">
        <f t="shared" si="143"/>
        <v>0.19</v>
      </c>
      <c r="BM154" s="13">
        <f t="shared" si="144"/>
        <v>1.8050000000000002</v>
      </c>
      <c r="BN154" s="13">
        <f t="shared" si="145"/>
        <v>16.02</v>
      </c>
      <c r="BO154" s="13">
        <f t="shared" si="146"/>
        <v>0.3125</v>
      </c>
      <c r="BP154" s="13">
        <f t="shared" si="147"/>
        <v>0.10149999999999999</v>
      </c>
      <c r="BQ154" s="13">
        <f>((((BJ154/(Q154+R154+S154+T154))^2)+((BK154/W154)^2))^(1/2))*AD154</f>
        <v>8.1258130269773154</v>
      </c>
      <c r="BR154" s="209">
        <f>((((BJ154/(Q154+R154+S154+T154))^2)+((BL154/X154)^2))^(1/2))*AE154</f>
        <v>1.5286182922036535</v>
      </c>
      <c r="BS154" s="209">
        <f>(((((BJ154/(Q154+R154+S154+T154))^2)+((BM154/Y154)^2))^(1/2))*AF154)</f>
        <v>14.521873775934708</v>
      </c>
      <c r="BT154" s="209">
        <f>((((BJ154/(Q154+R154+S154+T154))^2)+((BN154/Z154)^2))^(1/2))*AG154</f>
        <v>128.88665811106594</v>
      </c>
      <c r="BU154" s="209">
        <f>((((BJ154/(Q154+R154+S154+T154))^2)+((BO154/AA154)^2))^(1/2))*AH154</f>
        <v>2.5141748227033776</v>
      </c>
      <c r="BV154" s="209">
        <f>((((BJ154/(Q154+R154+S154+T154))^2)+((BP154/AB154)^2))^(1/2))*AI154</f>
        <v>0.62151140136440386</v>
      </c>
      <c r="CI154"/>
      <c r="CJ154"/>
      <c r="CK154"/>
      <c r="CL154"/>
      <c r="CM154"/>
    </row>
    <row r="155" spans="1:91" s="13" customFormat="1" ht="12.95" customHeight="1" thickBot="1" x14ac:dyDescent="0.3">
      <c r="A155" s="13">
        <v>4.5982469999999998</v>
      </c>
      <c r="B155" s="13">
        <v>-74.180187000000004</v>
      </c>
      <c r="C155" s="13">
        <v>20</v>
      </c>
      <c r="D155" s="13">
        <v>24</v>
      </c>
      <c r="E155" s="13">
        <v>1803</v>
      </c>
      <c r="F155" s="3" t="s">
        <v>5</v>
      </c>
      <c r="G155" s="4" t="s">
        <v>138</v>
      </c>
      <c r="H155" s="5" t="s">
        <v>139</v>
      </c>
      <c r="I155" s="14" t="s">
        <v>1570</v>
      </c>
      <c r="J155" s="3" t="s">
        <v>1553</v>
      </c>
      <c r="K155" s="6">
        <v>40662</v>
      </c>
      <c r="L155" s="15">
        <v>12</v>
      </c>
      <c r="M155" s="3">
        <v>7</v>
      </c>
      <c r="N155" s="3">
        <f t="shared" si="114"/>
        <v>360</v>
      </c>
      <c r="O155" s="3">
        <v>30</v>
      </c>
      <c r="P155" s="14" t="s">
        <v>1554</v>
      </c>
      <c r="Q155" s="3">
        <v>160</v>
      </c>
      <c r="R155" s="14"/>
      <c r="S155" s="14"/>
      <c r="T155" s="14">
        <f>0.738210935315612*Q155</f>
        <v>118.11374965049792</v>
      </c>
      <c r="U155" s="17">
        <v>3.9E-2</v>
      </c>
      <c r="V155" s="18">
        <v>2.02</v>
      </c>
      <c r="W155" s="19">
        <v>10.1</v>
      </c>
      <c r="X155" s="18">
        <v>1.9</v>
      </c>
      <c r="Y155" s="20">
        <v>18.05</v>
      </c>
      <c r="Z155" s="19">
        <v>160.19999999999999</v>
      </c>
      <c r="AA155" s="21">
        <v>3.125</v>
      </c>
      <c r="AB155" s="219">
        <v>1.0149999999999999</v>
      </c>
      <c r="AC155" s="237">
        <f t="shared" si="115"/>
        <v>8.8576286638191518E-3</v>
      </c>
      <c r="AD155" s="22">
        <f t="shared" si="116"/>
        <v>4.4288143319095752E-2</v>
      </c>
      <c r="AE155" s="22">
        <f t="shared" si="117"/>
        <v>8.3314329016120729E-3</v>
      </c>
      <c r="AF155" s="22">
        <f t="shared" si="118"/>
        <v>7.9148612565314691E-2</v>
      </c>
      <c r="AG155" s="22">
        <f t="shared" si="119"/>
        <v>0.7024713425464495</v>
      </c>
      <c r="AH155" s="22">
        <f t="shared" si="120"/>
        <v>1.370301464080933E-2</v>
      </c>
      <c r="AI155" s="238">
        <f t="shared" si="121"/>
        <v>3.3874254707430647E-3</v>
      </c>
      <c r="AJ155" s="247">
        <f t="shared" si="122"/>
        <v>2.4604524066164312E-5</v>
      </c>
      <c r="AK155" s="23">
        <f t="shared" si="123"/>
        <v>1.2302262033082154E-4</v>
      </c>
      <c r="AL155" s="23">
        <f t="shared" si="124"/>
        <v>2.3142869171144647E-5</v>
      </c>
      <c r="AM155" s="23">
        <f t="shared" si="125"/>
        <v>2.1985725712587415E-4</v>
      </c>
      <c r="AN155" s="23">
        <f t="shared" si="126"/>
        <v>1.9513092848512485E-3</v>
      </c>
      <c r="AO155" s="23">
        <f t="shared" si="127"/>
        <v>3.8063929557803694E-5</v>
      </c>
      <c r="AP155" s="248">
        <f t="shared" si="128"/>
        <v>9.4095151965085128E-6</v>
      </c>
      <c r="AQ155" s="256">
        <f t="shared" si="129"/>
        <v>123.02262033082154</v>
      </c>
      <c r="AR155" s="257">
        <f t="shared" si="130"/>
        <v>23.142869171144646</v>
      </c>
      <c r="AS155" s="257">
        <f t="shared" si="131"/>
        <v>219.85725712587416</v>
      </c>
      <c r="AT155" s="257">
        <f t="shared" si="132"/>
        <v>1951.3092848512485</v>
      </c>
      <c r="AU155" s="257">
        <f t="shared" si="133"/>
        <v>38.063929557803696</v>
      </c>
      <c r="AV155" s="258">
        <f t="shared" si="134"/>
        <v>9.4095151965085133</v>
      </c>
      <c r="AW155" s="264">
        <v>1</v>
      </c>
      <c r="AX155" s="265">
        <f t="shared" si="135"/>
        <v>123.02262033082154</v>
      </c>
      <c r="AY155" s="265">
        <f t="shared" si="136"/>
        <v>23.142869171144646</v>
      </c>
      <c r="AZ155" s="265">
        <f t="shared" si="137"/>
        <v>219.85725712587416</v>
      </c>
      <c r="BA155" s="265">
        <f t="shared" si="138"/>
        <v>1951.3092848512485</v>
      </c>
      <c r="BB155" s="265">
        <f t="shared" si="139"/>
        <v>38.063929557803696</v>
      </c>
      <c r="BC155" s="266">
        <f t="shared" si="140"/>
        <v>9.4095151965085133</v>
      </c>
      <c r="BD155" s="211">
        <f>'F. CONVERSIÓN DE CARBÓN A CARNE'!$F$20</f>
        <v>0.16207300021353654</v>
      </c>
      <c r="BG155" s="13">
        <v>0.1</v>
      </c>
      <c r="BH155" s="13">
        <f t="shared" si="141"/>
        <v>16</v>
      </c>
      <c r="BI155">
        <f>(((((BD155+BE155+BF155)/0.738210935315612)^2)+((BH155/Q155)^2))^(1/2))*T155</f>
        <v>28.494922494356089</v>
      </c>
      <c r="BJ155">
        <f t="shared" si="150"/>
        <v>284.4949224943561</v>
      </c>
      <c r="BK155" s="13">
        <f t="shared" si="142"/>
        <v>1.01</v>
      </c>
      <c r="BL155" s="13">
        <f t="shared" si="143"/>
        <v>0.19</v>
      </c>
      <c r="BM155" s="13">
        <f t="shared" si="144"/>
        <v>1.8050000000000002</v>
      </c>
      <c r="BN155" s="13">
        <f t="shared" si="145"/>
        <v>16.02</v>
      </c>
      <c r="BO155" s="13">
        <f t="shared" si="146"/>
        <v>0.3125</v>
      </c>
      <c r="BP155" s="13">
        <f t="shared" si="147"/>
        <v>0.10149999999999999</v>
      </c>
      <c r="BQ155" s="13">
        <f>((((BJ155/(Q155+R155+S155+T155))^2)+((BK155/W155)^2))^(1/2))*AD155</f>
        <v>4.5520270451905549E-2</v>
      </c>
      <c r="BR155" s="209">
        <f>((((BJ155/(Q155+R155+S155+T155))^2)+((BL155/X155)^2))^(1/2))*AE155</f>
        <v>8.5632191939228278E-3</v>
      </c>
      <c r="BS155" s="209">
        <f>(((((BJ155/(Q155+R155+S155+T155))^2)+((BM155/Y155)^2))^(1/2))*AF155)</f>
        <v>8.1350582342266858E-2</v>
      </c>
      <c r="BT155" s="209">
        <f>((((BJ155/(Q155+R155+S155+T155))^2)+((BN155/Z155)^2))^(1/2))*AG155</f>
        <v>0.72201458677180885</v>
      </c>
      <c r="BU155" s="209">
        <f>((((BJ155/(Q155+R155+S155+T155))^2)+((BO155/AA155)^2))^(1/2))*AH155</f>
        <v>1.4084242095267808E-2</v>
      </c>
      <c r="BV155" s="209">
        <f>((((BJ155/(Q155+R155+S155+T155))^2)+((BP155/AB155)^2))^(1/2))*AI155</f>
        <v>3.4816660173110654E-3</v>
      </c>
      <c r="CI155"/>
      <c r="CJ155"/>
      <c r="CK155"/>
      <c r="CL155"/>
      <c r="CM155"/>
    </row>
    <row r="156" spans="1:91" s="13" customFormat="1" ht="12.95" customHeight="1" thickBot="1" x14ac:dyDescent="0.3">
      <c r="A156" s="13">
        <v>4.5982666666666665</v>
      </c>
      <c r="B156" s="13">
        <v>-74.135625000000005</v>
      </c>
      <c r="C156" s="13">
        <v>25</v>
      </c>
      <c r="D156" s="13">
        <v>24</v>
      </c>
      <c r="E156" s="13">
        <v>1808</v>
      </c>
      <c r="F156" s="3" t="s">
        <v>5</v>
      </c>
      <c r="G156" s="4" t="s">
        <v>504</v>
      </c>
      <c r="H156" s="5" t="s">
        <v>724</v>
      </c>
      <c r="I156" s="14" t="s">
        <v>1610</v>
      </c>
      <c r="J156" s="3" t="s">
        <v>1553</v>
      </c>
      <c r="K156" s="6">
        <v>40634</v>
      </c>
      <c r="L156" s="15">
        <v>12</v>
      </c>
      <c r="M156" s="3">
        <v>7</v>
      </c>
      <c r="N156" s="3">
        <f t="shared" si="114"/>
        <v>360</v>
      </c>
      <c r="O156" s="3">
        <v>30</v>
      </c>
      <c r="P156" s="14" t="s">
        <v>1554</v>
      </c>
      <c r="Q156" s="3">
        <v>880</v>
      </c>
      <c r="R156" s="14"/>
      <c r="S156" s="14"/>
      <c r="T156" s="14">
        <f>0.738210935315612*Q156</f>
        <v>649.62562307773851</v>
      </c>
      <c r="U156" s="17">
        <v>3.9E-2</v>
      </c>
      <c r="V156" s="27">
        <v>2.02</v>
      </c>
      <c r="W156" s="28">
        <v>10.1</v>
      </c>
      <c r="X156" s="27">
        <v>1.9</v>
      </c>
      <c r="Y156" s="155">
        <v>18.05</v>
      </c>
      <c r="Z156" s="28">
        <v>160.19999999999999</v>
      </c>
      <c r="AA156" s="21">
        <v>3.125</v>
      </c>
      <c r="AB156" s="222">
        <v>1.0149999999999999</v>
      </c>
      <c r="AC156" s="237">
        <f t="shared" si="115"/>
        <v>4.8716957651005324E-2</v>
      </c>
      <c r="AD156" s="22">
        <f t="shared" si="116"/>
        <v>0.24358478825502661</v>
      </c>
      <c r="AE156" s="22">
        <f t="shared" si="117"/>
        <v>4.5822880958866392E-2</v>
      </c>
      <c r="AF156" s="22">
        <f t="shared" si="118"/>
        <v>0.43531736910923086</v>
      </c>
      <c r="AG156" s="22">
        <f t="shared" si="119"/>
        <v>3.8635923840054716</v>
      </c>
      <c r="AH156" s="22">
        <f t="shared" si="120"/>
        <v>7.5366580524451318E-2</v>
      </c>
      <c r="AI156" s="238">
        <f t="shared" si="121"/>
        <v>1.8630840089086852E-2</v>
      </c>
      <c r="AJ156" s="247">
        <f t="shared" si="122"/>
        <v>1.3532488236390368E-4</v>
      </c>
      <c r="AK156" s="23">
        <f t="shared" si="123"/>
        <v>6.7662441181951839E-4</v>
      </c>
      <c r="AL156" s="23">
        <f t="shared" si="124"/>
        <v>1.2728578044129553E-4</v>
      </c>
      <c r="AM156" s="23">
        <f t="shared" si="125"/>
        <v>1.2092149141923079E-3</v>
      </c>
      <c r="AN156" s="23">
        <f t="shared" si="126"/>
        <v>1.0732201066681865E-2</v>
      </c>
      <c r="AO156" s="23">
        <f t="shared" si="127"/>
        <v>2.0935161256792033E-4</v>
      </c>
      <c r="AP156" s="248">
        <f t="shared" si="128"/>
        <v>5.175233358079681E-5</v>
      </c>
      <c r="AQ156" s="256">
        <f t="shared" si="129"/>
        <v>676.6244118195184</v>
      </c>
      <c r="AR156" s="257">
        <f t="shared" si="130"/>
        <v>127.28578044129553</v>
      </c>
      <c r="AS156" s="257">
        <f t="shared" si="131"/>
        <v>1209.214914192308</v>
      </c>
      <c r="AT156" s="257">
        <f t="shared" si="132"/>
        <v>10732.201066681866</v>
      </c>
      <c r="AU156" s="257">
        <f t="shared" si="133"/>
        <v>209.35161256792034</v>
      </c>
      <c r="AV156" s="258">
        <f t="shared" si="134"/>
        <v>51.752333580796808</v>
      </c>
      <c r="AW156" s="264">
        <v>1</v>
      </c>
      <c r="AX156" s="265">
        <f t="shared" si="135"/>
        <v>676.6244118195184</v>
      </c>
      <c r="AY156" s="265">
        <f t="shared" si="136"/>
        <v>127.28578044129553</v>
      </c>
      <c r="AZ156" s="265">
        <f t="shared" si="137"/>
        <v>1209.214914192308</v>
      </c>
      <c r="BA156" s="265">
        <f t="shared" si="138"/>
        <v>10732.201066681866</v>
      </c>
      <c r="BB156" s="265">
        <f t="shared" si="139"/>
        <v>209.35161256792034</v>
      </c>
      <c r="BC156" s="266">
        <f t="shared" si="140"/>
        <v>51.752333580796808</v>
      </c>
      <c r="BD156" s="211">
        <f>'F. CONVERSIÓN DE CARBÓN A CARNE'!$F$20</f>
        <v>0.16207300021353654</v>
      </c>
      <c r="BG156" s="13">
        <v>0.1</v>
      </c>
      <c r="BH156" s="13">
        <f t="shared" si="141"/>
        <v>88</v>
      </c>
      <c r="BI156">
        <f>(((((BD156+BE156+BF156)/0.738210935315612)^2)+((BH156/Q156)^2))^(1/2))*T156</f>
        <v>156.72207371895846</v>
      </c>
      <c r="BJ156">
        <f t="shared" si="150"/>
        <v>7900.7220737189582</v>
      </c>
      <c r="BK156" s="13">
        <f t="shared" si="142"/>
        <v>1.01</v>
      </c>
      <c r="BL156" s="13">
        <f t="shared" si="143"/>
        <v>0.19</v>
      </c>
      <c r="BM156" s="13">
        <f t="shared" si="144"/>
        <v>1.8050000000000002</v>
      </c>
      <c r="BN156" s="13">
        <f t="shared" si="145"/>
        <v>16.02</v>
      </c>
      <c r="BO156" s="13">
        <f t="shared" si="146"/>
        <v>0.3125</v>
      </c>
      <c r="BP156" s="13">
        <f t="shared" si="147"/>
        <v>0.10149999999999999</v>
      </c>
      <c r="BQ156" s="13">
        <f>((((BJ156/(Q156+R156+S156+T156))^2)+((BK156/W156)^2))^(1/2))*AD156</f>
        <v>1.2583839678824122</v>
      </c>
      <c r="BR156" s="209">
        <f>((((BJ156/(Q156+R156+S156+T156))^2)+((BL156/X156)^2))^(1/2))*AE156</f>
        <v>0.23672569692837458</v>
      </c>
      <c r="BS156" s="209">
        <f>(((((BJ156/(Q156+R156+S156+T156))^2)+((BM156/Y156)^2))^(1/2))*AF156)</f>
        <v>2.2488941208195592</v>
      </c>
      <c r="BT156" s="209">
        <f>((((BJ156/(Q156+R156+S156+T156))^2)+((BN156/Z156)^2))^(1/2))*AG156</f>
        <v>19.959714025224002</v>
      </c>
      <c r="BU156" s="209">
        <f>((((BJ156/(Q156+R156+S156+T156))^2)+((BO156/AA156)^2))^(1/2))*AH156</f>
        <v>0.38935147521114249</v>
      </c>
      <c r="BV156" s="209">
        <f>((((BJ156/(Q156+R156+S156+T156))^2)+((BP156/AB156)^2))^(1/2))*AI156</f>
        <v>9.6248828361735844E-2</v>
      </c>
      <c r="CI156"/>
      <c r="CJ156"/>
      <c r="CK156"/>
      <c r="CL156"/>
      <c r="CM156"/>
    </row>
    <row r="157" spans="1:91" s="13" customFormat="1" ht="12.95" customHeight="1" thickBot="1" x14ac:dyDescent="0.3">
      <c r="A157" s="13">
        <v>4.5985292047397497</v>
      </c>
      <c r="B157" s="13">
        <v>-74.122931333577299</v>
      </c>
      <c r="C157" s="13">
        <v>26</v>
      </c>
      <c r="D157" s="13">
        <v>24</v>
      </c>
      <c r="E157" s="13">
        <v>1809</v>
      </c>
      <c r="F157" s="3" t="s">
        <v>5</v>
      </c>
      <c r="G157" s="4" t="s">
        <v>502</v>
      </c>
      <c r="H157" s="5" t="s">
        <v>503</v>
      </c>
      <c r="I157" s="14" t="s">
        <v>1601</v>
      </c>
      <c r="J157" s="3" t="s">
        <v>1553</v>
      </c>
      <c r="K157" s="6">
        <v>40635</v>
      </c>
      <c r="L157" s="15">
        <v>12</v>
      </c>
      <c r="M157" s="3">
        <v>7</v>
      </c>
      <c r="N157" s="3">
        <f t="shared" si="114"/>
        <v>360</v>
      </c>
      <c r="O157" s="3">
        <v>30</v>
      </c>
      <c r="P157" s="14" t="s">
        <v>1554</v>
      </c>
      <c r="Q157" s="3">
        <v>3750</v>
      </c>
      <c r="R157" s="14"/>
      <c r="S157" s="14"/>
      <c r="T157" s="14">
        <f>0.738210935315612*Q157</f>
        <v>2768.291007433545</v>
      </c>
      <c r="U157" s="17">
        <v>3.9E-2</v>
      </c>
      <c r="V157" s="27">
        <v>2.02</v>
      </c>
      <c r="W157" s="28">
        <v>10.1</v>
      </c>
      <c r="X157" s="27">
        <v>1.9</v>
      </c>
      <c r="Y157" s="155">
        <v>18.05</v>
      </c>
      <c r="Z157" s="28">
        <v>160.19999999999999</v>
      </c>
      <c r="AA157" s="21">
        <v>3.125</v>
      </c>
      <c r="AB157" s="222">
        <v>1.0149999999999999</v>
      </c>
      <c r="AC157" s="237">
        <f t="shared" si="115"/>
        <v>0.20760067180826133</v>
      </c>
      <c r="AD157" s="22">
        <f t="shared" si="116"/>
        <v>1.0380033590413067</v>
      </c>
      <c r="AE157" s="22">
        <f t="shared" si="117"/>
        <v>0.19526795863153296</v>
      </c>
      <c r="AF157" s="22">
        <f t="shared" si="118"/>
        <v>1.8550456069995629</v>
      </c>
      <c r="AG157" s="22">
        <f t="shared" si="119"/>
        <v>16.464172090932411</v>
      </c>
      <c r="AH157" s="22">
        <f t="shared" si="120"/>
        <v>0.32116440564396864</v>
      </c>
      <c r="AI157" s="238">
        <f t="shared" si="121"/>
        <v>7.9392784470540573E-2</v>
      </c>
      <c r="AJ157" s="247">
        <f t="shared" si="122"/>
        <v>5.7666853280072597E-4</v>
      </c>
      <c r="AK157" s="23">
        <f t="shared" si="123"/>
        <v>2.8833426640036295E-3</v>
      </c>
      <c r="AL157" s="23">
        <f t="shared" si="124"/>
        <v>5.4241099619870264E-4</v>
      </c>
      <c r="AM157" s="23">
        <f t="shared" si="125"/>
        <v>5.1529044638876746E-3</v>
      </c>
      <c r="AN157" s="23">
        <f t="shared" si="126"/>
        <v>4.5733811363701145E-2</v>
      </c>
      <c r="AO157" s="23">
        <f t="shared" si="127"/>
        <v>8.9212334901102406E-4</v>
      </c>
      <c r="AP157" s="248">
        <f t="shared" si="128"/>
        <v>2.2053551241816826E-4</v>
      </c>
      <c r="AQ157" s="256">
        <f t="shared" si="129"/>
        <v>2883.3426640036296</v>
      </c>
      <c r="AR157" s="257">
        <f t="shared" si="130"/>
        <v>542.41099619870261</v>
      </c>
      <c r="AS157" s="257">
        <f t="shared" si="131"/>
        <v>5152.9044638876749</v>
      </c>
      <c r="AT157" s="257">
        <f t="shared" si="132"/>
        <v>45733.811363701148</v>
      </c>
      <c r="AU157" s="257">
        <f t="shared" si="133"/>
        <v>892.12334901102406</v>
      </c>
      <c r="AV157" s="258">
        <f t="shared" si="134"/>
        <v>220.53551241816825</v>
      </c>
      <c r="AW157" s="264">
        <v>1</v>
      </c>
      <c r="AX157" s="265">
        <f t="shared" si="135"/>
        <v>2883.3426640036296</v>
      </c>
      <c r="AY157" s="265">
        <f t="shared" si="136"/>
        <v>542.41099619870261</v>
      </c>
      <c r="AZ157" s="265">
        <f t="shared" si="137"/>
        <v>5152.9044638876749</v>
      </c>
      <c r="BA157" s="265">
        <f t="shared" si="138"/>
        <v>45733.811363701148</v>
      </c>
      <c r="BB157" s="265">
        <f t="shared" si="139"/>
        <v>892.12334901102406</v>
      </c>
      <c r="BC157" s="266">
        <f t="shared" si="140"/>
        <v>220.53551241816825</v>
      </c>
      <c r="BD157" s="211">
        <f>'F. CONVERSIÓN DE CARBÓN A CARNE'!$F$20</f>
        <v>0.16207300021353654</v>
      </c>
      <c r="BG157" s="13">
        <v>0.1</v>
      </c>
      <c r="BH157" s="13">
        <f t="shared" si="141"/>
        <v>375</v>
      </c>
      <c r="BI157">
        <f>(((((BD157+BE157+BF157)/0.738210935315612)^2)+((BH157/Q157)^2))^(1/2))*T157</f>
        <v>667.84974596147083</v>
      </c>
      <c r="BJ157">
        <f t="shared" si="150"/>
        <v>141292.84974596146</v>
      </c>
      <c r="BK157" s="13">
        <f t="shared" si="142"/>
        <v>1.01</v>
      </c>
      <c r="BL157" s="13">
        <f t="shared" si="143"/>
        <v>0.19</v>
      </c>
      <c r="BM157" s="13">
        <f t="shared" si="144"/>
        <v>1.8050000000000002</v>
      </c>
      <c r="BN157" s="13">
        <f t="shared" si="145"/>
        <v>16.02</v>
      </c>
      <c r="BO157" s="13">
        <f t="shared" si="146"/>
        <v>0.3125</v>
      </c>
      <c r="BP157" s="13">
        <f t="shared" si="147"/>
        <v>0.10149999999999999</v>
      </c>
      <c r="BQ157" s="13">
        <f>((((BJ157/(Q157+R157+S157+T157))^2)+((BK157/W157)^2))^(1/2))*AD157</f>
        <v>22.500378267430598</v>
      </c>
      <c r="BR157" s="209">
        <f>((((BJ157/(Q157+R157+S157+T157))^2)+((BL157/X157)^2))^(1/2))*AE157</f>
        <v>4.2327444265463505</v>
      </c>
      <c r="BS157" s="209">
        <f>(((((BJ157/(Q157+R157+S157+T157))^2)+((BM157/Y157)^2))^(1/2))*AF157)</f>
        <v>40.211072052190325</v>
      </c>
      <c r="BT157" s="209">
        <f>((((BJ157/(Q157+R157+S157+T157))^2)+((BN157/Z157)^2))^(1/2))*AG157</f>
        <v>356.88718796459233</v>
      </c>
      <c r="BU157" s="209">
        <f>((((BJ157/(Q157+R157+S157+T157))^2)+((BO157/AA157)^2))^(1/2))*AH157</f>
        <v>6.9617507015564968</v>
      </c>
      <c r="BV157" s="209">
        <f>((((BJ157/(Q157+R157+S157+T157))^2)+((BP157/AB157)^2))^(1/2))*AI157</f>
        <v>1.7209652230235848</v>
      </c>
      <c r="CI157"/>
      <c r="CJ157"/>
      <c r="CK157"/>
      <c r="CL157"/>
      <c r="CM157"/>
    </row>
    <row r="158" spans="1:91" s="13" customFormat="1" ht="12.95" customHeight="1" thickBot="1" x14ac:dyDescent="0.3">
      <c r="A158" s="13">
        <v>4.5985452976101202</v>
      </c>
      <c r="B158" s="13">
        <v>-74.070507553484802</v>
      </c>
      <c r="C158" s="13">
        <v>32</v>
      </c>
      <c r="D158" s="13">
        <v>24</v>
      </c>
      <c r="E158" s="13">
        <v>2308</v>
      </c>
      <c r="F158" s="64" t="s">
        <v>13</v>
      </c>
      <c r="G158" s="59" t="s">
        <v>1097</v>
      </c>
      <c r="H158" s="60" t="s">
        <v>1098</v>
      </c>
      <c r="I158" s="14" t="s">
        <v>1583</v>
      </c>
      <c r="J158" s="68"/>
      <c r="K158" s="73">
        <v>39875</v>
      </c>
      <c r="L158" s="62">
        <v>12</v>
      </c>
      <c r="M158" s="16">
        <v>7</v>
      </c>
      <c r="N158" s="3">
        <f t="shared" si="114"/>
        <v>360</v>
      </c>
      <c r="O158" s="3">
        <v>30</v>
      </c>
      <c r="P158" s="16" t="s">
        <v>1632</v>
      </c>
      <c r="Q158" s="62">
        <v>550</v>
      </c>
      <c r="R158" s="14"/>
      <c r="S158" s="14"/>
      <c r="T158" s="14"/>
      <c r="U158" s="17">
        <v>3.9E-2</v>
      </c>
      <c r="V158" s="144">
        <v>0.36</v>
      </c>
      <c r="W158" s="149">
        <v>1.8</v>
      </c>
      <c r="X158" s="144">
        <v>10.3</v>
      </c>
      <c r="Y158" s="29">
        <f>0.01805*1000</f>
        <v>18.05</v>
      </c>
      <c r="Z158" s="149">
        <v>311.5</v>
      </c>
      <c r="AA158" s="21">
        <f>0.003125*1000</f>
        <v>3.125</v>
      </c>
      <c r="AB158" s="217">
        <v>0.28499999999999998</v>
      </c>
      <c r="AC158" s="237">
        <f t="shared" si="115"/>
        <v>3.1218269817035803E-3</v>
      </c>
      <c r="AD158" s="22">
        <f t="shared" si="116"/>
        <v>1.5609134908517902E-2</v>
      </c>
      <c r="AE158" s="22">
        <f t="shared" si="117"/>
        <v>8.9318938643185769E-2</v>
      </c>
      <c r="AF158" s="22">
        <f t="shared" si="118"/>
        <v>0.15652493616597118</v>
      </c>
      <c r="AG158" s="22">
        <f t="shared" si="119"/>
        <v>2.701247513335181</v>
      </c>
      <c r="AH158" s="22">
        <f t="shared" si="120"/>
        <v>2.7099192549510247E-2</v>
      </c>
      <c r="AI158" s="238">
        <f t="shared" si="121"/>
        <v>1.8810000000000001E-3</v>
      </c>
      <c r="AJ158" s="247">
        <f t="shared" si="122"/>
        <v>8.6717416158432791E-6</v>
      </c>
      <c r="AK158" s="23">
        <f t="shared" si="123"/>
        <v>4.3358708079216396E-5</v>
      </c>
      <c r="AL158" s="23">
        <f t="shared" si="124"/>
        <v>2.4810816289773824E-4</v>
      </c>
      <c r="AM158" s="23">
        <f t="shared" si="125"/>
        <v>4.3479148934991998E-4</v>
      </c>
      <c r="AN158" s="23">
        <f t="shared" si="126"/>
        <v>7.503465314819947E-3</v>
      </c>
      <c r="AO158" s="23">
        <f t="shared" si="127"/>
        <v>7.5275534859750687E-5</v>
      </c>
      <c r="AP158" s="248">
        <f t="shared" si="128"/>
        <v>5.2249999999999999E-6</v>
      </c>
      <c r="AQ158" s="256">
        <f t="shared" si="129"/>
        <v>43.358708079216399</v>
      </c>
      <c r="AR158" s="257">
        <f t="shared" si="130"/>
        <v>248.10816289773825</v>
      </c>
      <c r="AS158" s="257">
        <f t="shared" si="131"/>
        <v>434.79148934991997</v>
      </c>
      <c r="AT158" s="257">
        <f t="shared" si="132"/>
        <v>7503.4653148199468</v>
      </c>
      <c r="AU158" s="257">
        <f t="shared" si="133"/>
        <v>75.275534859750692</v>
      </c>
      <c r="AV158" s="258">
        <f t="shared" si="134"/>
        <v>5.2249999999999996</v>
      </c>
      <c r="AW158" s="264">
        <v>1</v>
      </c>
      <c r="AX158" s="265">
        <f t="shared" si="135"/>
        <v>43.358708079216399</v>
      </c>
      <c r="AY158" s="265">
        <f t="shared" si="136"/>
        <v>248.10816289773825</v>
      </c>
      <c r="AZ158" s="265">
        <f t="shared" si="137"/>
        <v>434.79148934991997</v>
      </c>
      <c r="BA158" s="265">
        <f t="shared" si="138"/>
        <v>7503.4653148199468</v>
      </c>
      <c r="BB158" s="265">
        <f t="shared" si="139"/>
        <v>75.275534859750692</v>
      </c>
      <c r="BC158" s="266">
        <f t="shared" si="140"/>
        <v>5.2249999999999996</v>
      </c>
      <c r="BG158" s="13">
        <v>0.1</v>
      </c>
      <c r="BH158" s="13">
        <f t="shared" si="141"/>
        <v>55</v>
      </c>
      <c r="BI158"/>
      <c r="BJ158">
        <f>BH158</f>
        <v>55</v>
      </c>
      <c r="BK158" s="13">
        <f t="shared" si="142"/>
        <v>0.18000000000000002</v>
      </c>
      <c r="BL158" s="13">
        <f t="shared" si="143"/>
        <v>1.03</v>
      </c>
      <c r="BM158" s="13">
        <f t="shared" si="144"/>
        <v>1.8050000000000002</v>
      </c>
      <c r="BN158" s="13">
        <f t="shared" si="145"/>
        <v>31.150000000000002</v>
      </c>
      <c r="BO158" s="13">
        <f t="shared" si="146"/>
        <v>0.3125</v>
      </c>
      <c r="BP158" s="13">
        <f t="shared" si="147"/>
        <v>2.8499999999999998E-2</v>
      </c>
      <c r="BQ158" s="13">
        <f>((((BJ158/Q158)^2)+((BK158/W158)^2))^(1/2))*AD158</f>
        <v>2.2074650284537342E-3</v>
      </c>
      <c r="BR158" s="209">
        <f>(((((BJ158/Q158))^2)+((BL158/X158)^2))^(1/2))*AE158</f>
        <v>1.2631605440596364E-2</v>
      </c>
      <c r="BS158" s="209">
        <f>(((((BJ158/Q158))^2)+((BM158/Y158)^2))^(1/2))*AF158</f>
        <v>2.2135968757549945E-2</v>
      </c>
      <c r="BT158" s="209">
        <f>((((BJ158/Q158)^2)+((BN158/Z158)^2))^(1/2))*AG158</f>
        <v>0.38201408686852117</v>
      </c>
      <c r="BU158" s="209">
        <f>((((BJ158/Q158)^2)+((BO158/AA158)^2))^(1/2))*AH158</f>
        <v>3.8324045632877331E-3</v>
      </c>
      <c r="BV158" s="209">
        <f>((((BJ158/Q158)^2)+((BP158/AB158)^2))^(1/2))*AI158</f>
        <v>2.6601357108237925E-4</v>
      </c>
      <c r="CI158"/>
      <c r="CJ158"/>
      <c r="CK158"/>
      <c r="CL158"/>
      <c r="CM158"/>
    </row>
    <row r="159" spans="1:91" s="13" customFormat="1" ht="12.95" customHeight="1" thickBot="1" x14ac:dyDescent="0.3">
      <c r="A159" s="13">
        <v>4.5988783904241801</v>
      </c>
      <c r="B159" s="13">
        <v>-74.074632578199498</v>
      </c>
      <c r="C159" s="13">
        <v>32</v>
      </c>
      <c r="D159" s="13">
        <v>24</v>
      </c>
      <c r="E159" s="13">
        <v>2308</v>
      </c>
      <c r="F159" s="3" t="s">
        <v>5</v>
      </c>
      <c r="G159" s="4" t="s">
        <v>146</v>
      </c>
      <c r="H159" s="5" t="s">
        <v>147</v>
      </c>
      <c r="I159" s="14" t="s">
        <v>1583</v>
      </c>
      <c r="J159" s="3" t="s">
        <v>1553</v>
      </c>
      <c r="K159" s="6">
        <v>40631</v>
      </c>
      <c r="L159" s="15">
        <v>12</v>
      </c>
      <c r="M159" s="3">
        <v>7</v>
      </c>
      <c r="N159" s="3">
        <f t="shared" si="114"/>
        <v>360</v>
      </c>
      <c r="O159" s="3">
        <v>30</v>
      </c>
      <c r="P159" s="14" t="s">
        <v>1554</v>
      </c>
      <c r="Q159" s="3">
        <v>600</v>
      </c>
      <c r="R159" s="14"/>
      <c r="S159" s="14"/>
      <c r="T159" s="14">
        <f>0.738210935315612*Q159</f>
        <v>442.92656118936719</v>
      </c>
      <c r="U159" s="17">
        <v>3.9E-2</v>
      </c>
      <c r="V159" s="27">
        <v>2.02</v>
      </c>
      <c r="W159" s="28">
        <v>10.1</v>
      </c>
      <c r="X159" s="27">
        <v>1.9</v>
      </c>
      <c r="Y159" s="155">
        <v>18.05</v>
      </c>
      <c r="Z159" s="28">
        <v>160.19999999999999</v>
      </c>
      <c r="AA159" s="21">
        <v>3.125</v>
      </c>
      <c r="AB159" s="222">
        <v>1.0149999999999999</v>
      </c>
      <c r="AC159" s="237">
        <f t="shared" si="115"/>
        <v>3.3216107489321814E-2</v>
      </c>
      <c r="AD159" s="22">
        <f t="shared" si="116"/>
        <v>0.16608053744660906</v>
      </c>
      <c r="AE159" s="22">
        <f t="shared" si="117"/>
        <v>3.1242873381045269E-2</v>
      </c>
      <c r="AF159" s="22">
        <f t="shared" si="118"/>
        <v>0.29680729711993015</v>
      </c>
      <c r="AG159" s="22">
        <f t="shared" si="119"/>
        <v>2.6342675345491857</v>
      </c>
      <c r="AH159" s="22">
        <f t="shared" si="120"/>
        <v>5.1386304903034988E-2</v>
      </c>
      <c r="AI159" s="238">
        <f t="shared" si="121"/>
        <v>1.2702845515286491E-2</v>
      </c>
      <c r="AJ159" s="247">
        <f t="shared" si="122"/>
        <v>9.2266965248116151E-5</v>
      </c>
      <c r="AK159" s="23">
        <f t="shared" si="123"/>
        <v>4.6133482624058071E-4</v>
      </c>
      <c r="AL159" s="23">
        <f t="shared" si="124"/>
        <v>8.6785759391792413E-5</v>
      </c>
      <c r="AM159" s="23">
        <f t="shared" si="125"/>
        <v>8.2446471422202821E-4</v>
      </c>
      <c r="AN159" s="23">
        <f t="shared" si="126"/>
        <v>7.3174098181921828E-3</v>
      </c>
      <c r="AO159" s="23">
        <f t="shared" si="127"/>
        <v>1.4273973584176387E-4</v>
      </c>
      <c r="AP159" s="248">
        <f t="shared" si="128"/>
        <v>3.5285681986906921E-5</v>
      </c>
      <c r="AQ159" s="256">
        <f t="shared" si="129"/>
        <v>461.3348262405807</v>
      </c>
      <c r="AR159" s="257">
        <f t="shared" si="130"/>
        <v>86.785759391792411</v>
      </c>
      <c r="AS159" s="257">
        <f t="shared" si="131"/>
        <v>824.46471422202819</v>
      </c>
      <c r="AT159" s="257">
        <f t="shared" si="132"/>
        <v>7317.4098181921827</v>
      </c>
      <c r="AU159" s="257">
        <f t="shared" si="133"/>
        <v>142.73973584176386</v>
      </c>
      <c r="AV159" s="258">
        <f t="shared" si="134"/>
        <v>35.285681986906923</v>
      </c>
      <c r="AW159" s="264">
        <v>1</v>
      </c>
      <c r="AX159" s="265">
        <f t="shared" si="135"/>
        <v>461.3348262405807</v>
      </c>
      <c r="AY159" s="265">
        <f t="shared" si="136"/>
        <v>86.785759391792411</v>
      </c>
      <c r="AZ159" s="265">
        <f t="shared" si="137"/>
        <v>824.46471422202819</v>
      </c>
      <c r="BA159" s="265">
        <f t="shared" si="138"/>
        <v>7317.4098181921827</v>
      </c>
      <c r="BB159" s="265">
        <f t="shared" si="139"/>
        <v>142.73973584176386</v>
      </c>
      <c r="BC159" s="266">
        <f t="shared" si="140"/>
        <v>35.285681986906923</v>
      </c>
      <c r="BD159" s="211">
        <f>'F. CONVERSIÓN DE CARBÓN A CARNE'!$F$20</f>
        <v>0.16207300021353654</v>
      </c>
      <c r="BG159" s="13">
        <v>0.1</v>
      </c>
      <c r="BH159" s="13">
        <f t="shared" si="141"/>
        <v>60</v>
      </c>
      <c r="BI159">
        <f>(((((BD159+BE159+BF159)/0.738210935315612)^2)+((BH159/Q159)^2))^(1/2))*T159</f>
        <v>106.85595935383533</v>
      </c>
      <c r="BJ159">
        <f>(((BH159)^2)+((BI159^2))^(1/2))</f>
        <v>3706.8559593538353</v>
      </c>
      <c r="BK159" s="13">
        <f t="shared" si="142"/>
        <v>1.01</v>
      </c>
      <c r="BL159" s="13">
        <f t="shared" si="143"/>
        <v>0.19</v>
      </c>
      <c r="BM159" s="13">
        <f t="shared" si="144"/>
        <v>1.8050000000000002</v>
      </c>
      <c r="BN159" s="13">
        <f t="shared" si="145"/>
        <v>16.02</v>
      </c>
      <c r="BO159" s="13">
        <f t="shared" si="146"/>
        <v>0.3125</v>
      </c>
      <c r="BP159" s="13">
        <f t="shared" si="147"/>
        <v>0.10149999999999999</v>
      </c>
      <c r="BQ159" s="13">
        <f>((((BJ159/(Q159+R159+S159+T159))^2)+((BK159/W159)^2))^(1/2))*AD159</f>
        <v>0.59053078921591318</v>
      </c>
      <c r="BR159" s="209">
        <f>((((BJ159/(Q159+R159+S159+T159))^2)+((BL159/X159)^2))^(1/2))*AE159</f>
        <v>0.11108995044655794</v>
      </c>
      <c r="BS159" s="209">
        <f>(((((BJ159/(Q159+R159+S159+T159))^2)+((BM159/Y159)^2))^(1/2))*AF159)</f>
        <v>1.0553545292423008</v>
      </c>
      <c r="BT159" s="209">
        <f>((((BJ159/(Q159+R159+S159+T159))^2)+((BN159/Z159)^2))^(1/2))*AG159</f>
        <v>9.3666368744939916</v>
      </c>
      <c r="BU159" s="209">
        <f>((((BJ159/(Q159+R159+S159+T159))^2)+((BO159/AA159)^2))^(1/2))*AH159</f>
        <v>0.18271373428710189</v>
      </c>
      <c r="BV159" s="209">
        <f>((((BJ159/(Q159+R159+S159+T159))^2)+((BP159/AB159)^2))^(1/2))*AI159</f>
        <v>4.5167371823092058E-2</v>
      </c>
      <c r="CI159"/>
      <c r="CJ159"/>
      <c r="CK159"/>
      <c r="CL159"/>
      <c r="CM159"/>
    </row>
    <row r="160" spans="1:91" s="13" customFormat="1" ht="12.95" customHeight="1" thickBot="1" x14ac:dyDescent="0.3">
      <c r="A160" s="13">
        <v>4.5993138888888883</v>
      </c>
      <c r="B160" s="13">
        <v>-74.119933333333321</v>
      </c>
      <c r="C160" s="13">
        <v>27</v>
      </c>
      <c r="D160" s="13">
        <v>24</v>
      </c>
      <c r="E160" s="13">
        <v>1810</v>
      </c>
      <c r="F160" s="83" t="s">
        <v>13</v>
      </c>
      <c r="G160" s="59" t="s">
        <v>1417</v>
      </c>
      <c r="H160" s="60" t="s">
        <v>1418</v>
      </c>
      <c r="I160" s="93" t="s">
        <v>1598</v>
      </c>
      <c r="J160" s="101"/>
      <c r="K160" s="94">
        <v>40898</v>
      </c>
      <c r="L160" s="16">
        <v>8</v>
      </c>
      <c r="M160" s="16">
        <v>7</v>
      </c>
      <c r="N160" s="3">
        <f t="shared" si="114"/>
        <v>240</v>
      </c>
      <c r="O160" s="3">
        <v>30</v>
      </c>
      <c r="P160" s="16" t="s">
        <v>1632</v>
      </c>
      <c r="Q160" s="93">
        <v>625</v>
      </c>
      <c r="R160" s="14"/>
      <c r="S160" s="14"/>
      <c r="T160" s="14"/>
      <c r="U160" s="17">
        <v>3.9E-2</v>
      </c>
      <c r="V160" s="144">
        <v>0.36</v>
      </c>
      <c r="W160" s="149">
        <v>1.8</v>
      </c>
      <c r="X160" s="144">
        <v>10.3</v>
      </c>
      <c r="Y160" s="29">
        <f>0.01805*1000</f>
        <v>18.05</v>
      </c>
      <c r="Z160" s="149">
        <v>311.5</v>
      </c>
      <c r="AA160" s="21">
        <f>0.003125*1000</f>
        <v>3.125</v>
      </c>
      <c r="AB160" s="217">
        <v>0.28499999999999998</v>
      </c>
      <c r="AC160" s="237">
        <f t="shared" si="115"/>
        <v>3.5475306610267959E-3</v>
      </c>
      <c r="AD160" s="22">
        <f t="shared" si="116"/>
        <v>1.773765330513398E-2</v>
      </c>
      <c r="AE160" s="22">
        <f t="shared" si="117"/>
        <v>0.1014987939127111</v>
      </c>
      <c r="AF160" s="22">
        <f t="shared" si="118"/>
        <v>0.17786924564314907</v>
      </c>
      <c r="AG160" s="22">
        <f t="shared" si="119"/>
        <v>3.0695994469717971</v>
      </c>
      <c r="AH160" s="22">
        <f t="shared" si="120"/>
        <v>3.0794536988079824E-2</v>
      </c>
      <c r="AI160" s="238">
        <f t="shared" si="121"/>
        <v>2.1374999999999996E-3</v>
      </c>
      <c r="AJ160" s="247">
        <f t="shared" si="122"/>
        <v>9.8542518361855443E-6</v>
      </c>
      <c r="AK160" s="23">
        <f t="shared" si="123"/>
        <v>4.927125918092772E-5</v>
      </c>
      <c r="AL160" s="23">
        <f t="shared" si="124"/>
        <v>2.8194109420197528E-4</v>
      </c>
      <c r="AM160" s="23">
        <f t="shared" si="125"/>
        <v>4.9408123789763633E-4</v>
      </c>
      <c r="AN160" s="23">
        <f t="shared" si="126"/>
        <v>8.5266651304772133E-3</v>
      </c>
      <c r="AO160" s="23">
        <f t="shared" si="127"/>
        <v>8.5540380522443956E-5</v>
      </c>
      <c r="AP160" s="248">
        <f t="shared" si="128"/>
        <v>5.9374999999999986E-6</v>
      </c>
      <c r="AQ160" s="256">
        <f t="shared" si="129"/>
        <v>49.271259180927721</v>
      </c>
      <c r="AR160" s="257">
        <f t="shared" si="130"/>
        <v>281.94109420197526</v>
      </c>
      <c r="AS160" s="257">
        <f t="shared" si="131"/>
        <v>494.0812378976363</v>
      </c>
      <c r="AT160" s="257">
        <f t="shared" si="132"/>
        <v>8526.6651304772131</v>
      </c>
      <c r="AU160" s="257">
        <f t="shared" si="133"/>
        <v>85.540380522443954</v>
      </c>
      <c r="AV160" s="258">
        <f t="shared" si="134"/>
        <v>5.9374999999999982</v>
      </c>
      <c r="AW160" s="264">
        <v>1</v>
      </c>
      <c r="AX160" s="265">
        <f t="shared" si="135"/>
        <v>49.271259180927721</v>
      </c>
      <c r="AY160" s="265">
        <f t="shared" si="136"/>
        <v>281.94109420197526</v>
      </c>
      <c r="AZ160" s="265">
        <f t="shared" si="137"/>
        <v>494.0812378976363</v>
      </c>
      <c r="BA160" s="265">
        <f t="shared" si="138"/>
        <v>8526.6651304772131</v>
      </c>
      <c r="BB160" s="265">
        <f t="shared" si="139"/>
        <v>85.540380522443954</v>
      </c>
      <c r="BC160" s="266">
        <f t="shared" si="140"/>
        <v>5.9374999999999982</v>
      </c>
      <c r="BG160" s="13">
        <v>0.1</v>
      </c>
      <c r="BH160" s="13">
        <f t="shared" si="141"/>
        <v>62.5</v>
      </c>
      <c r="BI160"/>
      <c r="BJ160">
        <f>BH160</f>
        <v>62.5</v>
      </c>
      <c r="BK160" s="13">
        <f t="shared" si="142"/>
        <v>0.18000000000000002</v>
      </c>
      <c r="BL160" s="13">
        <f t="shared" si="143"/>
        <v>1.03</v>
      </c>
      <c r="BM160" s="13">
        <f t="shared" si="144"/>
        <v>1.8050000000000002</v>
      </c>
      <c r="BN160" s="13">
        <f t="shared" si="145"/>
        <v>31.150000000000002</v>
      </c>
      <c r="BO160" s="13">
        <f t="shared" si="146"/>
        <v>0.3125</v>
      </c>
      <c r="BP160" s="13">
        <f t="shared" si="147"/>
        <v>2.8499999999999998E-2</v>
      </c>
      <c r="BQ160" s="13">
        <f>((((BJ160/Q160)^2)+((BK160/W160)^2))^(1/2))*AD160</f>
        <v>2.5084829868792435E-3</v>
      </c>
      <c r="BR160" s="209">
        <f>(((((BJ160/Q160))^2)+((BL160/X160)^2))^(1/2))*AE160</f>
        <v>1.4354097091586778E-2</v>
      </c>
      <c r="BS160" s="209">
        <f>(((((BJ160/Q160))^2)+((BM160/Y160)^2))^(1/2))*AF160</f>
        <v>2.51545099517613E-2</v>
      </c>
      <c r="BT160" s="209">
        <f>((((BJ160/Q160)^2)+((BN160/Z160)^2))^(1/2))*AG160</f>
        <v>0.43410691689604686</v>
      </c>
      <c r="BU160" s="209">
        <f>((((BJ160/Q160)^2)+((BO160/AA160)^2))^(1/2))*AH160</f>
        <v>4.3550051855542416E-3</v>
      </c>
      <c r="BV160" s="209">
        <f>((((BJ160/Q160)^2)+((BP160/AB160)^2))^(1/2))*AI160</f>
        <v>3.022881489572491E-4</v>
      </c>
      <c r="CI160"/>
      <c r="CJ160"/>
      <c r="CK160"/>
      <c r="CL160"/>
      <c r="CM160"/>
    </row>
    <row r="161" spans="1:91" s="13" customFormat="1" ht="12.95" customHeight="1" thickBot="1" x14ac:dyDescent="0.3">
      <c r="A161" s="13">
        <v>4.5993194444444443</v>
      </c>
      <c r="B161" s="13">
        <v>-74.100305555555551</v>
      </c>
      <c r="C161" s="13">
        <v>29</v>
      </c>
      <c r="D161" s="13">
        <v>24</v>
      </c>
      <c r="E161" s="13">
        <v>2305</v>
      </c>
      <c r="F161" s="58" t="s">
        <v>13</v>
      </c>
      <c r="G161" s="59" t="s">
        <v>1056</v>
      </c>
      <c r="H161" s="60" t="s">
        <v>1057</v>
      </c>
      <c r="I161" s="16" t="s">
        <v>1600</v>
      </c>
      <c r="J161" s="16"/>
      <c r="K161" s="72">
        <v>40295</v>
      </c>
      <c r="L161" s="62">
        <v>12</v>
      </c>
      <c r="M161" s="16">
        <v>7</v>
      </c>
      <c r="N161" s="3">
        <f t="shared" si="114"/>
        <v>360</v>
      </c>
      <c r="O161" s="3">
        <v>30</v>
      </c>
      <c r="P161" s="16" t="s">
        <v>1593</v>
      </c>
      <c r="Q161" s="62">
        <v>550</v>
      </c>
      <c r="R161" s="14"/>
      <c r="S161" s="14"/>
      <c r="T161" s="14"/>
      <c r="U161" s="17">
        <v>3.9E-2</v>
      </c>
      <c r="V161" s="143">
        <v>2.8800000000000002E-3</v>
      </c>
      <c r="W161" s="143">
        <v>3.2000000000000002E-3</v>
      </c>
      <c r="X161" s="143">
        <v>7.5000000000000002E-4</v>
      </c>
      <c r="Y161" s="146">
        <v>4.0000000000000003E-5</v>
      </c>
      <c r="Z161" s="143">
        <v>6.7999999999999996E-3</v>
      </c>
      <c r="AA161" s="146">
        <v>2.64</v>
      </c>
      <c r="AB161" s="221">
        <v>1.4999999999999999E-2</v>
      </c>
      <c r="AC161" s="237">
        <f t="shared" si="115"/>
        <v>2.4974615853628644E-5</v>
      </c>
      <c r="AD161" s="22">
        <f t="shared" si="116"/>
        <v>2.7749573170698493E-5</v>
      </c>
      <c r="AE161" s="22">
        <f t="shared" si="117"/>
        <v>6.5038062118824593E-6</v>
      </c>
      <c r="AF161" s="22">
        <f t="shared" si="118"/>
        <v>3.4686966463373119E-7</v>
      </c>
      <c r="AG161" s="22">
        <f t="shared" si="119"/>
        <v>5.8967842987734291E-5</v>
      </c>
      <c r="AH161" s="22">
        <f t="shared" si="120"/>
        <v>2.2893397865826257E-2</v>
      </c>
      <c r="AI161" s="238">
        <f t="shared" si="121"/>
        <v>9.8999999999999994E-5</v>
      </c>
      <c r="AJ161" s="247">
        <f t="shared" si="122"/>
        <v>6.937393292674624E-8</v>
      </c>
      <c r="AK161" s="23">
        <f t="shared" si="123"/>
        <v>7.7082147696384702E-8</v>
      </c>
      <c r="AL161" s="23">
        <f t="shared" si="124"/>
        <v>1.8066128366340164E-8</v>
      </c>
      <c r="AM161" s="23">
        <f t="shared" si="125"/>
        <v>9.6352684620480882E-10</v>
      </c>
      <c r="AN161" s="23">
        <f t="shared" si="126"/>
        <v>1.6379956385481747E-7</v>
      </c>
      <c r="AO161" s="23">
        <f t="shared" si="127"/>
        <v>6.3592771849517376E-5</v>
      </c>
      <c r="AP161" s="248">
        <f t="shared" si="128"/>
        <v>2.7499999999999996E-7</v>
      </c>
      <c r="AQ161" s="256">
        <f t="shared" si="129"/>
        <v>7.7082147696384704E-2</v>
      </c>
      <c r="AR161" s="257">
        <f t="shared" si="130"/>
        <v>1.8066128366340164E-2</v>
      </c>
      <c r="AS161" s="257">
        <f t="shared" si="131"/>
        <v>9.6352684620480884E-4</v>
      </c>
      <c r="AT161" s="257">
        <f t="shared" si="132"/>
        <v>0.16379956385481748</v>
      </c>
      <c r="AU161" s="257">
        <f t="shared" si="133"/>
        <v>63.592771849517376</v>
      </c>
      <c r="AV161" s="258">
        <f t="shared" si="134"/>
        <v>0.27499999999999997</v>
      </c>
      <c r="AW161" s="264">
        <v>1</v>
      </c>
      <c r="AX161" s="265">
        <f t="shared" si="135"/>
        <v>7.7082147696384704E-2</v>
      </c>
      <c r="AY161" s="265">
        <f t="shared" si="136"/>
        <v>1.8066128366340164E-2</v>
      </c>
      <c r="AZ161" s="265">
        <f t="shared" si="137"/>
        <v>9.6352684620480884E-4</v>
      </c>
      <c r="BA161" s="265">
        <f t="shared" si="138"/>
        <v>0.16379956385481748</v>
      </c>
      <c r="BB161" s="265">
        <f t="shared" si="139"/>
        <v>63.592771849517376</v>
      </c>
      <c r="BC161" s="266">
        <f t="shared" si="140"/>
        <v>0.27499999999999997</v>
      </c>
      <c r="BG161" s="13">
        <v>0.1</v>
      </c>
      <c r="BH161" s="13">
        <f t="shared" si="141"/>
        <v>55</v>
      </c>
      <c r="BI161"/>
      <c r="BJ161">
        <f>BH161</f>
        <v>55</v>
      </c>
      <c r="BK161" s="13">
        <f t="shared" si="142"/>
        <v>3.2000000000000003E-4</v>
      </c>
      <c r="BL161" s="13">
        <f t="shared" si="143"/>
        <v>7.5000000000000007E-5</v>
      </c>
      <c r="BM161" s="13">
        <f t="shared" si="144"/>
        <v>4.0000000000000007E-6</v>
      </c>
      <c r="BN161" s="13">
        <f t="shared" si="145"/>
        <v>6.8000000000000005E-4</v>
      </c>
      <c r="BO161" s="13">
        <f t="shared" si="146"/>
        <v>0.26400000000000001</v>
      </c>
      <c r="BP161" s="13">
        <f t="shared" si="147"/>
        <v>1.5E-3</v>
      </c>
      <c r="BQ161" s="13">
        <f>((((BJ161/Q161)^2)+((BK161/W161)^2))^(1/2))*AD161</f>
        <v>3.9243822728066389E-6</v>
      </c>
      <c r="BR161" s="209">
        <f>(((((BJ161/Q161))^2)+((BL161/X161)^2))^(1/2))*AE161</f>
        <v>9.1977709518905595E-7</v>
      </c>
      <c r="BS161" s="209">
        <f>(((((BJ161/Q161))^2)+((BM161/Y161)^2))^(1/2))*AF161</f>
        <v>4.9054778410082988E-8</v>
      </c>
      <c r="BT161" s="209">
        <f>((((BJ161/Q161)^2)+((BN161/Z161)^2))^(1/2))*AG161</f>
        <v>8.3393123297141065E-6</v>
      </c>
      <c r="BU161" s="209">
        <f>((((BJ161/Q161)^2)+((BO161/AA161)^2))^(1/2))*AH161</f>
        <v>3.2376153750654771E-3</v>
      </c>
      <c r="BV161" s="209">
        <f>((((BJ161/Q161)^2)+((BP161/AB161)^2))^(1/2))*AI161</f>
        <v>1.4000714267493643E-5</v>
      </c>
      <c r="CI161"/>
      <c r="CJ161"/>
      <c r="CK161"/>
      <c r="CL161"/>
      <c r="CM161"/>
    </row>
    <row r="162" spans="1:91" s="13" customFormat="1" ht="12.95" customHeight="1" thickBot="1" x14ac:dyDescent="0.3">
      <c r="A162" s="13">
        <v>4.5993527777777778</v>
      </c>
      <c r="B162" s="13">
        <v>-74.145050000000012</v>
      </c>
      <c r="C162" s="13">
        <v>24</v>
      </c>
      <c r="D162" s="13">
        <v>24</v>
      </c>
      <c r="E162" s="13">
        <v>1807</v>
      </c>
      <c r="F162" s="3" t="s">
        <v>5</v>
      </c>
      <c r="G162" s="4" t="s">
        <v>337</v>
      </c>
      <c r="H162" s="5" t="s">
        <v>338</v>
      </c>
      <c r="I162" s="14" t="s">
        <v>1598</v>
      </c>
      <c r="J162" s="3" t="s">
        <v>1553</v>
      </c>
      <c r="K162" s="6">
        <v>40626</v>
      </c>
      <c r="L162" s="15">
        <v>12</v>
      </c>
      <c r="M162" s="3">
        <v>7</v>
      </c>
      <c r="N162" s="3">
        <f t="shared" si="114"/>
        <v>360</v>
      </c>
      <c r="O162" s="3">
        <v>30</v>
      </c>
      <c r="P162" s="14" t="s">
        <v>1554</v>
      </c>
      <c r="Q162" s="3">
        <v>770</v>
      </c>
      <c r="R162" s="14"/>
      <c r="S162" s="14"/>
      <c r="T162" s="14">
        <f>0.738210935315612*Q162</f>
        <v>568.42242019302125</v>
      </c>
      <c r="U162" s="17">
        <v>3.9E-2</v>
      </c>
      <c r="V162" s="27">
        <v>2.02</v>
      </c>
      <c r="W162" s="28">
        <v>10.1</v>
      </c>
      <c r="X162" s="27">
        <v>1.9</v>
      </c>
      <c r="Y162" s="155">
        <v>18.05</v>
      </c>
      <c r="Z162" s="28">
        <v>160.19999999999999</v>
      </c>
      <c r="AA162" s="21">
        <v>3.125</v>
      </c>
      <c r="AB162" s="222">
        <v>1.0149999999999999</v>
      </c>
      <c r="AC162" s="237">
        <f t="shared" si="115"/>
        <v>4.262733794462966E-2</v>
      </c>
      <c r="AD162" s="22">
        <f t="shared" si="116"/>
        <v>0.21313668972314828</v>
      </c>
      <c r="AE162" s="22">
        <f t="shared" si="117"/>
        <v>4.0095020839008094E-2</v>
      </c>
      <c r="AF162" s="22">
        <f t="shared" si="118"/>
        <v>0.38090269797057696</v>
      </c>
      <c r="AG162" s="22">
        <f t="shared" si="119"/>
        <v>3.3806433360047872</v>
      </c>
      <c r="AH162" s="22">
        <f t="shared" si="120"/>
        <v>6.5945757958894902E-2</v>
      </c>
      <c r="AI162" s="238">
        <f t="shared" si="121"/>
        <v>1.6301985077950998E-2</v>
      </c>
      <c r="AJ162" s="247">
        <f t="shared" si="122"/>
        <v>1.1840927206841573E-4</v>
      </c>
      <c r="AK162" s="23">
        <f t="shared" si="123"/>
        <v>5.9204636034207859E-4</v>
      </c>
      <c r="AL162" s="23">
        <f t="shared" si="124"/>
        <v>1.113750578861336E-4</v>
      </c>
      <c r="AM162" s="23">
        <f t="shared" si="125"/>
        <v>1.0580630499182693E-3</v>
      </c>
      <c r="AN162" s="23">
        <f t="shared" si="126"/>
        <v>9.3906759333466303E-3</v>
      </c>
      <c r="AO162" s="23">
        <f t="shared" si="127"/>
        <v>1.8318266099693028E-4</v>
      </c>
      <c r="AP162" s="248">
        <f t="shared" si="128"/>
        <v>4.5283291883197218E-5</v>
      </c>
      <c r="AQ162" s="256">
        <f t="shared" si="129"/>
        <v>592.04636034207863</v>
      </c>
      <c r="AR162" s="257">
        <f t="shared" si="130"/>
        <v>111.3750578861336</v>
      </c>
      <c r="AS162" s="257">
        <f t="shared" si="131"/>
        <v>1058.0630499182694</v>
      </c>
      <c r="AT162" s="257">
        <f t="shared" si="132"/>
        <v>9390.6759333466307</v>
      </c>
      <c r="AU162" s="257">
        <f t="shared" si="133"/>
        <v>183.18266099693028</v>
      </c>
      <c r="AV162" s="258">
        <f t="shared" si="134"/>
        <v>45.283291883197215</v>
      </c>
      <c r="AW162" s="264">
        <v>1</v>
      </c>
      <c r="AX162" s="265">
        <f t="shared" si="135"/>
        <v>592.04636034207863</v>
      </c>
      <c r="AY162" s="265">
        <f t="shared" si="136"/>
        <v>111.3750578861336</v>
      </c>
      <c r="AZ162" s="265">
        <f t="shared" si="137"/>
        <v>1058.0630499182694</v>
      </c>
      <c r="BA162" s="265">
        <f t="shared" si="138"/>
        <v>9390.6759333466307</v>
      </c>
      <c r="BB162" s="265">
        <f t="shared" si="139"/>
        <v>183.18266099693028</v>
      </c>
      <c r="BC162" s="266">
        <f t="shared" si="140"/>
        <v>45.283291883197215</v>
      </c>
      <c r="BD162" s="211">
        <f>'F. CONVERSIÓN DE CARBÓN A CARNE'!$F$20</f>
        <v>0.16207300021353654</v>
      </c>
      <c r="BG162" s="13">
        <v>0.1</v>
      </c>
      <c r="BH162" s="13">
        <f t="shared" si="141"/>
        <v>77</v>
      </c>
      <c r="BI162">
        <f>(((((BD162+BE162+BF162)/0.738210935315612)^2)+((BH162/Q162)^2))^(1/2))*T162</f>
        <v>137.13181450408868</v>
      </c>
      <c r="BJ162">
        <f t="shared" ref="BJ162:BJ164" si="151">(((BH162)^2)+((BI162^2))^(1/2))</f>
        <v>6066.1318145040887</v>
      </c>
      <c r="BK162" s="13">
        <f t="shared" si="142"/>
        <v>1.01</v>
      </c>
      <c r="BL162" s="13">
        <f t="shared" si="143"/>
        <v>0.19</v>
      </c>
      <c r="BM162" s="13">
        <f t="shared" si="144"/>
        <v>1.8050000000000002</v>
      </c>
      <c r="BN162" s="13">
        <f t="shared" si="145"/>
        <v>16.02</v>
      </c>
      <c r="BO162" s="13">
        <f t="shared" si="146"/>
        <v>0.3125</v>
      </c>
      <c r="BP162" s="13">
        <f t="shared" si="147"/>
        <v>0.10149999999999999</v>
      </c>
      <c r="BQ162" s="13">
        <f>((((BJ162/(Q162+R162+S162+T162))^2)+((BK162/W162)^2))^(1/2))*AD162</f>
        <v>0.96623450186010895</v>
      </c>
      <c r="BR162" s="209">
        <f>((((BJ162/(Q162+R162+S162+T162))^2)+((BL162/X162)^2))^(1/2))*AE162</f>
        <v>0.18176688648853534</v>
      </c>
      <c r="BS162" s="209">
        <f>(((((BJ162/(Q162+R162+S162+T162))^2)+((BM162/Y162)^2))^(1/2))*AF162)</f>
        <v>1.7267854216410861</v>
      </c>
      <c r="BT162" s="209">
        <f>((((BJ162/(Q162+R162+S162+T162))^2)+((BN162/Z162)^2))^(1/2))*AG162</f>
        <v>15.325818534454399</v>
      </c>
      <c r="BU162" s="209">
        <f>((((BJ162/(Q162+R162+S162+T162))^2)+((BO162/AA162)^2))^(1/2))*AH162</f>
        <v>0.29895869488245952</v>
      </c>
      <c r="BV162" s="209">
        <f>((((BJ162/(Q162+R162+S162+T162))^2)+((BP162/AB162)^2))^(1/2))*AI162</f>
        <v>7.3903467542754897E-2</v>
      </c>
      <c r="CI162"/>
      <c r="CJ162"/>
      <c r="CK162"/>
      <c r="CL162"/>
      <c r="CM162"/>
    </row>
    <row r="163" spans="1:91" s="13" customFormat="1" ht="12.95" customHeight="1" thickBot="1" x14ac:dyDescent="0.3">
      <c r="A163" s="13">
        <v>4.5993950666744698</v>
      </c>
      <c r="B163" s="13">
        <v>-74.077059847535395</v>
      </c>
      <c r="C163" s="13">
        <v>32</v>
      </c>
      <c r="D163" s="13">
        <v>24</v>
      </c>
      <c r="E163" s="13">
        <v>2308</v>
      </c>
      <c r="F163" s="3" t="s">
        <v>5</v>
      </c>
      <c r="G163" s="4" t="s">
        <v>162</v>
      </c>
      <c r="H163" s="5" t="s">
        <v>163</v>
      </c>
      <c r="I163" s="14" t="s">
        <v>1583</v>
      </c>
      <c r="J163" s="3" t="s">
        <v>1553</v>
      </c>
      <c r="K163" s="6">
        <v>40639</v>
      </c>
      <c r="L163" s="15">
        <v>12</v>
      </c>
      <c r="M163" s="3">
        <v>7</v>
      </c>
      <c r="N163" s="3">
        <f t="shared" si="114"/>
        <v>360</v>
      </c>
      <c r="O163" s="3">
        <v>30</v>
      </c>
      <c r="P163" s="14" t="s">
        <v>1554</v>
      </c>
      <c r="Q163" s="3">
        <v>750</v>
      </c>
      <c r="R163" s="14"/>
      <c r="S163" s="14"/>
      <c r="T163" s="14">
        <f>0.738210935315612*Q163</f>
        <v>553.658201486709</v>
      </c>
      <c r="U163" s="17">
        <v>3.9E-2</v>
      </c>
      <c r="V163" s="27">
        <v>2.02</v>
      </c>
      <c r="W163" s="28">
        <v>10.1</v>
      </c>
      <c r="X163" s="27">
        <v>1.9</v>
      </c>
      <c r="Y163" s="155">
        <v>18.05</v>
      </c>
      <c r="Z163" s="28">
        <v>160.19999999999999</v>
      </c>
      <c r="AA163" s="158">
        <v>3.125</v>
      </c>
      <c r="AB163" s="222">
        <v>1.0149999999999999</v>
      </c>
      <c r="AC163" s="237">
        <f t="shared" si="115"/>
        <v>4.1520134361652264E-2</v>
      </c>
      <c r="AD163" s="22">
        <f t="shared" si="116"/>
        <v>0.20760067180826133</v>
      </c>
      <c r="AE163" s="22">
        <f t="shared" si="117"/>
        <v>3.9053591726306583E-2</v>
      </c>
      <c r="AF163" s="22">
        <f t="shared" si="118"/>
        <v>0.37100912139991266</v>
      </c>
      <c r="AG163" s="22">
        <f t="shared" si="119"/>
        <v>3.2928344181864819</v>
      </c>
      <c r="AH163" s="22">
        <f t="shared" si="120"/>
        <v>6.4232881128793731E-2</v>
      </c>
      <c r="AI163" s="238">
        <f t="shared" si="121"/>
        <v>1.5878556894108112E-2</v>
      </c>
      <c r="AJ163" s="247">
        <f t="shared" si="122"/>
        <v>1.1533370656014518E-4</v>
      </c>
      <c r="AK163" s="23">
        <f t="shared" si="123"/>
        <v>5.7666853280072597E-4</v>
      </c>
      <c r="AL163" s="23">
        <f t="shared" si="124"/>
        <v>1.0848219923974051E-4</v>
      </c>
      <c r="AM163" s="23">
        <f t="shared" si="125"/>
        <v>1.0305808927775352E-3</v>
      </c>
      <c r="AN163" s="23">
        <f t="shared" si="126"/>
        <v>9.1467622727402272E-3</v>
      </c>
      <c r="AO163" s="23">
        <f t="shared" si="127"/>
        <v>1.784246698022048E-4</v>
      </c>
      <c r="AP163" s="248">
        <f t="shared" si="128"/>
        <v>4.4107102483633643E-5</v>
      </c>
      <c r="AQ163" s="256">
        <f t="shared" si="129"/>
        <v>576.66853280072598</v>
      </c>
      <c r="AR163" s="257">
        <f t="shared" si="130"/>
        <v>108.48219923974051</v>
      </c>
      <c r="AS163" s="257">
        <f t="shared" si="131"/>
        <v>1030.5808927775352</v>
      </c>
      <c r="AT163" s="257">
        <f t="shared" si="132"/>
        <v>9146.7622727402268</v>
      </c>
      <c r="AU163" s="257">
        <f t="shared" si="133"/>
        <v>178.42466980220479</v>
      </c>
      <c r="AV163" s="258">
        <f t="shared" si="134"/>
        <v>44.107102483633646</v>
      </c>
      <c r="AW163" s="264">
        <v>1</v>
      </c>
      <c r="AX163" s="265">
        <f t="shared" si="135"/>
        <v>576.66853280072598</v>
      </c>
      <c r="AY163" s="265">
        <f t="shared" si="136"/>
        <v>108.48219923974051</v>
      </c>
      <c r="AZ163" s="265">
        <f t="shared" si="137"/>
        <v>1030.5808927775352</v>
      </c>
      <c r="BA163" s="265">
        <f t="shared" si="138"/>
        <v>9146.7622727402268</v>
      </c>
      <c r="BB163" s="265">
        <f t="shared" si="139"/>
        <v>178.42466980220479</v>
      </c>
      <c r="BC163" s="266">
        <f t="shared" si="140"/>
        <v>44.107102483633646</v>
      </c>
      <c r="BD163" s="211">
        <f>'F. CONVERSIÓN DE CARBÓN A CARNE'!$F$20</f>
        <v>0.16207300021353654</v>
      </c>
      <c r="BG163" s="13">
        <v>0.1</v>
      </c>
      <c r="BH163" s="13">
        <f t="shared" si="141"/>
        <v>75</v>
      </c>
      <c r="BI163">
        <f>(((((BD163+BE163+BF163)/0.738210935315612)^2)+((BH163/Q163)^2))^(1/2))*T163</f>
        <v>133.56994919229416</v>
      </c>
      <c r="BJ163">
        <f t="shared" si="151"/>
        <v>5758.5699491922942</v>
      </c>
      <c r="BK163" s="13">
        <f t="shared" si="142"/>
        <v>1.01</v>
      </c>
      <c r="BL163" s="13">
        <f t="shared" si="143"/>
        <v>0.19</v>
      </c>
      <c r="BM163" s="13">
        <f t="shared" si="144"/>
        <v>1.8050000000000002</v>
      </c>
      <c r="BN163" s="13">
        <f t="shared" si="145"/>
        <v>16.02</v>
      </c>
      <c r="BO163" s="13">
        <f t="shared" si="146"/>
        <v>0.3125</v>
      </c>
      <c r="BP163" s="13">
        <f t="shared" si="147"/>
        <v>0.10149999999999999</v>
      </c>
      <c r="BQ163" s="13">
        <f>((((BJ163/(Q163+R163+S163+T163))^2)+((BK163/W163)^2))^(1/2))*AD163</f>
        <v>0.91725675876219892</v>
      </c>
      <c r="BR163" s="209">
        <f>((((BJ163/(Q163+R163+S163+T163))^2)+((BL163/X163)^2))^(1/2))*AE163</f>
        <v>0.17255325164833443</v>
      </c>
      <c r="BS163" s="209">
        <f>(((((BJ163/(Q163+R163+S163+T163))^2)+((BM163/Y163)^2))^(1/2))*AF163)</f>
        <v>1.6392558906591777</v>
      </c>
      <c r="BT163" s="209">
        <f>((((BJ163/(Q163+R163+S163+T163))^2)+((BN163/Z163)^2))^(1/2))*AG163</f>
        <v>14.548963638980622</v>
      </c>
      <c r="BU163" s="209">
        <f>((((BJ163/(Q163+R163+S163+T163))^2)+((BO163/AA163)^2))^(1/2))*AH163</f>
        <v>0.2838046902110764</v>
      </c>
      <c r="BV163" s="209">
        <f>((((BJ163/(Q163+R163+S163+T163))^2)+((BP163/AB163)^2))^(1/2))*AI163</f>
        <v>7.015735307428414E-2</v>
      </c>
      <c r="CI163"/>
      <c r="CJ163"/>
      <c r="CK163"/>
      <c r="CL163"/>
      <c r="CM163"/>
    </row>
    <row r="164" spans="1:91" s="13" customFormat="1" ht="12.95" customHeight="1" thickBot="1" x14ac:dyDescent="0.3">
      <c r="A164" s="13">
        <v>4.5994490602544298</v>
      </c>
      <c r="B164" s="13">
        <v>-74.145041306512695</v>
      </c>
      <c r="C164" s="13">
        <v>24</v>
      </c>
      <c r="D164" s="13">
        <v>24</v>
      </c>
      <c r="E164" s="13">
        <v>1807</v>
      </c>
      <c r="F164" s="3" t="s">
        <v>5</v>
      </c>
      <c r="G164" s="4" t="s">
        <v>385</v>
      </c>
      <c r="H164" s="5" t="s">
        <v>386</v>
      </c>
      <c r="I164" s="14" t="s">
        <v>1598</v>
      </c>
      <c r="J164" s="3" t="s">
        <v>1553</v>
      </c>
      <c r="K164" s="6">
        <v>40625</v>
      </c>
      <c r="L164" s="15">
        <v>12</v>
      </c>
      <c r="M164" s="3">
        <v>7</v>
      </c>
      <c r="N164" s="3">
        <f t="shared" si="114"/>
        <v>360</v>
      </c>
      <c r="O164" s="3">
        <v>30</v>
      </c>
      <c r="P164" s="14" t="s">
        <v>1554</v>
      </c>
      <c r="Q164" s="3">
        <v>400</v>
      </c>
      <c r="R164" s="14"/>
      <c r="S164" s="14"/>
      <c r="T164" s="14">
        <f>0.738210935315612*Q164</f>
        <v>295.28437412624481</v>
      </c>
      <c r="U164" s="17">
        <v>3.9E-2</v>
      </c>
      <c r="V164" s="27">
        <v>2.02</v>
      </c>
      <c r="W164" s="28">
        <v>10.1</v>
      </c>
      <c r="X164" s="27">
        <v>1.9</v>
      </c>
      <c r="Y164" s="155">
        <v>18.05</v>
      </c>
      <c r="Z164" s="28">
        <v>160.19999999999999</v>
      </c>
      <c r="AA164" s="21">
        <v>3.125</v>
      </c>
      <c r="AB164" s="222">
        <v>1.0149999999999999</v>
      </c>
      <c r="AC164" s="237">
        <f t="shared" si="115"/>
        <v>2.2144071659547872E-2</v>
      </c>
      <c r="AD164" s="22">
        <f t="shared" si="116"/>
        <v>0.11072035829773938</v>
      </c>
      <c r="AE164" s="22">
        <f t="shared" si="117"/>
        <v>2.0828582254030181E-2</v>
      </c>
      <c r="AF164" s="22">
        <f t="shared" si="118"/>
        <v>0.1978715314132867</v>
      </c>
      <c r="AG164" s="22">
        <f t="shared" si="119"/>
        <v>1.7561783563661233</v>
      </c>
      <c r="AH164" s="22">
        <f t="shared" si="120"/>
        <v>3.4257536602023325E-2</v>
      </c>
      <c r="AI164" s="238">
        <f t="shared" si="121"/>
        <v>8.4685636768576603E-3</v>
      </c>
      <c r="AJ164" s="247">
        <f t="shared" si="122"/>
        <v>6.1511310165410758E-5</v>
      </c>
      <c r="AK164" s="23">
        <f t="shared" si="123"/>
        <v>3.0755655082705384E-4</v>
      </c>
      <c r="AL164" s="23">
        <f t="shared" si="124"/>
        <v>5.7857172927861611E-5</v>
      </c>
      <c r="AM164" s="23">
        <f t="shared" si="125"/>
        <v>5.4964314281468526E-4</v>
      </c>
      <c r="AN164" s="23">
        <f t="shared" si="126"/>
        <v>4.8782732121281204E-3</v>
      </c>
      <c r="AO164" s="23">
        <f t="shared" si="127"/>
        <v>9.5159823894509231E-5</v>
      </c>
      <c r="AP164" s="248">
        <f t="shared" si="128"/>
        <v>2.3523787991271279E-5</v>
      </c>
      <c r="AQ164" s="256">
        <f t="shared" si="129"/>
        <v>307.55655082705385</v>
      </c>
      <c r="AR164" s="257">
        <f t="shared" si="130"/>
        <v>57.857172927861612</v>
      </c>
      <c r="AS164" s="257">
        <f t="shared" si="131"/>
        <v>549.64314281468523</v>
      </c>
      <c r="AT164" s="257">
        <f t="shared" si="132"/>
        <v>4878.2732121281206</v>
      </c>
      <c r="AU164" s="257">
        <f t="shared" si="133"/>
        <v>95.159823894509231</v>
      </c>
      <c r="AV164" s="258">
        <f t="shared" si="134"/>
        <v>23.523787991271277</v>
      </c>
      <c r="AW164" s="264">
        <v>1</v>
      </c>
      <c r="AX164" s="265">
        <f t="shared" si="135"/>
        <v>307.55655082705385</v>
      </c>
      <c r="AY164" s="265">
        <f t="shared" si="136"/>
        <v>57.857172927861612</v>
      </c>
      <c r="AZ164" s="265">
        <f t="shared" si="137"/>
        <v>549.64314281468523</v>
      </c>
      <c r="BA164" s="265">
        <f t="shared" si="138"/>
        <v>4878.2732121281206</v>
      </c>
      <c r="BB164" s="265">
        <f t="shared" si="139"/>
        <v>95.159823894509231</v>
      </c>
      <c r="BC164" s="266">
        <f t="shared" si="140"/>
        <v>23.523787991271277</v>
      </c>
      <c r="BD164" s="211">
        <f>'F. CONVERSIÓN DE CARBÓN A CARNE'!$F$20</f>
        <v>0.16207300021353654</v>
      </c>
      <c r="BG164" s="13">
        <v>0.1</v>
      </c>
      <c r="BH164" s="13">
        <f t="shared" si="141"/>
        <v>40</v>
      </c>
      <c r="BI164">
        <f>(((((BD164+BE164+BF164)/0.738210935315612)^2)+((BH164/Q164)^2))^(1/2))*T164</f>
        <v>71.237306235890216</v>
      </c>
      <c r="BJ164">
        <f t="shared" si="151"/>
        <v>1671.2373062358902</v>
      </c>
      <c r="BK164" s="13">
        <f t="shared" si="142"/>
        <v>1.01</v>
      </c>
      <c r="BL164" s="13">
        <f t="shared" si="143"/>
        <v>0.19</v>
      </c>
      <c r="BM164" s="13">
        <f t="shared" si="144"/>
        <v>1.8050000000000002</v>
      </c>
      <c r="BN164" s="13">
        <f t="shared" si="145"/>
        <v>16.02</v>
      </c>
      <c r="BO164" s="13">
        <f t="shared" si="146"/>
        <v>0.3125</v>
      </c>
      <c r="BP164" s="13">
        <f t="shared" si="147"/>
        <v>0.10149999999999999</v>
      </c>
      <c r="BQ164" s="13">
        <f>((((BJ164/(Q164+R164+S164+T164))^2)+((BK164/W164)^2))^(1/2))*AD164</f>
        <v>0.26636591484786293</v>
      </c>
      <c r="BR164" s="209">
        <f>((((BJ164/(Q164+R164+S164+T164))^2)+((BL164/X164)^2))^(1/2))*AE164</f>
        <v>5.0108439426825704E-2</v>
      </c>
      <c r="BS164" s="209">
        <f>(((((BJ164/(Q164+R164+S164+T164))^2)+((BM164/Y164)^2))^(1/2))*AF164)</f>
        <v>0.47603017455484414</v>
      </c>
      <c r="BT164" s="209">
        <f>((((BJ164/(Q164+R164+S164+T164))^2)+((BN164/Z164)^2))^(1/2))*AG164</f>
        <v>4.2249326295670926</v>
      </c>
      <c r="BU164" s="209">
        <f>((((BJ164/(Q164+R164+S164+T164))^2)+((BO164/AA164)^2))^(1/2))*AH164</f>
        <v>8.241519642570018E-2</v>
      </c>
      <c r="BV164" s="209">
        <f>((((BJ164/(Q164+R164+S164+T164))^2)+((BP164/AB164)^2))^(1/2))*AI164</f>
        <v>2.0373278644634125E-2</v>
      </c>
      <c r="CI164"/>
      <c r="CJ164"/>
      <c r="CK164"/>
      <c r="CL164"/>
      <c r="CM164"/>
    </row>
    <row r="165" spans="1:91" s="13" customFormat="1" ht="12.95" customHeight="1" thickBot="1" x14ac:dyDescent="0.3">
      <c r="A165" s="13">
        <v>4.5994580000000003</v>
      </c>
      <c r="B165" s="13">
        <v>-74.074269999999999</v>
      </c>
      <c r="C165" s="13">
        <v>32</v>
      </c>
      <c r="D165" s="13">
        <v>24</v>
      </c>
      <c r="E165" s="13">
        <v>2308</v>
      </c>
      <c r="F165" s="58" t="s">
        <v>13</v>
      </c>
      <c r="G165" s="59" t="s">
        <v>1232</v>
      </c>
      <c r="H165" s="60" t="s">
        <v>1233</v>
      </c>
      <c r="I165" s="14" t="s">
        <v>1583</v>
      </c>
      <c r="J165" s="16"/>
      <c r="K165" s="66">
        <v>40144</v>
      </c>
      <c r="L165" s="16">
        <v>6.5</v>
      </c>
      <c r="M165" s="16">
        <v>7</v>
      </c>
      <c r="N165" s="3">
        <f t="shared" si="114"/>
        <v>195</v>
      </c>
      <c r="O165" s="3">
        <v>30</v>
      </c>
      <c r="P165" s="16" t="s">
        <v>1554</v>
      </c>
      <c r="Q165" s="16">
        <v>750</v>
      </c>
      <c r="R165" s="14"/>
      <c r="S165" s="14"/>
      <c r="T165" s="14"/>
      <c r="U165" s="17">
        <v>3.9E-2</v>
      </c>
      <c r="V165" s="33">
        <v>0.36</v>
      </c>
      <c r="W165" s="34">
        <v>1.8</v>
      </c>
      <c r="X165" s="33">
        <v>10.3</v>
      </c>
      <c r="Y165" s="29">
        <f>0.01805*1000</f>
        <v>18.05</v>
      </c>
      <c r="Z165" s="34">
        <v>311.5</v>
      </c>
      <c r="AA165" s="158">
        <f>0.003125*1000</f>
        <v>3.125</v>
      </c>
      <c r="AB165" s="216">
        <v>0.28499999999999998</v>
      </c>
      <c r="AC165" s="237">
        <f t="shared" si="115"/>
        <v>4.2570367932321549E-3</v>
      </c>
      <c r="AD165" s="22">
        <f t="shared" si="116"/>
        <v>2.1285183966160776E-2</v>
      </c>
      <c r="AE165" s="22">
        <f t="shared" si="117"/>
        <v>0.12179855269525335</v>
      </c>
      <c r="AF165" s="22">
        <f t="shared" si="118"/>
        <v>0.21344309477177889</v>
      </c>
      <c r="AG165" s="22">
        <f t="shared" si="119"/>
        <v>3.6835193363661567</v>
      </c>
      <c r="AH165" s="22">
        <f t="shared" si="120"/>
        <v>3.695344438569579E-2</v>
      </c>
      <c r="AI165" s="238">
        <f t="shared" si="121"/>
        <v>2.5649999999999996E-3</v>
      </c>
      <c r="AJ165" s="247">
        <f t="shared" si="122"/>
        <v>1.1825102203422652E-5</v>
      </c>
      <c r="AK165" s="23">
        <f t="shared" si="123"/>
        <v>5.9125511017113262E-5</v>
      </c>
      <c r="AL165" s="23">
        <f t="shared" si="124"/>
        <v>3.3832931304237041E-4</v>
      </c>
      <c r="AM165" s="23">
        <f t="shared" si="125"/>
        <v>5.9289748547716357E-4</v>
      </c>
      <c r="AN165" s="23">
        <f t="shared" si="126"/>
        <v>1.0231998156572657E-2</v>
      </c>
      <c r="AO165" s="23">
        <f t="shared" si="127"/>
        <v>1.0264845662693276E-4</v>
      </c>
      <c r="AP165" s="248">
        <f t="shared" si="128"/>
        <v>7.1249999999999987E-6</v>
      </c>
      <c r="AQ165" s="256">
        <f t="shared" si="129"/>
        <v>59.125511017113261</v>
      </c>
      <c r="AR165" s="257">
        <f t="shared" si="130"/>
        <v>338.32931304237042</v>
      </c>
      <c r="AS165" s="257">
        <f t="shared" si="131"/>
        <v>592.89748547716351</v>
      </c>
      <c r="AT165" s="257">
        <f t="shared" si="132"/>
        <v>10231.998156572658</v>
      </c>
      <c r="AU165" s="257">
        <f t="shared" si="133"/>
        <v>102.64845662693276</v>
      </c>
      <c r="AV165" s="258">
        <f t="shared" si="134"/>
        <v>7.1249999999999991</v>
      </c>
      <c r="AW165" s="264">
        <v>1</v>
      </c>
      <c r="AX165" s="265">
        <f t="shared" si="135"/>
        <v>59.125511017113261</v>
      </c>
      <c r="AY165" s="265">
        <f t="shared" si="136"/>
        <v>338.32931304237042</v>
      </c>
      <c r="AZ165" s="265">
        <f t="shared" si="137"/>
        <v>592.89748547716351</v>
      </c>
      <c r="BA165" s="265">
        <f t="shared" si="138"/>
        <v>10231.998156572658</v>
      </c>
      <c r="BB165" s="265">
        <f t="shared" si="139"/>
        <v>102.64845662693276</v>
      </c>
      <c r="BC165" s="266">
        <f t="shared" si="140"/>
        <v>7.1249999999999991</v>
      </c>
      <c r="BG165" s="13">
        <v>0.1</v>
      </c>
      <c r="BH165" s="13">
        <f t="shared" si="141"/>
        <v>75</v>
      </c>
      <c r="BI165"/>
      <c r="BJ165">
        <f>BH165</f>
        <v>75</v>
      </c>
      <c r="BK165" s="13">
        <f t="shared" si="142"/>
        <v>0.18000000000000002</v>
      </c>
      <c r="BL165" s="13">
        <f t="shared" si="143"/>
        <v>1.03</v>
      </c>
      <c r="BM165" s="13">
        <f t="shared" si="144"/>
        <v>1.8050000000000002</v>
      </c>
      <c r="BN165" s="13">
        <f t="shared" si="145"/>
        <v>31.150000000000002</v>
      </c>
      <c r="BO165" s="13">
        <f t="shared" si="146"/>
        <v>0.3125</v>
      </c>
      <c r="BP165" s="13">
        <f t="shared" si="147"/>
        <v>2.8499999999999998E-2</v>
      </c>
      <c r="BQ165" s="13">
        <f>((((BJ165/Q165)^2)+((BK165/W165)^2))^(1/2))*AD165</f>
        <v>3.0101795842550922E-3</v>
      </c>
      <c r="BR165" s="209">
        <f>(((((BJ165/Q165))^2)+((BL165/X165)^2))^(1/2))*AE165</f>
        <v>1.7224916509904136E-2</v>
      </c>
      <c r="BS165" s="209">
        <f>(((((BJ165/Q165))^2)+((BM165/Y165)^2))^(1/2))*AF165</f>
        <v>3.0185411942113563E-2</v>
      </c>
      <c r="BT165" s="209">
        <f>((((BJ165/Q165)^2)+((BN165/Z165)^2))^(1/2))*AG165</f>
        <v>0.52092830027525627</v>
      </c>
      <c r="BU165" s="209">
        <f>((((BJ165/Q165)^2)+((BO165/AA165)^2))^(1/2))*AH165</f>
        <v>5.2260062226650904E-3</v>
      </c>
      <c r="BV165" s="209">
        <f>((((BJ165/Q165)^2)+((BP165/AB165)^2))^(1/2))*AI165</f>
        <v>3.6274577874869887E-4</v>
      </c>
      <c r="CI165"/>
      <c r="CJ165"/>
      <c r="CK165"/>
      <c r="CL165"/>
      <c r="CM165"/>
    </row>
    <row r="166" spans="1:91" s="26" customFormat="1" ht="12.95" customHeight="1" x14ac:dyDescent="0.25">
      <c r="A166" s="13">
        <v>4.5994999999999999</v>
      </c>
      <c r="B166" s="13">
        <v>-74.174269444444448</v>
      </c>
      <c r="C166" s="13">
        <v>21</v>
      </c>
      <c r="D166" s="13">
        <v>24</v>
      </c>
      <c r="E166" s="13">
        <v>1804</v>
      </c>
      <c r="F166" s="58" t="s">
        <v>13</v>
      </c>
      <c r="G166" s="59" t="s">
        <v>1203</v>
      </c>
      <c r="H166" s="60" t="s">
        <v>1204</v>
      </c>
      <c r="I166" s="16" t="s">
        <v>1570</v>
      </c>
      <c r="J166" s="16"/>
      <c r="K166" s="66">
        <v>39146</v>
      </c>
      <c r="L166" s="16">
        <v>7</v>
      </c>
      <c r="M166" s="16">
        <v>7</v>
      </c>
      <c r="N166" s="3">
        <f t="shared" si="114"/>
        <v>210</v>
      </c>
      <c r="O166" s="3">
        <v>30</v>
      </c>
      <c r="P166" s="16" t="s">
        <v>1632</v>
      </c>
      <c r="Q166" s="16">
        <v>30</v>
      </c>
      <c r="R166" s="14"/>
      <c r="S166" s="14"/>
      <c r="T166" s="14"/>
      <c r="U166" s="17">
        <v>3.9E-2</v>
      </c>
      <c r="V166" s="144">
        <v>0.36</v>
      </c>
      <c r="W166" s="149">
        <v>1.8</v>
      </c>
      <c r="X166" s="144">
        <v>10.3</v>
      </c>
      <c r="Y166" s="29">
        <f>0.01805*1000</f>
        <v>18.05</v>
      </c>
      <c r="Z166" s="149">
        <v>311.5</v>
      </c>
      <c r="AA166" s="21">
        <f>0.003125*1000</f>
        <v>3.125</v>
      </c>
      <c r="AB166" s="217">
        <v>0.28499999999999998</v>
      </c>
      <c r="AC166" s="237">
        <f t="shared" si="115"/>
        <v>1.7028147172928621E-4</v>
      </c>
      <c r="AD166" s="22">
        <f t="shared" si="116"/>
        <v>8.5140735864643101E-4</v>
      </c>
      <c r="AE166" s="22">
        <f t="shared" si="117"/>
        <v>4.871942107810133E-3</v>
      </c>
      <c r="AF166" s="22">
        <f t="shared" si="118"/>
        <v>8.5377237908711556E-3</v>
      </c>
      <c r="AG166" s="22">
        <f t="shared" si="119"/>
        <v>0.14734077345464627</v>
      </c>
      <c r="AH166" s="22">
        <f t="shared" si="120"/>
        <v>1.4781377754278318E-3</v>
      </c>
      <c r="AI166" s="238">
        <f t="shared" si="121"/>
        <v>1.026E-4</v>
      </c>
      <c r="AJ166" s="247">
        <f t="shared" si="122"/>
        <v>4.7300408813690617E-7</v>
      </c>
      <c r="AK166" s="23">
        <f t="shared" si="123"/>
        <v>2.3650204406845308E-6</v>
      </c>
      <c r="AL166" s="23">
        <f t="shared" si="124"/>
        <v>1.3533172521694814E-5</v>
      </c>
      <c r="AM166" s="23">
        <f t="shared" si="125"/>
        <v>2.3715899419086544E-5</v>
      </c>
      <c r="AN166" s="23">
        <f t="shared" si="126"/>
        <v>4.092799262629063E-4</v>
      </c>
      <c r="AO166" s="23">
        <f t="shared" si="127"/>
        <v>4.1059382650773105E-6</v>
      </c>
      <c r="AP166" s="248">
        <f t="shared" si="128"/>
        <v>2.8500000000000002E-7</v>
      </c>
      <c r="AQ166" s="256">
        <f t="shared" si="129"/>
        <v>2.365020440684531</v>
      </c>
      <c r="AR166" s="257">
        <f t="shared" si="130"/>
        <v>13.533172521694814</v>
      </c>
      <c r="AS166" s="257">
        <f t="shared" si="131"/>
        <v>23.715899419086544</v>
      </c>
      <c r="AT166" s="257">
        <f t="shared" si="132"/>
        <v>409.27992626290632</v>
      </c>
      <c r="AU166" s="257">
        <f t="shared" si="133"/>
        <v>4.1059382650773104</v>
      </c>
      <c r="AV166" s="258">
        <f t="shared" si="134"/>
        <v>0.28500000000000003</v>
      </c>
      <c r="AW166" s="264">
        <v>1</v>
      </c>
      <c r="AX166" s="265">
        <f t="shared" si="135"/>
        <v>2.365020440684531</v>
      </c>
      <c r="AY166" s="265">
        <f t="shared" si="136"/>
        <v>13.533172521694814</v>
      </c>
      <c r="AZ166" s="265">
        <f t="shared" si="137"/>
        <v>23.715899419086544</v>
      </c>
      <c r="BA166" s="265">
        <f t="shared" si="138"/>
        <v>409.27992626290632</v>
      </c>
      <c r="BB166" s="265">
        <f t="shared" si="139"/>
        <v>4.1059382650773104</v>
      </c>
      <c r="BC166" s="266">
        <f t="shared" si="140"/>
        <v>0.28500000000000003</v>
      </c>
      <c r="BG166" s="13">
        <v>0.1</v>
      </c>
      <c r="BH166" s="13">
        <f t="shared" si="141"/>
        <v>3</v>
      </c>
      <c r="BI166"/>
      <c r="BJ166">
        <f>BH166</f>
        <v>3</v>
      </c>
      <c r="BK166" s="13">
        <f t="shared" si="142"/>
        <v>0.18000000000000002</v>
      </c>
      <c r="BL166" s="13">
        <f t="shared" si="143"/>
        <v>1.03</v>
      </c>
      <c r="BM166" s="13">
        <f t="shared" si="144"/>
        <v>1.8050000000000002</v>
      </c>
      <c r="BN166" s="13">
        <f t="shared" si="145"/>
        <v>31.150000000000002</v>
      </c>
      <c r="BO166" s="13">
        <f t="shared" si="146"/>
        <v>0.3125</v>
      </c>
      <c r="BP166" s="13">
        <f t="shared" si="147"/>
        <v>2.8499999999999998E-2</v>
      </c>
      <c r="BQ166" s="13">
        <f>((((BJ166/Q166)^2)+((BK166/W166)^2))^(1/2))*AD166</f>
        <v>1.2040718337020368E-4</v>
      </c>
      <c r="BR166" s="209">
        <f>(((((BJ166/Q166))^2)+((BL166/X166)^2))^(1/2))*AE166</f>
        <v>6.8899666039616537E-4</v>
      </c>
      <c r="BS166" s="209">
        <f>(((((BJ166/Q166))^2)+((BM166/Y166)^2))^(1/2))*AF166</f>
        <v>1.2074164776845425E-3</v>
      </c>
      <c r="BT166" s="209">
        <f>((((BJ166/Q166)^2)+((BN166/Z166)^2))^(1/2))*AG166</f>
        <v>2.083713201101025E-2</v>
      </c>
      <c r="BU166" s="209">
        <f>((((BJ166/Q166)^2)+((BO166/AA166)^2))^(1/2))*AH166</f>
        <v>2.0904024890660363E-4</v>
      </c>
      <c r="BV166" s="209">
        <f>((((BJ166/Q166)^2)+((BP166/AB166)^2))^(1/2))*AI166</f>
        <v>1.4509831149947958E-5</v>
      </c>
      <c r="CI166"/>
      <c r="CJ166"/>
      <c r="CK166"/>
      <c r="CL166"/>
      <c r="CM166"/>
    </row>
    <row r="167" spans="1:91" s="26" customFormat="1" ht="12.95" customHeight="1" thickBot="1" x14ac:dyDescent="0.3">
      <c r="A167" s="13">
        <v>4.5995470000000003</v>
      </c>
      <c r="B167" s="13">
        <v>-74.094832999999994</v>
      </c>
      <c r="C167" s="13">
        <v>30</v>
      </c>
      <c r="D167" s="13">
        <v>24</v>
      </c>
      <c r="E167" s="13">
        <v>2306</v>
      </c>
      <c r="F167" s="64" t="s">
        <v>13</v>
      </c>
      <c r="G167" s="59" t="s">
        <v>946</v>
      </c>
      <c r="H167" s="60" t="s">
        <v>947</v>
      </c>
      <c r="I167" s="68" t="s">
        <v>1600</v>
      </c>
      <c r="J167" s="68"/>
      <c r="K167" s="73">
        <v>39795</v>
      </c>
      <c r="L167" s="69">
        <f>180/30</f>
        <v>6</v>
      </c>
      <c r="M167" s="16">
        <v>7</v>
      </c>
      <c r="N167" s="3">
        <f t="shared" si="114"/>
        <v>180</v>
      </c>
      <c r="O167" s="3">
        <v>30</v>
      </c>
      <c r="P167" s="68" t="s">
        <v>1554</v>
      </c>
      <c r="Q167" s="68">
        <v>1500</v>
      </c>
      <c r="R167" s="14"/>
      <c r="S167" s="14"/>
      <c r="T167" s="14"/>
      <c r="U167" s="17">
        <v>3.9E-2</v>
      </c>
      <c r="V167" s="144">
        <v>0.36</v>
      </c>
      <c r="W167" s="149">
        <v>1.8</v>
      </c>
      <c r="X167" s="144">
        <v>10.3</v>
      </c>
      <c r="Y167" s="29">
        <f>0.01805*1000</f>
        <v>18.05</v>
      </c>
      <c r="Z167" s="149">
        <v>311.5</v>
      </c>
      <c r="AA167" s="21">
        <f>0.003125*1000</f>
        <v>3.125</v>
      </c>
      <c r="AB167" s="217">
        <v>0.28499999999999998</v>
      </c>
      <c r="AC167" s="237">
        <f t="shared" si="115"/>
        <v>8.5140735864643099E-3</v>
      </c>
      <c r="AD167" s="22">
        <f t="shared" si="116"/>
        <v>4.2570367932321551E-2</v>
      </c>
      <c r="AE167" s="22">
        <f t="shared" si="117"/>
        <v>0.24359710539050669</v>
      </c>
      <c r="AF167" s="22">
        <f t="shared" si="118"/>
        <v>0.42688618954355778</v>
      </c>
      <c r="AG167" s="22">
        <f t="shared" si="119"/>
        <v>7.3670386727323134</v>
      </c>
      <c r="AH167" s="22">
        <f t="shared" si="120"/>
        <v>7.390688877139158E-2</v>
      </c>
      <c r="AI167" s="238">
        <f t="shared" si="121"/>
        <v>5.1299999999999991E-3</v>
      </c>
      <c r="AJ167" s="247">
        <f t="shared" si="122"/>
        <v>2.3650204406845304E-5</v>
      </c>
      <c r="AK167" s="23">
        <f t="shared" si="123"/>
        <v>1.1825102203422652E-4</v>
      </c>
      <c r="AL167" s="23">
        <f t="shared" si="124"/>
        <v>6.7665862608474081E-4</v>
      </c>
      <c r="AM167" s="23">
        <f t="shared" si="125"/>
        <v>1.1857949709543271E-3</v>
      </c>
      <c r="AN167" s="23">
        <f t="shared" si="126"/>
        <v>2.0463996313145313E-2</v>
      </c>
      <c r="AO167" s="23">
        <f t="shared" si="127"/>
        <v>2.0529691325386551E-4</v>
      </c>
      <c r="AP167" s="248">
        <f t="shared" si="128"/>
        <v>1.4249999999999997E-5</v>
      </c>
      <c r="AQ167" s="256">
        <f t="shared" si="129"/>
        <v>118.25102203422652</v>
      </c>
      <c r="AR167" s="257">
        <f t="shared" si="130"/>
        <v>676.65862608474083</v>
      </c>
      <c r="AS167" s="257">
        <f t="shared" si="131"/>
        <v>1185.794970954327</v>
      </c>
      <c r="AT167" s="257">
        <f t="shared" si="132"/>
        <v>20463.996313145315</v>
      </c>
      <c r="AU167" s="257">
        <f t="shared" si="133"/>
        <v>205.29691325386551</v>
      </c>
      <c r="AV167" s="258">
        <f t="shared" si="134"/>
        <v>14.249999999999998</v>
      </c>
      <c r="AW167" s="264">
        <v>1</v>
      </c>
      <c r="AX167" s="265">
        <f t="shared" si="135"/>
        <v>118.25102203422652</v>
      </c>
      <c r="AY167" s="265">
        <f t="shared" si="136"/>
        <v>676.65862608474083</v>
      </c>
      <c r="AZ167" s="265">
        <f t="shared" si="137"/>
        <v>1185.794970954327</v>
      </c>
      <c r="BA167" s="265">
        <f t="shared" si="138"/>
        <v>20463.996313145315</v>
      </c>
      <c r="BB167" s="265">
        <f t="shared" si="139"/>
        <v>205.29691325386551</v>
      </c>
      <c r="BC167" s="266">
        <f t="shared" si="140"/>
        <v>14.249999999999998</v>
      </c>
      <c r="BG167" s="13">
        <v>0.1</v>
      </c>
      <c r="BH167" s="13">
        <f t="shared" si="141"/>
        <v>150</v>
      </c>
      <c r="BI167"/>
      <c r="BJ167">
        <f>BH167</f>
        <v>150</v>
      </c>
      <c r="BK167" s="13">
        <f t="shared" si="142"/>
        <v>0.18000000000000002</v>
      </c>
      <c r="BL167" s="13">
        <f t="shared" si="143"/>
        <v>1.03</v>
      </c>
      <c r="BM167" s="13">
        <f t="shared" si="144"/>
        <v>1.8050000000000002</v>
      </c>
      <c r="BN167" s="13">
        <f t="shared" si="145"/>
        <v>31.150000000000002</v>
      </c>
      <c r="BO167" s="13">
        <f t="shared" si="146"/>
        <v>0.3125</v>
      </c>
      <c r="BP167" s="13">
        <f t="shared" si="147"/>
        <v>2.8499999999999998E-2</v>
      </c>
      <c r="BQ167" s="13">
        <f>((((BJ167/Q167)^2)+((BK167/W167)^2))^(1/2))*AD167</f>
        <v>6.0203591685101844E-3</v>
      </c>
      <c r="BR167" s="209">
        <f>(((((BJ167/Q167))^2)+((BL167/X167)^2))^(1/2))*AE167</f>
        <v>3.4449833019808272E-2</v>
      </c>
      <c r="BS167" s="209">
        <f>(((((BJ167/Q167))^2)+((BM167/Y167)^2))^(1/2))*AF167</f>
        <v>6.0370823884227126E-2</v>
      </c>
      <c r="BT167" s="209">
        <f>((((BJ167/Q167)^2)+((BN167/Z167)^2))^(1/2))*AG167</f>
        <v>1.0418566005505125</v>
      </c>
      <c r="BU167" s="209">
        <f>((((BJ167/Q167)^2)+((BO167/AA167)^2))^(1/2))*AH167</f>
        <v>1.0452012445330181E-2</v>
      </c>
      <c r="BV167" s="209">
        <f>((((BJ167/Q167)^2)+((BP167/AB167)^2))^(1/2))*AI167</f>
        <v>7.2549155749739773E-4</v>
      </c>
      <c r="CI167"/>
      <c r="CJ167"/>
      <c r="CK167"/>
      <c r="CL167"/>
      <c r="CM167"/>
    </row>
    <row r="168" spans="1:91" s="13" customFormat="1" ht="12.95" customHeight="1" thickBot="1" x14ac:dyDescent="0.3">
      <c r="A168" s="13">
        <v>4.5996111111111109</v>
      </c>
      <c r="B168" s="13">
        <v>-74.116699999999994</v>
      </c>
      <c r="C168" s="13">
        <v>27</v>
      </c>
      <c r="D168" s="13">
        <v>24</v>
      </c>
      <c r="E168" s="13">
        <v>1810</v>
      </c>
      <c r="F168" s="3" t="s">
        <v>5</v>
      </c>
      <c r="G168" s="4" t="s">
        <v>404</v>
      </c>
      <c r="H168" s="5" t="s">
        <v>405</v>
      </c>
      <c r="I168" s="14" t="s">
        <v>1598</v>
      </c>
      <c r="J168" s="3" t="s">
        <v>1564</v>
      </c>
      <c r="K168" s="6">
        <v>40619</v>
      </c>
      <c r="L168" s="15">
        <v>12</v>
      </c>
      <c r="M168" s="3">
        <v>7</v>
      </c>
      <c r="N168" s="3">
        <f t="shared" si="114"/>
        <v>360</v>
      </c>
      <c r="O168" s="3">
        <v>30</v>
      </c>
      <c r="P168" s="14" t="s">
        <v>1554</v>
      </c>
      <c r="Q168" s="3">
        <v>1500</v>
      </c>
      <c r="R168" s="14">
        <f>0.565555287076649*Q168</f>
        <v>848.33293061497352</v>
      </c>
      <c r="S168" s="14"/>
      <c r="T168" s="14"/>
      <c r="U168" s="17">
        <v>3.9E-2</v>
      </c>
      <c r="V168" s="27">
        <v>2.0099999999999998</v>
      </c>
      <c r="W168" s="28">
        <v>10.050000000000001</v>
      </c>
      <c r="X168" s="27">
        <v>3.0999999999999996</v>
      </c>
      <c r="Y168" s="29">
        <v>18.05</v>
      </c>
      <c r="Z168" s="28">
        <v>154.44999999999999</v>
      </c>
      <c r="AA168" s="28">
        <v>3.125</v>
      </c>
      <c r="AB168" s="225">
        <v>0.95899999999999996</v>
      </c>
      <c r="AC168" s="237">
        <f t="shared" si="115"/>
        <v>7.4421662124656049E-2</v>
      </c>
      <c r="AD168" s="22">
        <f t="shared" si="116"/>
        <v>0.37210831062328031</v>
      </c>
      <c r="AE168" s="22">
        <f t="shared" si="117"/>
        <v>0.11477967790369839</v>
      </c>
      <c r="AF168" s="22">
        <f t="shared" si="118"/>
        <v>0.66831393101992143</v>
      </c>
      <c r="AG168" s="22">
        <f t="shared" si="119"/>
        <v>5.7186197587826504</v>
      </c>
      <c r="AH168" s="22">
        <f t="shared" si="120"/>
        <v>0.11570532046743791</v>
      </c>
      <c r="AI168" s="238">
        <f t="shared" si="121"/>
        <v>2.7024615365517115E-2</v>
      </c>
      <c r="AJ168" s="247">
        <f t="shared" si="122"/>
        <v>2.0672683923515569E-4</v>
      </c>
      <c r="AK168" s="23">
        <f t="shared" si="123"/>
        <v>1.0336341961757786E-3</v>
      </c>
      <c r="AL168" s="23">
        <f t="shared" si="124"/>
        <v>3.188324386213844E-4</v>
      </c>
      <c r="AM168" s="23">
        <f t="shared" si="125"/>
        <v>1.8564275861664484E-3</v>
      </c>
      <c r="AN168" s="23">
        <f t="shared" si="126"/>
        <v>1.5885054885507361E-2</v>
      </c>
      <c r="AO168" s="23">
        <f t="shared" si="127"/>
        <v>3.2140366796510532E-4</v>
      </c>
      <c r="AP168" s="248">
        <f t="shared" si="128"/>
        <v>7.5068376015325315E-5</v>
      </c>
      <c r="AQ168" s="256">
        <f t="shared" si="129"/>
        <v>1033.6341961757787</v>
      </c>
      <c r="AR168" s="257">
        <f t="shared" si="130"/>
        <v>318.83243862138437</v>
      </c>
      <c r="AS168" s="257">
        <f t="shared" si="131"/>
        <v>1856.4275861664485</v>
      </c>
      <c r="AT168" s="257">
        <f t="shared" si="132"/>
        <v>15885.054885507361</v>
      </c>
      <c r="AU168" s="257">
        <f t="shared" si="133"/>
        <v>321.40366796510534</v>
      </c>
      <c r="AV168" s="258">
        <f t="shared" si="134"/>
        <v>75.068376015325313</v>
      </c>
      <c r="AW168" s="264">
        <v>1</v>
      </c>
      <c r="AX168" s="265">
        <f t="shared" si="135"/>
        <v>1033.6341961757787</v>
      </c>
      <c r="AY168" s="265">
        <f t="shared" si="136"/>
        <v>318.83243862138437</v>
      </c>
      <c r="AZ168" s="265">
        <f t="shared" si="137"/>
        <v>1856.4275861664485</v>
      </c>
      <c r="BA168" s="265">
        <f t="shared" si="138"/>
        <v>15885.054885507361</v>
      </c>
      <c r="BB168" s="265">
        <f t="shared" si="139"/>
        <v>321.40366796510534</v>
      </c>
      <c r="BC168" s="266">
        <f t="shared" si="140"/>
        <v>75.068376015325313</v>
      </c>
      <c r="BF168" s="210">
        <f>'F. CONVERSIÓN DE CARBÓN A CARNE'!$L$20</f>
        <v>0.24417195935985944</v>
      </c>
      <c r="BG168" s="13">
        <v>0.1</v>
      </c>
      <c r="BH168" s="13">
        <f t="shared" si="141"/>
        <v>150</v>
      </c>
      <c r="BI168">
        <f>(((((BD168+BE168+BF168)/0.565555287076649)^2)+((BH168/Q168)^2))^(1/2))*R168</f>
        <v>375.95420668125502</v>
      </c>
      <c r="BJ168">
        <f>(((BH168)^2)+((BI168^2))^(1/2))</f>
        <v>22875.954206681254</v>
      </c>
      <c r="BK168" s="13">
        <f t="shared" si="142"/>
        <v>1.0050000000000001</v>
      </c>
      <c r="BL168" s="13">
        <f t="shared" si="143"/>
        <v>0.31</v>
      </c>
      <c r="BM168" s="13">
        <f t="shared" si="144"/>
        <v>1.8050000000000002</v>
      </c>
      <c r="BN168" s="13">
        <f t="shared" si="145"/>
        <v>15.445</v>
      </c>
      <c r="BO168" s="13">
        <f t="shared" si="146"/>
        <v>0.3125</v>
      </c>
      <c r="BP168" s="13">
        <f t="shared" si="147"/>
        <v>9.5899999999999999E-2</v>
      </c>
      <c r="BQ168" s="13">
        <f>((((BJ168/(Q168+R168+S168+T168))^2)+((BK168/W168)^2))^(1/2))*AD168</f>
        <v>3.6250316420428361</v>
      </c>
      <c r="BR168" s="209">
        <f>((((BJ168/(Q168+R168+S168+T168))^2)+((BL168/X168)^2))^(1/2))*AE168</f>
        <v>1.1181689642122181</v>
      </c>
      <c r="BS168" s="209">
        <f>(((((BJ168/(Q168+R168+S168+T168))^2)+((BM168/Y168)^2))^(1/2))*AF168)</f>
        <v>6.5106289690421093</v>
      </c>
      <c r="BT168" s="209">
        <f>((((BJ168/(Q168+R168+S168+T168))^2)+((BN168/Z168)^2))^(1/2))*AG168</f>
        <v>55.710063394379702</v>
      </c>
      <c r="BU168" s="209">
        <f>((((BJ168/(Q168+R168+S168+T168))^2)+((BO168/AA168)^2))^(1/2))*AH168</f>
        <v>1.1271864558590909</v>
      </c>
      <c r="BV168" s="209">
        <f>((((BJ168/(Q168+R168+S168+T168))^2)+((BP168/AB168)^2))^(1/2))*AI168</f>
        <v>0.26327035171545982</v>
      </c>
      <c r="CI168"/>
      <c r="CJ168"/>
      <c r="CK168"/>
      <c r="CL168"/>
      <c r="CM168"/>
    </row>
    <row r="169" spans="1:91" s="13" customFormat="1" ht="12.95" customHeight="1" x14ac:dyDescent="0.25">
      <c r="A169" s="13">
        <v>4.599647222222222</v>
      </c>
      <c r="B169" s="13">
        <v>-74.133347222222227</v>
      </c>
      <c r="C169" s="13">
        <v>25</v>
      </c>
      <c r="D169" s="13">
        <v>24</v>
      </c>
      <c r="E169" s="13">
        <v>1808</v>
      </c>
      <c r="F169" s="58" t="s">
        <v>13</v>
      </c>
      <c r="G169" s="59" t="s">
        <v>972</v>
      </c>
      <c r="H169" s="60" t="s">
        <v>973</v>
      </c>
      <c r="I169" s="16" t="s">
        <v>1601</v>
      </c>
      <c r="J169" s="16"/>
      <c r="K169" s="66">
        <v>40438</v>
      </c>
      <c r="L169" s="16">
        <v>9</v>
      </c>
      <c r="M169" s="16">
        <v>7</v>
      </c>
      <c r="N169" s="3">
        <f t="shared" si="114"/>
        <v>270</v>
      </c>
      <c r="O169" s="3">
        <v>30</v>
      </c>
      <c r="P169" s="16" t="s">
        <v>1554</v>
      </c>
      <c r="Q169" s="62">
        <v>550</v>
      </c>
      <c r="R169" s="14"/>
      <c r="S169" s="14"/>
      <c r="T169" s="14"/>
      <c r="U169" s="17">
        <v>3.9E-2</v>
      </c>
      <c r="V169" s="144">
        <v>0.36</v>
      </c>
      <c r="W169" s="149">
        <v>1.8</v>
      </c>
      <c r="X169" s="144">
        <v>10.3</v>
      </c>
      <c r="Y169" s="29">
        <f>0.01805*1000</f>
        <v>18.05</v>
      </c>
      <c r="Z169" s="149">
        <v>311.5</v>
      </c>
      <c r="AA169" s="21">
        <f>0.003125*1000</f>
        <v>3.125</v>
      </c>
      <c r="AB169" s="217">
        <v>0.28499999999999998</v>
      </c>
      <c r="AC169" s="237">
        <f t="shared" si="115"/>
        <v>3.1218269817035803E-3</v>
      </c>
      <c r="AD169" s="22">
        <f t="shared" si="116"/>
        <v>1.5609134908517902E-2</v>
      </c>
      <c r="AE169" s="22">
        <f t="shared" si="117"/>
        <v>8.9318938643185769E-2</v>
      </c>
      <c r="AF169" s="22">
        <f t="shared" si="118"/>
        <v>0.15652493616597118</v>
      </c>
      <c r="AG169" s="22">
        <f t="shared" si="119"/>
        <v>2.701247513335181</v>
      </c>
      <c r="AH169" s="22">
        <f t="shared" si="120"/>
        <v>2.7099192549510247E-2</v>
      </c>
      <c r="AI169" s="238">
        <f t="shared" si="121"/>
        <v>1.8810000000000001E-3</v>
      </c>
      <c r="AJ169" s="247">
        <f t="shared" si="122"/>
        <v>8.6717416158432791E-6</v>
      </c>
      <c r="AK169" s="23">
        <f t="shared" si="123"/>
        <v>4.3358708079216396E-5</v>
      </c>
      <c r="AL169" s="23">
        <f t="shared" si="124"/>
        <v>2.4810816289773824E-4</v>
      </c>
      <c r="AM169" s="23">
        <f t="shared" si="125"/>
        <v>4.3479148934991998E-4</v>
      </c>
      <c r="AN169" s="23">
        <f t="shared" si="126"/>
        <v>7.503465314819947E-3</v>
      </c>
      <c r="AO169" s="23">
        <f t="shared" si="127"/>
        <v>7.5275534859750687E-5</v>
      </c>
      <c r="AP169" s="248">
        <f t="shared" si="128"/>
        <v>5.2249999999999999E-6</v>
      </c>
      <c r="AQ169" s="256">
        <f t="shared" si="129"/>
        <v>43.358708079216399</v>
      </c>
      <c r="AR169" s="257">
        <f t="shared" si="130"/>
        <v>248.10816289773825</v>
      </c>
      <c r="AS169" s="257">
        <f t="shared" si="131"/>
        <v>434.79148934991997</v>
      </c>
      <c r="AT169" s="257">
        <f t="shared" si="132"/>
        <v>7503.4653148199468</v>
      </c>
      <c r="AU169" s="257">
        <f t="shared" si="133"/>
        <v>75.275534859750692</v>
      </c>
      <c r="AV169" s="258">
        <f t="shared" si="134"/>
        <v>5.2249999999999996</v>
      </c>
      <c r="AW169" s="264">
        <v>1</v>
      </c>
      <c r="AX169" s="265">
        <f t="shared" si="135"/>
        <v>43.358708079216399</v>
      </c>
      <c r="AY169" s="265">
        <f t="shared" si="136"/>
        <v>248.10816289773825</v>
      </c>
      <c r="AZ169" s="265">
        <f t="shared" si="137"/>
        <v>434.79148934991997</v>
      </c>
      <c r="BA169" s="265">
        <f t="shared" si="138"/>
        <v>7503.4653148199468</v>
      </c>
      <c r="BB169" s="265">
        <f t="shared" si="139"/>
        <v>75.275534859750692</v>
      </c>
      <c r="BC169" s="266">
        <f t="shared" si="140"/>
        <v>5.2249999999999996</v>
      </c>
      <c r="BG169" s="13">
        <v>0.1</v>
      </c>
      <c r="BH169" s="13">
        <f t="shared" si="141"/>
        <v>55</v>
      </c>
      <c r="BI169"/>
      <c r="BJ169">
        <f>BH169</f>
        <v>55</v>
      </c>
      <c r="BK169" s="13">
        <f t="shared" si="142"/>
        <v>0.18000000000000002</v>
      </c>
      <c r="BL169" s="13">
        <f t="shared" si="143"/>
        <v>1.03</v>
      </c>
      <c r="BM169" s="13">
        <f t="shared" si="144"/>
        <v>1.8050000000000002</v>
      </c>
      <c r="BN169" s="13">
        <f t="shared" si="145"/>
        <v>31.150000000000002</v>
      </c>
      <c r="BO169" s="13">
        <f t="shared" si="146"/>
        <v>0.3125</v>
      </c>
      <c r="BP169" s="13">
        <f t="shared" si="147"/>
        <v>2.8499999999999998E-2</v>
      </c>
      <c r="BQ169" s="13">
        <f>((((BJ169/Q169)^2)+((BK169/W169)^2))^(1/2))*AD169</f>
        <v>2.2074650284537342E-3</v>
      </c>
      <c r="BR169" s="209">
        <f>(((((BJ169/Q169))^2)+((BL169/X169)^2))^(1/2))*AE169</f>
        <v>1.2631605440596364E-2</v>
      </c>
      <c r="BS169" s="209">
        <f>(((((BJ169/Q169))^2)+((BM169/Y169)^2))^(1/2))*AF169</f>
        <v>2.2135968757549945E-2</v>
      </c>
      <c r="BT169" s="209">
        <f>((((BJ169/Q169)^2)+((BN169/Z169)^2))^(1/2))*AG169</f>
        <v>0.38201408686852117</v>
      </c>
      <c r="BU169" s="209">
        <f>((((BJ169/Q169)^2)+((BO169/AA169)^2))^(1/2))*AH169</f>
        <v>3.8324045632877331E-3</v>
      </c>
      <c r="BV169" s="209">
        <f>((((BJ169/Q169)^2)+((BP169/AB169)^2))^(1/2))*AI169</f>
        <v>2.6601357108237925E-4</v>
      </c>
      <c r="CI169"/>
      <c r="CJ169"/>
      <c r="CK169"/>
      <c r="CL169"/>
      <c r="CM169"/>
    </row>
    <row r="170" spans="1:91" s="13" customFormat="1" ht="12.95" customHeight="1" thickBot="1" x14ac:dyDescent="0.3">
      <c r="A170" s="13">
        <v>4.5998700000000001</v>
      </c>
      <c r="B170" s="13">
        <v>-74.098910000000004</v>
      </c>
      <c r="C170" s="13">
        <v>29</v>
      </c>
      <c r="D170" s="13">
        <v>24</v>
      </c>
      <c r="E170" s="13">
        <v>2305</v>
      </c>
      <c r="F170" s="83" t="s">
        <v>13</v>
      </c>
      <c r="G170" s="59" t="s">
        <v>513</v>
      </c>
      <c r="H170" s="60" t="s">
        <v>1416</v>
      </c>
      <c r="I170" s="93" t="s">
        <v>1600</v>
      </c>
      <c r="J170" s="101"/>
      <c r="K170" s="94">
        <v>40872</v>
      </c>
      <c r="L170" s="16">
        <v>11</v>
      </c>
      <c r="M170" s="16">
        <v>7</v>
      </c>
      <c r="N170" s="3">
        <f t="shared" si="114"/>
        <v>330</v>
      </c>
      <c r="O170" s="3">
        <v>30</v>
      </c>
      <c r="P170" s="16" t="s">
        <v>1632</v>
      </c>
      <c r="Q170" s="93">
        <v>750</v>
      </c>
      <c r="R170" s="14"/>
      <c r="S170" s="14"/>
      <c r="T170" s="14"/>
      <c r="U170" s="17">
        <v>3.9E-2</v>
      </c>
      <c r="V170" s="142">
        <v>0.36</v>
      </c>
      <c r="W170" s="148">
        <v>1.8</v>
      </c>
      <c r="X170" s="142">
        <v>10.3</v>
      </c>
      <c r="Y170" s="154">
        <f>0.01805*1000</f>
        <v>18.05</v>
      </c>
      <c r="Z170" s="148">
        <v>311.5</v>
      </c>
      <c r="AA170" s="21">
        <f>0.003125*1000</f>
        <v>3.125</v>
      </c>
      <c r="AB170" s="215">
        <v>0.28499999999999998</v>
      </c>
      <c r="AC170" s="237">
        <f t="shared" si="115"/>
        <v>4.2570367932321549E-3</v>
      </c>
      <c r="AD170" s="22">
        <f t="shared" si="116"/>
        <v>2.1285183966160776E-2</v>
      </c>
      <c r="AE170" s="22">
        <f t="shared" si="117"/>
        <v>0.12179855269525335</v>
      </c>
      <c r="AF170" s="22">
        <f t="shared" si="118"/>
        <v>0.21344309477177889</v>
      </c>
      <c r="AG170" s="22">
        <f t="shared" si="119"/>
        <v>3.6835193363661567</v>
      </c>
      <c r="AH170" s="22">
        <f t="shared" si="120"/>
        <v>3.695344438569579E-2</v>
      </c>
      <c r="AI170" s="238">
        <f t="shared" si="121"/>
        <v>2.5649999999999996E-3</v>
      </c>
      <c r="AJ170" s="247">
        <f t="shared" si="122"/>
        <v>1.1825102203422652E-5</v>
      </c>
      <c r="AK170" s="23">
        <f t="shared" si="123"/>
        <v>5.9125511017113262E-5</v>
      </c>
      <c r="AL170" s="23">
        <f t="shared" si="124"/>
        <v>3.3832931304237041E-4</v>
      </c>
      <c r="AM170" s="23">
        <f t="shared" si="125"/>
        <v>5.9289748547716357E-4</v>
      </c>
      <c r="AN170" s="23">
        <f t="shared" si="126"/>
        <v>1.0231998156572657E-2</v>
      </c>
      <c r="AO170" s="23">
        <f t="shared" si="127"/>
        <v>1.0264845662693276E-4</v>
      </c>
      <c r="AP170" s="248">
        <f t="shared" si="128"/>
        <v>7.1249999999999987E-6</v>
      </c>
      <c r="AQ170" s="256">
        <f t="shared" si="129"/>
        <v>59.125511017113261</v>
      </c>
      <c r="AR170" s="257">
        <f t="shared" si="130"/>
        <v>338.32931304237042</v>
      </c>
      <c r="AS170" s="257">
        <f t="shared" si="131"/>
        <v>592.89748547716351</v>
      </c>
      <c r="AT170" s="257">
        <f t="shared" si="132"/>
        <v>10231.998156572658</v>
      </c>
      <c r="AU170" s="257">
        <f t="shared" si="133"/>
        <v>102.64845662693276</v>
      </c>
      <c r="AV170" s="258">
        <f t="shared" si="134"/>
        <v>7.1249999999999991</v>
      </c>
      <c r="AW170" s="264">
        <v>1</v>
      </c>
      <c r="AX170" s="265">
        <f t="shared" si="135"/>
        <v>59.125511017113261</v>
      </c>
      <c r="AY170" s="265">
        <f t="shared" si="136"/>
        <v>338.32931304237042</v>
      </c>
      <c r="AZ170" s="265">
        <f t="shared" si="137"/>
        <v>592.89748547716351</v>
      </c>
      <c r="BA170" s="265">
        <f t="shared" si="138"/>
        <v>10231.998156572658</v>
      </c>
      <c r="BB170" s="265">
        <f t="shared" si="139"/>
        <v>102.64845662693276</v>
      </c>
      <c r="BC170" s="266">
        <f t="shared" si="140"/>
        <v>7.1249999999999991</v>
      </c>
      <c r="BG170" s="13">
        <v>0.1</v>
      </c>
      <c r="BH170" s="13">
        <f t="shared" si="141"/>
        <v>75</v>
      </c>
      <c r="BI170"/>
      <c r="BJ170">
        <f>BH170</f>
        <v>75</v>
      </c>
      <c r="BK170" s="13">
        <f t="shared" si="142"/>
        <v>0.18000000000000002</v>
      </c>
      <c r="BL170" s="13">
        <f t="shared" si="143"/>
        <v>1.03</v>
      </c>
      <c r="BM170" s="13">
        <f t="shared" si="144"/>
        <v>1.8050000000000002</v>
      </c>
      <c r="BN170" s="13">
        <f t="shared" si="145"/>
        <v>31.150000000000002</v>
      </c>
      <c r="BO170" s="13">
        <f t="shared" si="146"/>
        <v>0.3125</v>
      </c>
      <c r="BP170" s="13">
        <f t="shared" si="147"/>
        <v>2.8499999999999998E-2</v>
      </c>
      <c r="BQ170" s="13">
        <f>((((BJ170/Q170)^2)+((BK170/W170)^2))^(1/2))*AD170</f>
        <v>3.0101795842550922E-3</v>
      </c>
      <c r="BR170" s="209">
        <f>(((((BJ170/Q170))^2)+((BL170/X170)^2))^(1/2))*AE170</f>
        <v>1.7224916509904136E-2</v>
      </c>
      <c r="BS170" s="209">
        <f>(((((BJ170/Q170))^2)+((BM170/Y170)^2))^(1/2))*AF170</f>
        <v>3.0185411942113563E-2</v>
      </c>
      <c r="BT170" s="209">
        <f>((((BJ170/Q170)^2)+((BN170/Z170)^2))^(1/2))*AG170</f>
        <v>0.52092830027525627</v>
      </c>
      <c r="BU170" s="209">
        <f>((((BJ170/Q170)^2)+((BO170/AA170)^2))^(1/2))*AH170</f>
        <v>5.2260062226650904E-3</v>
      </c>
      <c r="BV170" s="209">
        <f>((((BJ170/Q170)^2)+((BP170/AB170)^2))^(1/2))*AI170</f>
        <v>3.6274577874869887E-4</v>
      </c>
      <c r="CI170"/>
      <c r="CJ170"/>
      <c r="CK170"/>
      <c r="CL170"/>
      <c r="CM170"/>
    </row>
    <row r="171" spans="1:91" s="13" customFormat="1" ht="12.95" customHeight="1" thickBot="1" x14ac:dyDescent="0.3">
      <c r="A171" s="13">
        <v>4.599907</v>
      </c>
      <c r="B171" s="13">
        <v>-74.098819000000006</v>
      </c>
      <c r="C171" s="13">
        <v>29</v>
      </c>
      <c r="D171" s="13">
        <v>24</v>
      </c>
      <c r="E171" s="13">
        <v>2305</v>
      </c>
      <c r="F171" s="3" t="s">
        <v>5</v>
      </c>
      <c r="G171" s="4" t="s">
        <v>513</v>
      </c>
      <c r="H171" s="5" t="s">
        <v>514</v>
      </c>
      <c r="I171" s="14" t="s">
        <v>1601</v>
      </c>
      <c r="J171" s="3" t="s">
        <v>1553</v>
      </c>
      <c r="K171" s="6">
        <v>40652</v>
      </c>
      <c r="L171" s="15">
        <v>12</v>
      </c>
      <c r="M171" s="3">
        <v>7</v>
      </c>
      <c r="N171" s="3">
        <f t="shared" si="114"/>
        <v>360</v>
      </c>
      <c r="O171" s="3">
        <v>30</v>
      </c>
      <c r="P171" s="14" t="s">
        <v>1554</v>
      </c>
      <c r="Q171" s="3">
        <v>1000</v>
      </c>
      <c r="R171" s="14"/>
      <c r="S171" s="14"/>
      <c r="T171" s="14">
        <f>0.738210935315612*Q171</f>
        <v>738.21093531561201</v>
      </c>
      <c r="U171" s="17">
        <v>3.9E-2</v>
      </c>
      <c r="V171" s="18">
        <v>2.02</v>
      </c>
      <c r="W171" s="19">
        <v>10.1</v>
      </c>
      <c r="X171" s="18">
        <v>1.9</v>
      </c>
      <c r="Y171" s="20">
        <v>18.05</v>
      </c>
      <c r="Z171" s="19">
        <v>160.19999999999999</v>
      </c>
      <c r="AA171" s="21">
        <v>3.125</v>
      </c>
      <c r="AB171" s="219">
        <v>1.0149999999999999</v>
      </c>
      <c r="AC171" s="237">
        <f t="shared" si="115"/>
        <v>5.5360179148869697E-2</v>
      </c>
      <c r="AD171" s="22">
        <f t="shared" si="116"/>
        <v>0.27680089574434852</v>
      </c>
      <c r="AE171" s="22">
        <f t="shared" si="117"/>
        <v>5.2071455635075453E-2</v>
      </c>
      <c r="AF171" s="22">
        <f t="shared" si="118"/>
        <v>0.49467882853321682</v>
      </c>
      <c r="AG171" s="22">
        <f t="shared" si="119"/>
        <v>4.3904458909153092</v>
      </c>
      <c r="AH171" s="22">
        <f t="shared" si="120"/>
        <v>8.5643841505058313E-2</v>
      </c>
      <c r="AI171" s="238">
        <f t="shared" si="121"/>
        <v>2.117140919214415E-2</v>
      </c>
      <c r="AJ171" s="247">
        <f t="shared" si="122"/>
        <v>1.5377827541352692E-4</v>
      </c>
      <c r="AK171" s="23">
        <f t="shared" si="123"/>
        <v>7.6889137706763477E-4</v>
      </c>
      <c r="AL171" s="23">
        <f t="shared" si="124"/>
        <v>1.4464293231965404E-4</v>
      </c>
      <c r="AM171" s="23">
        <f t="shared" si="125"/>
        <v>1.3741078570367134E-3</v>
      </c>
      <c r="AN171" s="23">
        <f t="shared" si="126"/>
        <v>1.2195683030320304E-2</v>
      </c>
      <c r="AO171" s="23">
        <f t="shared" si="127"/>
        <v>2.3789955973627309E-4</v>
      </c>
      <c r="AP171" s="248">
        <f t="shared" si="128"/>
        <v>5.8809469978178193E-5</v>
      </c>
      <c r="AQ171" s="256">
        <f t="shared" si="129"/>
        <v>768.89137706763472</v>
      </c>
      <c r="AR171" s="257">
        <f t="shared" si="130"/>
        <v>144.64293231965405</v>
      </c>
      <c r="AS171" s="257">
        <f t="shared" si="131"/>
        <v>1374.1078570367133</v>
      </c>
      <c r="AT171" s="257">
        <f t="shared" si="132"/>
        <v>12195.683030320304</v>
      </c>
      <c r="AU171" s="257">
        <f t="shared" si="133"/>
        <v>237.89955973627309</v>
      </c>
      <c r="AV171" s="258">
        <f t="shared" si="134"/>
        <v>58.809469978178193</v>
      </c>
      <c r="AW171" s="264">
        <v>1</v>
      </c>
      <c r="AX171" s="265">
        <f t="shared" si="135"/>
        <v>768.89137706763472</v>
      </c>
      <c r="AY171" s="265">
        <f t="shared" si="136"/>
        <v>144.64293231965405</v>
      </c>
      <c r="AZ171" s="265">
        <f t="shared" si="137"/>
        <v>1374.1078570367133</v>
      </c>
      <c r="BA171" s="265">
        <f t="shared" si="138"/>
        <v>12195.683030320304</v>
      </c>
      <c r="BB171" s="265">
        <f t="shared" si="139"/>
        <v>237.89955973627309</v>
      </c>
      <c r="BC171" s="266">
        <f t="shared" si="140"/>
        <v>58.809469978178193</v>
      </c>
      <c r="BD171" s="211">
        <f>'F. CONVERSIÓN DE CARBÓN A CARNE'!$F$20</f>
        <v>0.16207300021353654</v>
      </c>
      <c r="BG171" s="13">
        <v>0.1</v>
      </c>
      <c r="BH171" s="13">
        <f t="shared" si="141"/>
        <v>100</v>
      </c>
      <c r="BI171">
        <f>(((((BD171+BE171+BF171)/0.738210935315612)^2)+((BH171/Q171)^2))^(1/2))*T171</f>
        <v>178.09326558972555</v>
      </c>
      <c r="BJ171">
        <f>(((BH171)^2)+((BI171^2))^(1/2))</f>
        <v>10178.093265589725</v>
      </c>
      <c r="BK171" s="13">
        <f t="shared" si="142"/>
        <v>1.01</v>
      </c>
      <c r="BL171" s="13">
        <f t="shared" si="143"/>
        <v>0.19</v>
      </c>
      <c r="BM171" s="13">
        <f t="shared" si="144"/>
        <v>1.8050000000000002</v>
      </c>
      <c r="BN171" s="13">
        <f t="shared" si="145"/>
        <v>16.02</v>
      </c>
      <c r="BO171" s="13">
        <f t="shared" si="146"/>
        <v>0.3125</v>
      </c>
      <c r="BP171" s="13">
        <f t="shared" si="147"/>
        <v>0.10149999999999999</v>
      </c>
      <c r="BQ171" s="13">
        <f>((((BJ171/(Q171+R171+S171+T171))^2)+((BK171/W171)^2))^(1/2))*AD171</f>
        <v>1.6210438496333497</v>
      </c>
      <c r="BR171" s="209">
        <f>((((BJ171/(Q171+R171+S171+T171))^2)+((BL171/X171)^2))^(1/2))*AE171</f>
        <v>0.30494884300033304</v>
      </c>
      <c r="BS171" s="209">
        <f>(((((BJ171/(Q171+R171+S171+T171))^2)+((BM171/Y171)^2))^(1/2))*AF171)</f>
        <v>2.8970140085031639</v>
      </c>
      <c r="BT171" s="209">
        <f>((((BJ171/(Q171+R171+S171+T171))^2)+((BN171/Z171)^2))^(1/2))*AG171</f>
        <v>25.71200244665966</v>
      </c>
      <c r="BU171" s="209">
        <f>((((BJ171/(Q171+R171+S171+T171))^2)+((BO171/AA171)^2))^(1/2))*AH171</f>
        <v>0.50156059704002143</v>
      </c>
      <c r="BV171" s="209">
        <f>((((BJ171/(Q171+R171+S171+T171))^2)+((BP171/AB171)^2))^(1/2))*AI171</f>
        <v>0.1239872528833641</v>
      </c>
      <c r="CI171"/>
      <c r="CJ171"/>
      <c r="CK171"/>
      <c r="CL171"/>
      <c r="CM171"/>
    </row>
    <row r="172" spans="1:91" s="13" customFormat="1" ht="12.95" customHeight="1" thickBot="1" x14ac:dyDescent="0.3">
      <c r="A172" s="13">
        <v>4.59990775671133</v>
      </c>
      <c r="B172" s="13">
        <v>-74.108351893179702</v>
      </c>
      <c r="C172" s="13">
        <v>28</v>
      </c>
      <c r="D172" s="13">
        <v>24</v>
      </c>
      <c r="E172" s="13">
        <v>1811</v>
      </c>
      <c r="F172" s="58" t="s">
        <v>13</v>
      </c>
      <c r="G172" s="59" t="s">
        <v>1040</v>
      </c>
      <c r="H172" s="60" t="s">
        <v>1041</v>
      </c>
      <c r="I172" s="16" t="s">
        <v>1601</v>
      </c>
      <c r="J172" s="16"/>
      <c r="K172" s="76">
        <v>40213</v>
      </c>
      <c r="L172" s="62">
        <v>12</v>
      </c>
      <c r="M172" s="16">
        <v>7</v>
      </c>
      <c r="N172" s="3">
        <f t="shared" si="114"/>
        <v>360</v>
      </c>
      <c r="O172" s="3">
        <v>30</v>
      </c>
      <c r="P172" s="16" t="s">
        <v>1554</v>
      </c>
      <c r="Q172" s="62">
        <v>550</v>
      </c>
      <c r="R172" s="14"/>
      <c r="S172" s="14"/>
      <c r="T172" s="14"/>
      <c r="U172" s="17">
        <v>3.9E-2</v>
      </c>
      <c r="V172" s="33">
        <v>0.36</v>
      </c>
      <c r="W172" s="34">
        <v>1.8</v>
      </c>
      <c r="X172" s="33">
        <v>10.3</v>
      </c>
      <c r="Y172" s="29">
        <f>0.01805*1000</f>
        <v>18.05</v>
      </c>
      <c r="Z172" s="34">
        <v>311.5</v>
      </c>
      <c r="AA172" s="21">
        <f>0.003125*1000</f>
        <v>3.125</v>
      </c>
      <c r="AB172" s="216">
        <v>0.28499999999999998</v>
      </c>
      <c r="AC172" s="237">
        <f t="shared" si="115"/>
        <v>3.1218269817035803E-3</v>
      </c>
      <c r="AD172" s="22">
        <f t="shared" si="116"/>
        <v>1.5609134908517902E-2</v>
      </c>
      <c r="AE172" s="22">
        <f t="shared" si="117"/>
        <v>8.9318938643185769E-2</v>
      </c>
      <c r="AF172" s="22">
        <f t="shared" si="118"/>
        <v>0.15652493616597118</v>
      </c>
      <c r="AG172" s="22">
        <f t="shared" si="119"/>
        <v>2.701247513335181</v>
      </c>
      <c r="AH172" s="22">
        <f t="shared" si="120"/>
        <v>2.7099192549510247E-2</v>
      </c>
      <c r="AI172" s="238">
        <f t="shared" si="121"/>
        <v>1.8810000000000001E-3</v>
      </c>
      <c r="AJ172" s="247">
        <f t="shared" si="122"/>
        <v>8.6717416158432791E-6</v>
      </c>
      <c r="AK172" s="23">
        <f t="shared" si="123"/>
        <v>4.3358708079216396E-5</v>
      </c>
      <c r="AL172" s="23">
        <f t="shared" si="124"/>
        <v>2.4810816289773824E-4</v>
      </c>
      <c r="AM172" s="23">
        <f t="shared" si="125"/>
        <v>4.3479148934991998E-4</v>
      </c>
      <c r="AN172" s="23">
        <f t="shared" si="126"/>
        <v>7.503465314819947E-3</v>
      </c>
      <c r="AO172" s="23">
        <f t="shared" si="127"/>
        <v>7.5275534859750687E-5</v>
      </c>
      <c r="AP172" s="248">
        <f t="shared" si="128"/>
        <v>5.2249999999999999E-6</v>
      </c>
      <c r="AQ172" s="256">
        <f t="shared" si="129"/>
        <v>43.358708079216399</v>
      </c>
      <c r="AR172" s="257">
        <f t="shared" si="130"/>
        <v>248.10816289773825</v>
      </c>
      <c r="AS172" s="257">
        <f t="shared" si="131"/>
        <v>434.79148934991997</v>
      </c>
      <c r="AT172" s="257">
        <f t="shared" si="132"/>
        <v>7503.4653148199468</v>
      </c>
      <c r="AU172" s="257">
        <f t="shared" si="133"/>
        <v>75.275534859750692</v>
      </c>
      <c r="AV172" s="258">
        <f t="shared" si="134"/>
        <v>5.2249999999999996</v>
      </c>
      <c r="AW172" s="264">
        <v>1</v>
      </c>
      <c r="AX172" s="265">
        <f t="shared" si="135"/>
        <v>43.358708079216399</v>
      </c>
      <c r="AY172" s="265">
        <f t="shared" si="136"/>
        <v>248.10816289773825</v>
      </c>
      <c r="AZ172" s="265">
        <f t="shared" si="137"/>
        <v>434.79148934991997</v>
      </c>
      <c r="BA172" s="265">
        <f t="shared" si="138"/>
        <v>7503.4653148199468</v>
      </c>
      <c r="BB172" s="265">
        <f t="shared" si="139"/>
        <v>75.275534859750692</v>
      </c>
      <c r="BC172" s="266">
        <f t="shared" si="140"/>
        <v>5.2249999999999996</v>
      </c>
      <c r="BG172" s="13">
        <v>0.1</v>
      </c>
      <c r="BH172" s="13">
        <f t="shared" si="141"/>
        <v>55</v>
      </c>
      <c r="BI172"/>
      <c r="BJ172">
        <f>BH172</f>
        <v>55</v>
      </c>
      <c r="BK172" s="13">
        <f t="shared" si="142"/>
        <v>0.18000000000000002</v>
      </c>
      <c r="BL172" s="13">
        <f t="shared" si="143"/>
        <v>1.03</v>
      </c>
      <c r="BM172" s="13">
        <f t="shared" si="144"/>
        <v>1.8050000000000002</v>
      </c>
      <c r="BN172" s="13">
        <f t="shared" si="145"/>
        <v>31.150000000000002</v>
      </c>
      <c r="BO172" s="13">
        <f t="shared" si="146"/>
        <v>0.3125</v>
      </c>
      <c r="BP172" s="13">
        <f t="shared" si="147"/>
        <v>2.8499999999999998E-2</v>
      </c>
      <c r="BQ172" s="13">
        <f>((((BJ172/Q172)^2)+((BK172/W172)^2))^(1/2))*AD172</f>
        <v>2.2074650284537342E-3</v>
      </c>
      <c r="BR172" s="209">
        <f>(((((BJ172/Q172))^2)+((BL172/X172)^2))^(1/2))*AE172</f>
        <v>1.2631605440596364E-2</v>
      </c>
      <c r="BS172" s="209">
        <f>(((((BJ172/Q172))^2)+((BM172/Y172)^2))^(1/2))*AF172</f>
        <v>2.2135968757549945E-2</v>
      </c>
      <c r="BT172" s="209">
        <f>((((BJ172/Q172)^2)+((BN172/Z172)^2))^(1/2))*AG172</f>
        <v>0.38201408686852117</v>
      </c>
      <c r="BU172" s="209">
        <f>((((BJ172/Q172)^2)+((BO172/AA172)^2))^(1/2))*AH172</f>
        <v>3.8324045632877331E-3</v>
      </c>
      <c r="BV172" s="209">
        <f>((((BJ172/Q172)^2)+((BP172/AB172)^2))^(1/2))*AI172</f>
        <v>2.6601357108237925E-4</v>
      </c>
      <c r="CI172"/>
      <c r="CJ172"/>
      <c r="CK172"/>
      <c r="CL172"/>
      <c r="CM172"/>
    </row>
    <row r="173" spans="1:91" s="13" customFormat="1" ht="12.95" customHeight="1" thickBot="1" x14ac:dyDescent="0.3">
      <c r="A173" s="13">
        <v>4.6000129999999997</v>
      </c>
      <c r="B173" s="13">
        <v>-74.098754</v>
      </c>
      <c r="C173" s="13">
        <v>29</v>
      </c>
      <c r="D173" s="13">
        <v>24</v>
      </c>
      <c r="E173" s="13">
        <v>2305</v>
      </c>
      <c r="F173" s="58" t="s">
        <v>13</v>
      </c>
      <c r="G173" s="59" t="s">
        <v>1165</v>
      </c>
      <c r="H173" s="60" t="s">
        <v>1166</v>
      </c>
      <c r="I173" s="16" t="s">
        <v>1601</v>
      </c>
      <c r="J173" s="16"/>
      <c r="K173" s="66">
        <v>39604</v>
      </c>
      <c r="L173" s="16">
        <v>8</v>
      </c>
      <c r="M173" s="16">
        <v>7</v>
      </c>
      <c r="N173" s="3">
        <f t="shared" si="114"/>
        <v>240</v>
      </c>
      <c r="O173" s="3">
        <v>30</v>
      </c>
      <c r="P173" s="16" t="s">
        <v>1554</v>
      </c>
      <c r="Q173" s="62">
        <v>550</v>
      </c>
      <c r="R173" s="14"/>
      <c r="S173" s="14"/>
      <c r="T173" s="14"/>
      <c r="U173" s="17">
        <v>3.9E-2</v>
      </c>
      <c r="V173" s="33">
        <v>0.36</v>
      </c>
      <c r="W173" s="34">
        <v>1.8</v>
      </c>
      <c r="X173" s="33">
        <v>10.3</v>
      </c>
      <c r="Y173" s="29">
        <f>0.01805*1000</f>
        <v>18.05</v>
      </c>
      <c r="Z173" s="34">
        <v>311.5</v>
      </c>
      <c r="AA173" s="21">
        <f>0.003125*1000</f>
        <v>3.125</v>
      </c>
      <c r="AB173" s="216">
        <v>0.28499999999999998</v>
      </c>
      <c r="AC173" s="237">
        <f t="shared" si="115"/>
        <v>3.1218269817035803E-3</v>
      </c>
      <c r="AD173" s="22">
        <f t="shared" si="116"/>
        <v>1.5609134908517902E-2</v>
      </c>
      <c r="AE173" s="22">
        <f t="shared" si="117"/>
        <v>8.9318938643185769E-2</v>
      </c>
      <c r="AF173" s="22">
        <f t="shared" si="118"/>
        <v>0.15652493616597118</v>
      </c>
      <c r="AG173" s="22">
        <f t="shared" si="119"/>
        <v>2.701247513335181</v>
      </c>
      <c r="AH173" s="22">
        <f t="shared" si="120"/>
        <v>2.7099192549510247E-2</v>
      </c>
      <c r="AI173" s="238">
        <f t="shared" si="121"/>
        <v>1.8810000000000001E-3</v>
      </c>
      <c r="AJ173" s="247">
        <f t="shared" si="122"/>
        <v>8.6717416158432791E-6</v>
      </c>
      <c r="AK173" s="23">
        <f t="shared" si="123"/>
        <v>4.3358708079216396E-5</v>
      </c>
      <c r="AL173" s="23">
        <f t="shared" si="124"/>
        <v>2.4810816289773824E-4</v>
      </c>
      <c r="AM173" s="23">
        <f t="shared" si="125"/>
        <v>4.3479148934991998E-4</v>
      </c>
      <c r="AN173" s="23">
        <f t="shared" si="126"/>
        <v>7.503465314819947E-3</v>
      </c>
      <c r="AO173" s="23">
        <f t="shared" si="127"/>
        <v>7.5275534859750687E-5</v>
      </c>
      <c r="AP173" s="248">
        <f t="shared" si="128"/>
        <v>5.2249999999999999E-6</v>
      </c>
      <c r="AQ173" s="256">
        <f t="shared" si="129"/>
        <v>43.358708079216399</v>
      </c>
      <c r="AR173" s="257">
        <f t="shared" si="130"/>
        <v>248.10816289773825</v>
      </c>
      <c r="AS173" s="257">
        <f t="shared" si="131"/>
        <v>434.79148934991997</v>
      </c>
      <c r="AT173" s="257">
        <f t="shared" si="132"/>
        <v>7503.4653148199468</v>
      </c>
      <c r="AU173" s="257">
        <f t="shared" si="133"/>
        <v>75.275534859750692</v>
      </c>
      <c r="AV173" s="258">
        <f t="shared" si="134"/>
        <v>5.2249999999999996</v>
      </c>
      <c r="AW173" s="264">
        <v>1</v>
      </c>
      <c r="AX173" s="265">
        <f t="shared" si="135"/>
        <v>43.358708079216399</v>
      </c>
      <c r="AY173" s="265">
        <f t="shared" si="136"/>
        <v>248.10816289773825</v>
      </c>
      <c r="AZ173" s="265">
        <f t="shared" si="137"/>
        <v>434.79148934991997</v>
      </c>
      <c r="BA173" s="265">
        <f t="shared" si="138"/>
        <v>7503.4653148199468</v>
      </c>
      <c r="BB173" s="265">
        <f t="shared" si="139"/>
        <v>75.275534859750692</v>
      </c>
      <c r="BC173" s="266">
        <f t="shared" si="140"/>
        <v>5.2249999999999996</v>
      </c>
      <c r="BG173" s="13">
        <v>0.1</v>
      </c>
      <c r="BH173" s="13">
        <f t="shared" si="141"/>
        <v>55</v>
      </c>
      <c r="BI173"/>
      <c r="BJ173">
        <f>BH173</f>
        <v>55</v>
      </c>
      <c r="BK173" s="13">
        <f t="shared" si="142"/>
        <v>0.18000000000000002</v>
      </c>
      <c r="BL173" s="13">
        <f t="shared" si="143"/>
        <v>1.03</v>
      </c>
      <c r="BM173" s="13">
        <f t="shared" si="144"/>
        <v>1.8050000000000002</v>
      </c>
      <c r="BN173" s="13">
        <f t="shared" si="145"/>
        <v>31.150000000000002</v>
      </c>
      <c r="BO173" s="13">
        <f t="shared" si="146"/>
        <v>0.3125</v>
      </c>
      <c r="BP173" s="13">
        <f t="shared" si="147"/>
        <v>2.8499999999999998E-2</v>
      </c>
      <c r="BQ173" s="13">
        <f>((((BJ173/Q173)^2)+((BK173/W173)^2))^(1/2))*AD173</f>
        <v>2.2074650284537342E-3</v>
      </c>
      <c r="BR173" s="209">
        <f>(((((BJ173/Q173))^2)+((BL173/X173)^2))^(1/2))*AE173</f>
        <v>1.2631605440596364E-2</v>
      </c>
      <c r="BS173" s="209">
        <f>(((((BJ173/Q173))^2)+((BM173/Y173)^2))^(1/2))*AF173</f>
        <v>2.2135968757549945E-2</v>
      </c>
      <c r="BT173" s="209">
        <f>((((BJ173/Q173)^2)+((BN173/Z173)^2))^(1/2))*AG173</f>
        <v>0.38201408686852117</v>
      </c>
      <c r="BU173" s="209">
        <f>((((BJ173/Q173)^2)+((BO173/AA173)^2))^(1/2))*AH173</f>
        <v>3.8324045632877331E-3</v>
      </c>
      <c r="BV173" s="209">
        <f>((((BJ173/Q173)^2)+((BP173/AB173)^2))^(1/2))*AI173</f>
        <v>2.6601357108237925E-4</v>
      </c>
      <c r="CI173"/>
      <c r="CJ173"/>
      <c r="CK173"/>
      <c r="CL173"/>
      <c r="CM173"/>
    </row>
    <row r="174" spans="1:91" s="13" customFormat="1" ht="12.95" customHeight="1" thickBot="1" x14ac:dyDescent="0.3">
      <c r="A174" s="13">
        <v>4.6000583333333331</v>
      </c>
      <c r="B174" s="13">
        <v>-74.143836111111113</v>
      </c>
      <c r="C174" s="13">
        <v>24</v>
      </c>
      <c r="D174" s="13">
        <v>24</v>
      </c>
      <c r="E174" s="13">
        <v>1807</v>
      </c>
      <c r="F174" s="3" t="s">
        <v>5</v>
      </c>
      <c r="G174" s="4" t="s">
        <v>434</v>
      </c>
      <c r="H174" s="5" t="s">
        <v>435</v>
      </c>
      <c r="I174" s="14" t="s">
        <v>1598</v>
      </c>
      <c r="J174" s="3" t="s">
        <v>1553</v>
      </c>
      <c r="K174" s="6">
        <v>40625</v>
      </c>
      <c r="L174" s="15">
        <v>12</v>
      </c>
      <c r="M174" s="3">
        <v>7</v>
      </c>
      <c r="N174" s="3">
        <f t="shared" si="114"/>
        <v>360</v>
      </c>
      <c r="O174" s="3">
        <v>30</v>
      </c>
      <c r="P174" s="14" t="s">
        <v>1554</v>
      </c>
      <c r="Q174" s="3">
        <v>240</v>
      </c>
      <c r="R174" s="14"/>
      <c r="S174" s="14"/>
      <c r="T174" s="14">
        <f>0.738210935315612*Q174</f>
        <v>177.17062447574688</v>
      </c>
      <c r="U174" s="17">
        <v>3.9E-2</v>
      </c>
      <c r="V174" s="18">
        <v>2.02</v>
      </c>
      <c r="W174" s="19">
        <v>10.1</v>
      </c>
      <c r="X174" s="18">
        <v>1.9</v>
      </c>
      <c r="Y174" s="20">
        <v>18.05</v>
      </c>
      <c r="Z174" s="19">
        <v>160.19999999999999</v>
      </c>
      <c r="AA174" s="21">
        <v>3.125</v>
      </c>
      <c r="AB174" s="219">
        <v>1.0149999999999999</v>
      </c>
      <c r="AC174" s="237">
        <f t="shared" si="115"/>
        <v>1.3286442995728726E-2</v>
      </c>
      <c r="AD174" s="22">
        <f t="shared" si="116"/>
        <v>6.6432214978643614E-2</v>
      </c>
      <c r="AE174" s="22">
        <f t="shared" si="117"/>
        <v>1.2497149352418109E-2</v>
      </c>
      <c r="AF174" s="22">
        <f t="shared" si="118"/>
        <v>0.11872291884797204</v>
      </c>
      <c r="AG174" s="22">
        <f t="shared" si="119"/>
        <v>1.0537070138196742</v>
      </c>
      <c r="AH174" s="22">
        <f t="shared" si="120"/>
        <v>2.0554521961213996E-2</v>
      </c>
      <c r="AI174" s="238">
        <f t="shared" si="121"/>
        <v>5.0811382061145957E-3</v>
      </c>
      <c r="AJ174" s="247">
        <f t="shared" si="122"/>
        <v>3.6906786099246463E-5</v>
      </c>
      <c r="AK174" s="23">
        <f t="shared" si="123"/>
        <v>1.8453393049623227E-4</v>
      </c>
      <c r="AL174" s="23">
        <f t="shared" si="124"/>
        <v>3.4714303756716971E-5</v>
      </c>
      <c r="AM174" s="23">
        <f t="shared" si="125"/>
        <v>3.2978588568881122E-4</v>
      </c>
      <c r="AN174" s="23">
        <f t="shared" si="126"/>
        <v>2.9269639272768728E-3</v>
      </c>
      <c r="AO174" s="23">
        <f t="shared" si="127"/>
        <v>5.7095894336705544E-5</v>
      </c>
      <c r="AP174" s="248">
        <f t="shared" si="128"/>
        <v>1.4114272794762766E-5</v>
      </c>
      <c r="AQ174" s="256">
        <f t="shared" si="129"/>
        <v>184.53393049623227</v>
      </c>
      <c r="AR174" s="257">
        <f t="shared" si="130"/>
        <v>34.714303756716973</v>
      </c>
      <c r="AS174" s="257">
        <f t="shared" si="131"/>
        <v>329.78588568881122</v>
      </c>
      <c r="AT174" s="257">
        <f t="shared" si="132"/>
        <v>2926.9639272768727</v>
      </c>
      <c r="AU174" s="257">
        <f t="shared" si="133"/>
        <v>57.095894336705541</v>
      </c>
      <c r="AV174" s="258">
        <f t="shared" si="134"/>
        <v>14.114272794762766</v>
      </c>
      <c r="AW174" s="264">
        <v>1</v>
      </c>
      <c r="AX174" s="265">
        <f t="shared" si="135"/>
        <v>184.53393049623227</v>
      </c>
      <c r="AY174" s="265">
        <f t="shared" si="136"/>
        <v>34.714303756716973</v>
      </c>
      <c r="AZ174" s="265">
        <f t="shared" si="137"/>
        <v>329.78588568881122</v>
      </c>
      <c r="BA174" s="265">
        <f t="shared" si="138"/>
        <v>2926.9639272768727</v>
      </c>
      <c r="BB174" s="265">
        <f t="shared" si="139"/>
        <v>57.095894336705541</v>
      </c>
      <c r="BC174" s="266">
        <f t="shared" si="140"/>
        <v>14.114272794762766</v>
      </c>
      <c r="BD174" s="211">
        <f>'F. CONVERSIÓN DE CARBÓN A CARNE'!$F$20</f>
        <v>0.16207300021353654</v>
      </c>
      <c r="BG174" s="13">
        <v>0.1</v>
      </c>
      <c r="BH174" s="13">
        <f t="shared" si="141"/>
        <v>24</v>
      </c>
      <c r="BI174">
        <f>(((((BD174+BE174+BF174)/0.738210935315612)^2)+((BH174/Q174)^2))^(1/2))*T174</f>
        <v>42.742383741534134</v>
      </c>
      <c r="BJ174">
        <f>(((BH174)^2)+((BI174^2))^(1/2))</f>
        <v>618.74238374153413</v>
      </c>
      <c r="BK174" s="13">
        <f t="shared" si="142"/>
        <v>1.01</v>
      </c>
      <c r="BL174" s="13">
        <f t="shared" si="143"/>
        <v>0.19</v>
      </c>
      <c r="BM174" s="13">
        <f t="shared" si="144"/>
        <v>1.8050000000000002</v>
      </c>
      <c r="BN174" s="13">
        <f t="shared" si="145"/>
        <v>16.02</v>
      </c>
      <c r="BO174" s="13">
        <f t="shared" si="146"/>
        <v>0.3125</v>
      </c>
      <c r="BP174" s="13">
        <f t="shared" si="147"/>
        <v>0.10149999999999999</v>
      </c>
      <c r="BQ174" s="13">
        <f>((((BJ174/(Q174+R174+S174+T174))^2)+((BK174/W174)^2))^(1/2))*AD174</f>
        <v>9.8755148116431241E-2</v>
      </c>
      <c r="BR174" s="209">
        <f>((((BJ174/(Q174+R174+S174+T174))^2)+((BL174/X174)^2))^(1/2))*AE174</f>
        <v>1.8577701130813803E-2</v>
      </c>
      <c r="BS174" s="209">
        <f>(((((BJ174/(Q174+R174+S174+T174))^2)+((BM174/Y174)^2))^(1/2))*AF174)</f>
        <v>0.1764881607427311</v>
      </c>
      <c r="BT174" s="209">
        <f>((((BJ174/(Q174+R174+S174+T174))^2)+((BN174/Z174)^2))^(1/2))*AG174</f>
        <v>1.5663935374507216</v>
      </c>
      <c r="BU174" s="209">
        <f>((((BJ174/(Q174+R174+S174+T174))^2)+((BO174/AA174)^2))^(1/2))*AH174</f>
        <v>3.0555429491470072E-2</v>
      </c>
      <c r="BV174" s="209">
        <f>((((BJ174/(Q174+R174+S174+T174))^2)+((BP174/AB174)^2))^(1/2))*AI174</f>
        <v>7.5533919244784743E-3</v>
      </c>
      <c r="CI174"/>
      <c r="CJ174"/>
      <c r="CK174"/>
      <c r="CL174"/>
      <c r="CM174"/>
    </row>
    <row r="175" spans="1:91" s="13" customFormat="1" ht="12.95" customHeight="1" thickBot="1" x14ac:dyDescent="0.3">
      <c r="A175" s="13">
        <v>4.6001260000000004</v>
      </c>
      <c r="B175" s="13">
        <v>-74.119152</v>
      </c>
      <c r="C175" s="13">
        <v>27</v>
      </c>
      <c r="D175" s="13">
        <v>24</v>
      </c>
      <c r="E175" s="13">
        <v>1810</v>
      </c>
      <c r="F175" s="58" t="s">
        <v>13</v>
      </c>
      <c r="G175" s="59" t="s">
        <v>909</v>
      </c>
      <c r="H175" s="60" t="s">
        <v>910</v>
      </c>
      <c r="I175" s="16" t="s">
        <v>1601</v>
      </c>
      <c r="J175" s="16"/>
      <c r="K175" s="73">
        <v>39267</v>
      </c>
      <c r="L175" s="69">
        <f>84/7</f>
        <v>12</v>
      </c>
      <c r="M175" s="62">
        <v>7</v>
      </c>
      <c r="N175" s="3">
        <f t="shared" si="114"/>
        <v>360</v>
      </c>
      <c r="O175" s="3">
        <v>30</v>
      </c>
      <c r="P175" s="16" t="s">
        <v>1632</v>
      </c>
      <c r="Q175" s="62">
        <v>550</v>
      </c>
      <c r="R175" s="14"/>
      <c r="S175" s="14"/>
      <c r="T175" s="14"/>
      <c r="U175" s="17">
        <v>3.9E-2</v>
      </c>
      <c r="V175" s="33">
        <v>0.36</v>
      </c>
      <c r="W175" s="34">
        <v>1.8</v>
      </c>
      <c r="X175" s="33">
        <v>10.3</v>
      </c>
      <c r="Y175" s="29">
        <f>0.01805*1000</f>
        <v>18.05</v>
      </c>
      <c r="Z175" s="34">
        <v>311.5</v>
      </c>
      <c r="AA175" s="21">
        <f>0.003125*1000</f>
        <v>3.125</v>
      </c>
      <c r="AB175" s="216">
        <v>0.28499999999999998</v>
      </c>
      <c r="AC175" s="237">
        <f t="shared" si="115"/>
        <v>3.1218269817035803E-3</v>
      </c>
      <c r="AD175" s="22">
        <f t="shared" si="116"/>
        <v>1.5609134908517902E-2</v>
      </c>
      <c r="AE175" s="22">
        <f t="shared" si="117"/>
        <v>8.9318938643185769E-2</v>
      </c>
      <c r="AF175" s="22">
        <f t="shared" si="118"/>
        <v>0.15652493616597118</v>
      </c>
      <c r="AG175" s="22">
        <f t="shared" si="119"/>
        <v>2.701247513335181</v>
      </c>
      <c r="AH175" s="22">
        <f t="shared" si="120"/>
        <v>2.7099192549510247E-2</v>
      </c>
      <c r="AI175" s="238">
        <f t="shared" si="121"/>
        <v>1.8810000000000001E-3</v>
      </c>
      <c r="AJ175" s="247">
        <f t="shared" si="122"/>
        <v>8.6717416158432791E-6</v>
      </c>
      <c r="AK175" s="23">
        <f t="shared" si="123"/>
        <v>4.3358708079216396E-5</v>
      </c>
      <c r="AL175" s="23">
        <f t="shared" si="124"/>
        <v>2.4810816289773824E-4</v>
      </c>
      <c r="AM175" s="23">
        <f t="shared" si="125"/>
        <v>4.3479148934991998E-4</v>
      </c>
      <c r="AN175" s="23">
        <f t="shared" si="126"/>
        <v>7.503465314819947E-3</v>
      </c>
      <c r="AO175" s="23">
        <f t="shared" si="127"/>
        <v>7.5275534859750687E-5</v>
      </c>
      <c r="AP175" s="248">
        <f t="shared" si="128"/>
        <v>5.2249999999999999E-6</v>
      </c>
      <c r="AQ175" s="256">
        <f t="shared" si="129"/>
        <v>43.358708079216399</v>
      </c>
      <c r="AR175" s="257">
        <f t="shared" si="130"/>
        <v>248.10816289773825</v>
      </c>
      <c r="AS175" s="257">
        <f t="shared" si="131"/>
        <v>434.79148934991997</v>
      </c>
      <c r="AT175" s="257">
        <f t="shared" si="132"/>
        <v>7503.4653148199468</v>
      </c>
      <c r="AU175" s="257">
        <f t="shared" si="133"/>
        <v>75.275534859750692</v>
      </c>
      <c r="AV175" s="258">
        <f t="shared" si="134"/>
        <v>5.2249999999999996</v>
      </c>
      <c r="AW175" s="264">
        <v>1</v>
      </c>
      <c r="AX175" s="265">
        <f t="shared" si="135"/>
        <v>43.358708079216399</v>
      </c>
      <c r="AY175" s="265">
        <f t="shared" si="136"/>
        <v>248.10816289773825</v>
      </c>
      <c r="AZ175" s="265">
        <f t="shared" si="137"/>
        <v>434.79148934991997</v>
      </c>
      <c r="BA175" s="265">
        <f t="shared" si="138"/>
        <v>7503.4653148199468</v>
      </c>
      <c r="BB175" s="265">
        <f t="shared" si="139"/>
        <v>75.275534859750692</v>
      </c>
      <c r="BC175" s="266">
        <f t="shared" si="140"/>
        <v>5.2249999999999996</v>
      </c>
      <c r="BG175" s="13">
        <v>0.1</v>
      </c>
      <c r="BH175" s="13">
        <f t="shared" si="141"/>
        <v>55</v>
      </c>
      <c r="BI175"/>
      <c r="BJ175">
        <f>BH175</f>
        <v>55</v>
      </c>
      <c r="BK175" s="13">
        <f t="shared" si="142"/>
        <v>0.18000000000000002</v>
      </c>
      <c r="BL175" s="13">
        <f t="shared" si="143"/>
        <v>1.03</v>
      </c>
      <c r="BM175" s="13">
        <f t="shared" si="144"/>
        <v>1.8050000000000002</v>
      </c>
      <c r="BN175" s="13">
        <f t="shared" si="145"/>
        <v>31.150000000000002</v>
      </c>
      <c r="BO175" s="13">
        <f t="shared" si="146"/>
        <v>0.3125</v>
      </c>
      <c r="BP175" s="13">
        <f t="shared" si="147"/>
        <v>2.8499999999999998E-2</v>
      </c>
      <c r="BQ175" s="13">
        <f>((((BJ175/Q175)^2)+((BK175/W175)^2))^(1/2))*AD175</f>
        <v>2.2074650284537342E-3</v>
      </c>
      <c r="BR175" s="209">
        <f>(((((BJ175/Q175))^2)+((BL175/X175)^2))^(1/2))*AE175</f>
        <v>1.2631605440596364E-2</v>
      </c>
      <c r="BS175" s="209">
        <f>(((((BJ175/Q175))^2)+((BM175/Y175)^2))^(1/2))*AF175</f>
        <v>2.2135968757549945E-2</v>
      </c>
      <c r="BT175" s="209">
        <f>((((BJ175/Q175)^2)+((BN175/Z175)^2))^(1/2))*AG175</f>
        <v>0.38201408686852117</v>
      </c>
      <c r="BU175" s="209">
        <f>((((BJ175/Q175)^2)+((BO175/AA175)^2))^(1/2))*AH175</f>
        <v>3.8324045632877331E-3</v>
      </c>
      <c r="BV175" s="209">
        <f>((((BJ175/Q175)^2)+((BP175/AB175)^2))^(1/2))*AI175</f>
        <v>2.6601357108237925E-4</v>
      </c>
      <c r="CI175"/>
      <c r="CJ175"/>
      <c r="CK175"/>
      <c r="CL175"/>
      <c r="CM175"/>
    </row>
    <row r="176" spans="1:91" s="13" customFormat="1" ht="12.95" customHeight="1" thickBot="1" x14ac:dyDescent="0.3">
      <c r="A176" s="13">
        <v>4.6001427221170204</v>
      </c>
      <c r="B176" s="13">
        <v>-74.070943719296096</v>
      </c>
      <c r="C176" s="13">
        <v>32</v>
      </c>
      <c r="D176" s="13">
        <v>24</v>
      </c>
      <c r="E176" s="13">
        <v>2308</v>
      </c>
      <c r="F176" s="3" t="s">
        <v>13</v>
      </c>
      <c r="G176" s="4" t="s">
        <v>148</v>
      </c>
      <c r="H176" s="5" t="s">
        <v>149</v>
      </c>
      <c r="I176" s="14" t="s">
        <v>1583</v>
      </c>
      <c r="J176" s="3" t="s">
        <v>1559</v>
      </c>
      <c r="K176" s="6">
        <v>40630</v>
      </c>
      <c r="L176" s="15">
        <v>12</v>
      </c>
      <c r="M176" s="3">
        <v>7</v>
      </c>
      <c r="N176" s="3">
        <f t="shared" si="114"/>
        <v>360</v>
      </c>
      <c r="O176" s="3">
        <v>30</v>
      </c>
      <c r="P176" s="14" t="s">
        <v>1554</v>
      </c>
      <c r="Q176" s="3">
        <v>750</v>
      </c>
      <c r="R176" s="14">
        <f>0.565555287076649*Q176</f>
        <v>424.16646530748676</v>
      </c>
      <c r="S176" s="14"/>
      <c r="T176" s="14"/>
      <c r="U176" s="17">
        <v>3.9E-2</v>
      </c>
      <c r="V176" s="18">
        <v>2.0099999999999998</v>
      </c>
      <c r="W176" s="19">
        <v>10.050000000000001</v>
      </c>
      <c r="X176" s="18">
        <v>3.0999999999999996</v>
      </c>
      <c r="Y176" s="154">
        <v>18.05</v>
      </c>
      <c r="Z176" s="19">
        <v>154.44999999999999</v>
      </c>
      <c r="AA176" s="31">
        <v>3.125</v>
      </c>
      <c r="AB176" s="226">
        <v>0.95899999999999996</v>
      </c>
      <c r="AC176" s="237">
        <f t="shared" si="115"/>
        <v>3.7210831062328024E-2</v>
      </c>
      <c r="AD176" s="22">
        <f t="shared" si="116"/>
        <v>0.18605415531164016</v>
      </c>
      <c r="AE176" s="22">
        <f t="shared" si="117"/>
        <v>5.7389838951849195E-2</v>
      </c>
      <c r="AF176" s="22">
        <f t="shared" si="118"/>
        <v>0.33415696550996071</v>
      </c>
      <c r="AG176" s="22">
        <f t="shared" si="119"/>
        <v>2.8593098793913252</v>
      </c>
      <c r="AH176" s="22">
        <f t="shared" si="120"/>
        <v>5.7852660233718954E-2</v>
      </c>
      <c r="AI176" s="238">
        <f t="shared" si="121"/>
        <v>1.3512307682758557E-2</v>
      </c>
      <c r="AJ176" s="247">
        <f t="shared" si="122"/>
        <v>1.0336341961757785E-4</v>
      </c>
      <c r="AK176" s="23">
        <f t="shared" si="123"/>
        <v>5.168170980878893E-4</v>
      </c>
      <c r="AL176" s="23">
        <f t="shared" si="124"/>
        <v>1.594162193106922E-4</v>
      </c>
      <c r="AM176" s="23">
        <f t="shared" si="125"/>
        <v>9.282137930832242E-4</v>
      </c>
      <c r="AN176" s="23">
        <f t="shared" si="126"/>
        <v>7.9425274427536805E-3</v>
      </c>
      <c r="AO176" s="23">
        <f t="shared" si="127"/>
        <v>1.6070183398255266E-4</v>
      </c>
      <c r="AP176" s="248">
        <f t="shared" si="128"/>
        <v>3.7534188007662658E-5</v>
      </c>
      <c r="AQ176" s="256">
        <f t="shared" si="129"/>
        <v>516.81709808788935</v>
      </c>
      <c r="AR176" s="257">
        <f t="shared" si="130"/>
        <v>159.41621931069218</v>
      </c>
      <c r="AS176" s="257">
        <f t="shared" si="131"/>
        <v>928.21379308322423</v>
      </c>
      <c r="AT176" s="257">
        <f t="shared" si="132"/>
        <v>7942.5274427536806</v>
      </c>
      <c r="AU176" s="257">
        <f t="shared" si="133"/>
        <v>160.70183398255267</v>
      </c>
      <c r="AV176" s="258">
        <f t="shared" si="134"/>
        <v>37.534188007662657</v>
      </c>
      <c r="AW176" s="264">
        <v>1</v>
      </c>
      <c r="AX176" s="265">
        <f t="shared" si="135"/>
        <v>516.81709808788935</v>
      </c>
      <c r="AY176" s="265">
        <f t="shared" si="136"/>
        <v>159.41621931069218</v>
      </c>
      <c r="AZ176" s="265">
        <f t="shared" si="137"/>
        <v>928.21379308322423</v>
      </c>
      <c r="BA176" s="265">
        <f t="shared" si="138"/>
        <v>7942.5274427536806</v>
      </c>
      <c r="BB176" s="265">
        <f t="shared" si="139"/>
        <v>160.70183398255267</v>
      </c>
      <c r="BC176" s="266">
        <f t="shared" si="140"/>
        <v>37.534188007662657</v>
      </c>
      <c r="BF176" s="210">
        <f>'F. CONVERSIÓN DE CARBÓN A CARNE'!$L$20</f>
        <v>0.24417195935985944</v>
      </c>
      <c r="BG176" s="13">
        <v>0.1</v>
      </c>
      <c r="BH176" s="13">
        <f t="shared" si="141"/>
        <v>75</v>
      </c>
      <c r="BI176">
        <f>(((((BD176+BE176+BF176)/0.565555287076649)^2)+((BH176/Q176)^2))^(1/2))*R176</f>
        <v>187.97710334062751</v>
      </c>
      <c r="BJ176">
        <f>(((BH176)^2)+((BI176^2))^(1/2))</f>
        <v>5812.9771033406278</v>
      </c>
      <c r="BK176" s="13">
        <f t="shared" si="142"/>
        <v>1.0050000000000001</v>
      </c>
      <c r="BL176" s="13">
        <f t="shared" si="143"/>
        <v>0.31</v>
      </c>
      <c r="BM176" s="13">
        <f t="shared" si="144"/>
        <v>1.8050000000000002</v>
      </c>
      <c r="BN176" s="13">
        <f t="shared" si="145"/>
        <v>15.445</v>
      </c>
      <c r="BO176" s="13">
        <f t="shared" si="146"/>
        <v>0.3125</v>
      </c>
      <c r="BP176" s="13">
        <f t="shared" si="147"/>
        <v>9.5899999999999999E-2</v>
      </c>
      <c r="BQ176" s="13">
        <f>((((BJ176/(Q176+R176+S176+T176))^2)+((BK176/W176)^2))^(1/2))*AD176</f>
        <v>0.92129113467924351</v>
      </c>
      <c r="BR176" s="209">
        <f>((((BJ176/(Q176+R176+S176+T176))^2)+((BL176/X176)^2))^(1/2))*AE176</f>
        <v>0.28417935497568703</v>
      </c>
      <c r="BS176" s="209">
        <f>(((((BJ176/(Q176+R176+S176+T176))^2)+((BM176/Y176)^2))^(1/2))*AF176)</f>
        <v>1.6546572120358554</v>
      </c>
      <c r="BT176" s="209">
        <f>((((BJ176/(Q176+R176+S176+T176))^2)+((BN176/Z176)^2))^(1/2))*AG176</f>
        <v>14.158548830966083</v>
      </c>
      <c r="BU176" s="209">
        <f>((((BJ176/(Q176+R176+S176+T176))^2)+((BO176/AA176)^2))^(1/2))*AH176</f>
        <v>0.28647112396742647</v>
      </c>
      <c r="BV176" s="209">
        <f>((((BJ176/(Q176+R176+S176+T176))^2)+((BP176/AB176)^2))^(1/2))*AI176</f>
        <v>6.6909385906119861E-2</v>
      </c>
      <c r="CI176"/>
      <c r="CJ176"/>
      <c r="CK176"/>
      <c r="CL176"/>
      <c r="CM176"/>
    </row>
    <row r="177" spans="1:91" s="13" customFormat="1" ht="12.95" customHeight="1" thickBot="1" x14ac:dyDescent="0.3">
      <c r="A177" s="13">
        <v>4.6002340000000004</v>
      </c>
      <c r="B177" s="13">
        <v>-74.105081999999996</v>
      </c>
      <c r="C177" s="13">
        <v>28</v>
      </c>
      <c r="D177" s="13">
        <v>24</v>
      </c>
      <c r="E177" s="13">
        <v>1811</v>
      </c>
      <c r="F177" s="58" t="s">
        <v>13</v>
      </c>
      <c r="G177" s="59" t="s">
        <v>1359</v>
      </c>
      <c r="H177" s="60" t="s">
        <v>1360</v>
      </c>
      <c r="I177" s="71" t="s">
        <v>1601</v>
      </c>
      <c r="J177" s="71"/>
      <c r="K177" s="92">
        <v>40612</v>
      </c>
      <c r="L177" s="16">
        <v>12</v>
      </c>
      <c r="M177" s="71">
        <v>7</v>
      </c>
      <c r="N177" s="3">
        <f t="shared" si="114"/>
        <v>360</v>
      </c>
      <c r="O177" s="3">
        <v>30</v>
      </c>
      <c r="P177" s="71" t="s">
        <v>1554</v>
      </c>
      <c r="Q177" s="62">
        <v>550</v>
      </c>
      <c r="R177" s="14"/>
      <c r="S177" s="14"/>
      <c r="T177" s="14"/>
      <c r="U177" s="17">
        <v>3.9E-2</v>
      </c>
      <c r="V177" s="142">
        <v>0.36</v>
      </c>
      <c r="W177" s="148">
        <v>1.8</v>
      </c>
      <c r="X177" s="142">
        <v>10.3</v>
      </c>
      <c r="Y177" s="154">
        <f>0.01805*1000</f>
        <v>18.05</v>
      </c>
      <c r="Z177" s="148">
        <v>311.5</v>
      </c>
      <c r="AA177" s="21">
        <f>0.003125*1000</f>
        <v>3.125</v>
      </c>
      <c r="AB177" s="215">
        <v>0.28499999999999998</v>
      </c>
      <c r="AC177" s="237">
        <f t="shared" si="115"/>
        <v>3.1218269817035803E-3</v>
      </c>
      <c r="AD177" s="22">
        <f t="shared" si="116"/>
        <v>1.5609134908517902E-2</v>
      </c>
      <c r="AE177" s="22">
        <f t="shared" si="117"/>
        <v>8.9318938643185769E-2</v>
      </c>
      <c r="AF177" s="22">
        <f t="shared" si="118"/>
        <v>0.15652493616597118</v>
      </c>
      <c r="AG177" s="22">
        <f t="shared" si="119"/>
        <v>2.701247513335181</v>
      </c>
      <c r="AH177" s="22">
        <f t="shared" si="120"/>
        <v>2.7099192549510247E-2</v>
      </c>
      <c r="AI177" s="238">
        <f t="shared" si="121"/>
        <v>1.8810000000000001E-3</v>
      </c>
      <c r="AJ177" s="247">
        <f t="shared" si="122"/>
        <v>8.6717416158432791E-6</v>
      </c>
      <c r="AK177" s="23">
        <f t="shared" si="123"/>
        <v>4.3358708079216396E-5</v>
      </c>
      <c r="AL177" s="23">
        <f t="shared" si="124"/>
        <v>2.4810816289773824E-4</v>
      </c>
      <c r="AM177" s="23">
        <f t="shared" si="125"/>
        <v>4.3479148934991998E-4</v>
      </c>
      <c r="AN177" s="23">
        <f t="shared" si="126"/>
        <v>7.503465314819947E-3</v>
      </c>
      <c r="AO177" s="23">
        <f t="shared" si="127"/>
        <v>7.5275534859750687E-5</v>
      </c>
      <c r="AP177" s="248">
        <f t="shared" si="128"/>
        <v>5.2249999999999999E-6</v>
      </c>
      <c r="AQ177" s="256">
        <f t="shared" si="129"/>
        <v>43.358708079216399</v>
      </c>
      <c r="AR177" s="257">
        <f t="shared" si="130"/>
        <v>248.10816289773825</v>
      </c>
      <c r="AS177" s="257">
        <f t="shared" si="131"/>
        <v>434.79148934991997</v>
      </c>
      <c r="AT177" s="257">
        <f t="shared" si="132"/>
        <v>7503.4653148199468</v>
      </c>
      <c r="AU177" s="257">
        <f t="shared" si="133"/>
        <v>75.275534859750692</v>
      </c>
      <c r="AV177" s="258">
        <f t="shared" si="134"/>
        <v>5.2249999999999996</v>
      </c>
      <c r="AW177" s="264">
        <v>1</v>
      </c>
      <c r="AX177" s="265">
        <f t="shared" si="135"/>
        <v>43.358708079216399</v>
      </c>
      <c r="AY177" s="265">
        <f t="shared" si="136"/>
        <v>248.10816289773825</v>
      </c>
      <c r="AZ177" s="265">
        <f t="shared" si="137"/>
        <v>434.79148934991997</v>
      </c>
      <c r="BA177" s="265">
        <f t="shared" si="138"/>
        <v>7503.4653148199468</v>
      </c>
      <c r="BB177" s="265">
        <f t="shared" si="139"/>
        <v>75.275534859750692</v>
      </c>
      <c r="BC177" s="266">
        <f t="shared" si="140"/>
        <v>5.2249999999999996</v>
      </c>
      <c r="BG177" s="13">
        <v>0.1</v>
      </c>
      <c r="BH177" s="13">
        <f t="shared" si="141"/>
        <v>55</v>
      </c>
      <c r="BI177"/>
      <c r="BJ177">
        <f>BH177</f>
        <v>55</v>
      </c>
      <c r="BK177" s="13">
        <f t="shared" si="142"/>
        <v>0.18000000000000002</v>
      </c>
      <c r="BL177" s="13">
        <f t="shared" si="143"/>
        <v>1.03</v>
      </c>
      <c r="BM177" s="13">
        <f t="shared" si="144"/>
        <v>1.8050000000000002</v>
      </c>
      <c r="BN177" s="13">
        <f t="shared" si="145"/>
        <v>31.150000000000002</v>
      </c>
      <c r="BO177" s="13">
        <f t="shared" si="146"/>
        <v>0.3125</v>
      </c>
      <c r="BP177" s="13">
        <f t="shared" si="147"/>
        <v>2.8499999999999998E-2</v>
      </c>
      <c r="BQ177" s="13">
        <f>((((BJ177/Q177)^2)+((BK177/W177)^2))^(1/2))*AD177</f>
        <v>2.2074650284537342E-3</v>
      </c>
      <c r="BR177" s="209">
        <f>(((((BJ177/Q177))^2)+((BL177/X177)^2))^(1/2))*AE177</f>
        <v>1.2631605440596364E-2</v>
      </c>
      <c r="BS177" s="209">
        <f>(((((BJ177/Q177))^2)+((BM177/Y177)^2))^(1/2))*AF177</f>
        <v>2.2135968757549945E-2</v>
      </c>
      <c r="BT177" s="209">
        <f>((((BJ177/Q177)^2)+((BN177/Z177)^2))^(1/2))*AG177</f>
        <v>0.38201408686852117</v>
      </c>
      <c r="BU177" s="209">
        <f>((((BJ177/Q177)^2)+((BO177/AA177)^2))^(1/2))*AH177</f>
        <v>3.8324045632877331E-3</v>
      </c>
      <c r="BV177" s="209">
        <f>((((BJ177/Q177)^2)+((BP177/AB177)^2))^(1/2))*AI177</f>
        <v>2.6601357108237925E-4</v>
      </c>
      <c r="CI177"/>
      <c r="CJ177"/>
      <c r="CK177"/>
      <c r="CL177"/>
      <c r="CM177"/>
    </row>
    <row r="178" spans="1:91" s="13" customFormat="1" ht="12.95" customHeight="1" thickBot="1" x14ac:dyDescent="0.3">
      <c r="A178" s="13">
        <v>4.60027966430901</v>
      </c>
      <c r="B178" s="13">
        <v>-74.070971736228103</v>
      </c>
      <c r="C178" s="13">
        <v>32</v>
      </c>
      <c r="D178" s="13">
        <v>24</v>
      </c>
      <c r="E178" s="13">
        <v>2308</v>
      </c>
      <c r="F178" s="83" t="s">
        <v>13</v>
      </c>
      <c r="G178" s="59" t="s">
        <v>1508</v>
      </c>
      <c r="H178" s="60" t="s">
        <v>1509</v>
      </c>
      <c r="I178" s="14" t="s">
        <v>1583</v>
      </c>
      <c r="J178" s="58"/>
      <c r="K178" s="84">
        <v>41248</v>
      </c>
      <c r="L178" s="16">
        <v>11</v>
      </c>
      <c r="M178" s="16">
        <v>7</v>
      </c>
      <c r="N178" s="3">
        <f t="shared" si="114"/>
        <v>330</v>
      </c>
      <c r="O178" s="3">
        <v>30</v>
      </c>
      <c r="P178" s="16" t="s">
        <v>1632</v>
      </c>
      <c r="Q178" s="83">
        <v>1000</v>
      </c>
      <c r="R178" s="14"/>
      <c r="S178" s="14"/>
      <c r="T178" s="14"/>
      <c r="U178" s="17">
        <v>3.9E-2</v>
      </c>
      <c r="V178" s="144">
        <v>0.36</v>
      </c>
      <c r="W178" s="149">
        <v>1.8</v>
      </c>
      <c r="X178" s="144">
        <v>10.3</v>
      </c>
      <c r="Y178" s="29">
        <f>0.01805*1000</f>
        <v>18.05</v>
      </c>
      <c r="Z178" s="149">
        <v>311.5</v>
      </c>
      <c r="AA178" s="21">
        <f>0.003125*1000</f>
        <v>3.125</v>
      </c>
      <c r="AB178" s="217">
        <v>0.28499999999999998</v>
      </c>
      <c r="AC178" s="237">
        <f t="shared" si="115"/>
        <v>5.6760490576428738E-3</v>
      </c>
      <c r="AD178" s="22">
        <f t="shared" si="116"/>
        <v>2.8380245288214367E-2</v>
      </c>
      <c r="AE178" s="22">
        <f t="shared" si="117"/>
        <v>0.16239807026033776</v>
      </c>
      <c r="AF178" s="22">
        <f t="shared" si="118"/>
        <v>0.2845907930290385</v>
      </c>
      <c r="AG178" s="22">
        <f t="shared" si="119"/>
        <v>4.911359115154875</v>
      </c>
      <c r="AH178" s="22">
        <f t="shared" si="120"/>
        <v>4.9271259180927722E-2</v>
      </c>
      <c r="AI178" s="238">
        <f t="shared" si="121"/>
        <v>3.4199999999999999E-3</v>
      </c>
      <c r="AJ178" s="247">
        <f t="shared" si="122"/>
        <v>1.576680293789687E-5</v>
      </c>
      <c r="AK178" s="23">
        <f t="shared" si="123"/>
        <v>7.8834014689484354E-5</v>
      </c>
      <c r="AL178" s="23">
        <f t="shared" si="124"/>
        <v>4.5110575072316043E-4</v>
      </c>
      <c r="AM178" s="23">
        <f t="shared" si="125"/>
        <v>7.9052998063621805E-4</v>
      </c>
      <c r="AN178" s="23">
        <f t="shared" si="126"/>
        <v>1.3642664208763542E-2</v>
      </c>
      <c r="AO178" s="23">
        <f t="shared" si="127"/>
        <v>1.3686460883591034E-4</v>
      </c>
      <c r="AP178" s="248">
        <f t="shared" si="128"/>
        <v>9.4999999999999988E-6</v>
      </c>
      <c r="AQ178" s="256">
        <f t="shared" si="129"/>
        <v>78.834014689484349</v>
      </c>
      <c r="AR178" s="257">
        <f t="shared" si="130"/>
        <v>451.10575072316044</v>
      </c>
      <c r="AS178" s="257">
        <f t="shared" si="131"/>
        <v>790.52998063621806</v>
      </c>
      <c r="AT178" s="257">
        <f t="shared" si="132"/>
        <v>13642.664208763541</v>
      </c>
      <c r="AU178" s="257">
        <f t="shared" si="133"/>
        <v>136.86460883591033</v>
      </c>
      <c r="AV178" s="258">
        <f t="shared" si="134"/>
        <v>9.4999999999999982</v>
      </c>
      <c r="AW178" s="264">
        <v>1</v>
      </c>
      <c r="AX178" s="265">
        <f t="shared" si="135"/>
        <v>78.834014689484349</v>
      </c>
      <c r="AY178" s="265">
        <f t="shared" si="136"/>
        <v>451.10575072316044</v>
      </c>
      <c r="AZ178" s="265">
        <f t="shared" si="137"/>
        <v>790.52998063621806</v>
      </c>
      <c r="BA178" s="265">
        <f t="shared" si="138"/>
        <v>13642.664208763541</v>
      </c>
      <c r="BB178" s="265">
        <f t="shared" si="139"/>
        <v>136.86460883591033</v>
      </c>
      <c r="BC178" s="266">
        <f t="shared" si="140"/>
        <v>9.4999999999999982</v>
      </c>
      <c r="BG178" s="13">
        <v>0.1</v>
      </c>
      <c r="BH178" s="13">
        <f t="shared" si="141"/>
        <v>100</v>
      </c>
      <c r="BI178"/>
      <c r="BJ178">
        <f>BH178</f>
        <v>100</v>
      </c>
      <c r="BK178" s="13">
        <f t="shared" si="142"/>
        <v>0.18000000000000002</v>
      </c>
      <c r="BL178" s="13">
        <f t="shared" si="143"/>
        <v>1.03</v>
      </c>
      <c r="BM178" s="13">
        <f t="shared" si="144"/>
        <v>1.8050000000000002</v>
      </c>
      <c r="BN178" s="13">
        <f t="shared" si="145"/>
        <v>31.150000000000002</v>
      </c>
      <c r="BO178" s="13">
        <f t="shared" si="146"/>
        <v>0.3125</v>
      </c>
      <c r="BP178" s="13">
        <f t="shared" si="147"/>
        <v>2.8499999999999998E-2</v>
      </c>
      <c r="BQ178" s="13">
        <f>((((BJ178/Q178)^2)+((BK178/W178)^2))^(1/2))*AD178</f>
        <v>4.0135727790067896E-3</v>
      </c>
      <c r="BR178" s="209">
        <f>(((((BJ178/Q178))^2)+((BL178/X178)^2))^(1/2))*AE178</f>
        <v>2.2966555346538842E-2</v>
      </c>
      <c r="BS178" s="209">
        <f>(((((BJ178/Q178))^2)+((BM178/Y178)^2))^(1/2))*AF178</f>
        <v>4.0247215922818082E-2</v>
      </c>
      <c r="BT178" s="209">
        <f>((((BJ178/Q178)^2)+((BN178/Z178)^2))^(1/2))*AG178</f>
        <v>0.69457106703367488</v>
      </c>
      <c r="BU178" s="209">
        <f>((((BJ178/Q178)^2)+((BO178/AA178)^2))^(1/2))*AH178</f>
        <v>6.9680082968867872E-3</v>
      </c>
      <c r="BV178" s="209">
        <f>((((BJ178/Q178)^2)+((BP178/AB178)^2))^(1/2))*AI178</f>
        <v>4.8366103833159856E-4</v>
      </c>
      <c r="CI178"/>
      <c r="CJ178"/>
      <c r="CK178"/>
      <c r="CL178"/>
      <c r="CM178"/>
    </row>
    <row r="179" spans="1:91" s="13" customFormat="1" ht="12.95" customHeight="1" thickBot="1" x14ac:dyDescent="0.3">
      <c r="A179" s="24">
        <v>4.6004050000000003</v>
      </c>
      <c r="B179" s="24">
        <v>-74.187926000000004</v>
      </c>
      <c r="C179" s="13">
        <v>19</v>
      </c>
      <c r="D179" s="13">
        <v>24</v>
      </c>
      <c r="E179" s="24">
        <v>1802</v>
      </c>
      <c r="F179" s="114" t="s">
        <v>131</v>
      </c>
      <c r="G179" s="115" t="s">
        <v>132</v>
      </c>
      <c r="H179" s="38" t="s">
        <v>133</v>
      </c>
      <c r="I179" s="132" t="s">
        <v>1570</v>
      </c>
      <c r="J179" s="114" t="s">
        <v>1582</v>
      </c>
      <c r="K179" s="116">
        <v>40619</v>
      </c>
      <c r="L179" s="133">
        <v>12</v>
      </c>
      <c r="M179" s="114">
        <v>7</v>
      </c>
      <c r="N179" s="114">
        <f t="shared" si="114"/>
        <v>360</v>
      </c>
      <c r="O179" s="114">
        <v>30</v>
      </c>
      <c r="P179" s="132" t="s">
        <v>1554</v>
      </c>
      <c r="Q179" s="114">
        <v>75</v>
      </c>
      <c r="R179" s="132"/>
      <c r="S179" s="132"/>
      <c r="T179" s="132"/>
      <c r="U179" s="134">
        <v>3.9E-2</v>
      </c>
      <c r="V179" s="135">
        <v>0.36</v>
      </c>
      <c r="W179" s="136">
        <v>1.8</v>
      </c>
      <c r="X179" s="135">
        <v>10.3</v>
      </c>
      <c r="Y179" s="137">
        <f>0.01805*1000</f>
        <v>18.05</v>
      </c>
      <c r="Z179" s="136">
        <v>311.5</v>
      </c>
      <c r="AA179" s="113">
        <f>0.003125*1000</f>
        <v>3.125</v>
      </c>
      <c r="AB179" s="229">
        <v>0.28499999999999998</v>
      </c>
      <c r="AC179" s="239">
        <f t="shared" si="115"/>
        <v>4.257036793232155E-4</v>
      </c>
      <c r="AD179" s="138">
        <f t="shared" si="116"/>
        <v>2.1285183966160775E-3</v>
      </c>
      <c r="AE179" s="138">
        <f t="shared" si="117"/>
        <v>1.2179855269525332E-2</v>
      </c>
      <c r="AF179" s="138">
        <f t="shared" si="118"/>
        <v>2.1344309477177886E-2</v>
      </c>
      <c r="AG179" s="138">
        <f t="shared" si="119"/>
        <v>0.36835193363661561</v>
      </c>
      <c r="AH179" s="138">
        <f t="shared" si="120"/>
        <v>3.6953444385695788E-3</v>
      </c>
      <c r="AI179" s="240">
        <f t="shared" si="121"/>
        <v>2.5649999999999995E-4</v>
      </c>
      <c r="AJ179" s="249">
        <f t="shared" si="122"/>
        <v>1.1825102203422654E-6</v>
      </c>
      <c r="AK179" s="139">
        <f t="shared" si="123"/>
        <v>5.9125511017113259E-6</v>
      </c>
      <c r="AL179" s="139">
        <f t="shared" si="124"/>
        <v>3.3832931304237034E-5</v>
      </c>
      <c r="AM179" s="139">
        <f t="shared" si="125"/>
        <v>5.9289748547716353E-5</v>
      </c>
      <c r="AN179" s="139">
        <f t="shared" si="126"/>
        <v>1.0231998156572655E-3</v>
      </c>
      <c r="AO179" s="139">
        <f t="shared" si="127"/>
        <v>1.0264845662693274E-5</v>
      </c>
      <c r="AP179" s="250">
        <f t="shared" si="128"/>
        <v>7.1249999999999985E-7</v>
      </c>
      <c r="AQ179" s="256">
        <f t="shared" si="129"/>
        <v>5.9125511017113261</v>
      </c>
      <c r="AR179" s="257">
        <f t="shared" si="130"/>
        <v>33.832931304237036</v>
      </c>
      <c r="AS179" s="257">
        <f t="shared" si="131"/>
        <v>59.28974854771635</v>
      </c>
      <c r="AT179" s="257">
        <f t="shared" si="132"/>
        <v>1023.1998156572655</v>
      </c>
      <c r="AU179" s="257">
        <f t="shared" si="133"/>
        <v>10.264845662693274</v>
      </c>
      <c r="AV179" s="258">
        <f t="shared" si="134"/>
        <v>0.7124999999999998</v>
      </c>
      <c r="AW179" s="264">
        <v>1</v>
      </c>
      <c r="AX179" s="265">
        <f t="shared" si="135"/>
        <v>5.9125511017113261</v>
      </c>
      <c r="AY179" s="265">
        <f t="shared" si="136"/>
        <v>33.832931304237036</v>
      </c>
      <c r="AZ179" s="265">
        <f t="shared" si="137"/>
        <v>59.28974854771635</v>
      </c>
      <c r="BA179" s="265">
        <f t="shared" si="138"/>
        <v>1023.1998156572655</v>
      </c>
      <c r="BB179" s="265">
        <f t="shared" si="139"/>
        <v>10.264845662693274</v>
      </c>
      <c r="BC179" s="266">
        <f t="shared" si="140"/>
        <v>0.7124999999999998</v>
      </c>
      <c r="BG179" s="13">
        <v>0.1</v>
      </c>
      <c r="BH179" s="13">
        <f t="shared" si="141"/>
        <v>7.5</v>
      </c>
      <c r="BI179"/>
      <c r="BJ179">
        <f>BH179</f>
        <v>7.5</v>
      </c>
      <c r="BK179" s="13">
        <f t="shared" si="142"/>
        <v>0.18000000000000002</v>
      </c>
      <c r="BL179" s="13">
        <f t="shared" si="143"/>
        <v>1.03</v>
      </c>
      <c r="BM179" s="13">
        <f t="shared" si="144"/>
        <v>1.8050000000000002</v>
      </c>
      <c r="BN179" s="13">
        <f t="shared" si="145"/>
        <v>31.150000000000002</v>
      </c>
      <c r="BO179" s="13">
        <f t="shared" si="146"/>
        <v>0.3125</v>
      </c>
      <c r="BP179" s="13">
        <f t="shared" si="147"/>
        <v>2.8499999999999998E-2</v>
      </c>
      <c r="BQ179" s="13">
        <f>((((BJ179/Q179)^2)+((BK179/W179)^2))^(1/2))*AD179</f>
        <v>3.010179584255092E-4</v>
      </c>
      <c r="BR179" s="209">
        <f>(((((BJ179/Q179))^2)+((BL179/X179)^2))^(1/2))*AE179</f>
        <v>1.7224916509904133E-3</v>
      </c>
      <c r="BS179" s="209">
        <f>(((((BJ179/Q179))^2)+((BM179/Y179)^2))^(1/2))*AF179</f>
        <v>3.0185411942113558E-3</v>
      </c>
      <c r="BT179" s="209">
        <f>((((BJ179/Q179)^2)+((BN179/Z179)^2))^(1/2))*AG179</f>
        <v>5.2092830027525613E-2</v>
      </c>
      <c r="BU179" s="209">
        <f>((((BJ179/Q179)^2)+((BO179/AA179)^2))^(1/2))*AH179</f>
        <v>5.2260062226650895E-4</v>
      </c>
      <c r="BV179" s="209">
        <f>((((BJ179/Q179)^2)+((BP179/AB179)^2))^(1/2))*AI179</f>
        <v>3.6274577874869889E-5</v>
      </c>
      <c r="CI179"/>
      <c r="CJ179"/>
      <c r="CK179"/>
      <c r="CL179"/>
      <c r="CM179"/>
    </row>
    <row r="180" spans="1:91" s="13" customFormat="1" ht="12.95" customHeight="1" thickBot="1" x14ac:dyDescent="0.3">
      <c r="A180" s="13">
        <v>4.6004388888888883</v>
      </c>
      <c r="B180" s="13">
        <v>-74.077041666666659</v>
      </c>
      <c r="C180" s="13">
        <v>32</v>
      </c>
      <c r="D180" s="13">
        <v>24</v>
      </c>
      <c r="E180" s="13">
        <v>2308</v>
      </c>
      <c r="F180" s="3" t="s">
        <v>5</v>
      </c>
      <c r="G180" s="4" t="s">
        <v>1584</v>
      </c>
      <c r="H180" s="5" t="s">
        <v>170</v>
      </c>
      <c r="I180" s="14" t="s">
        <v>1583</v>
      </c>
      <c r="J180" s="3" t="s">
        <v>1553</v>
      </c>
      <c r="K180" s="6">
        <v>40630</v>
      </c>
      <c r="L180" s="15">
        <v>12</v>
      </c>
      <c r="M180" s="3">
        <v>7</v>
      </c>
      <c r="N180" s="3">
        <f t="shared" si="114"/>
        <v>360</v>
      </c>
      <c r="O180" s="3">
        <v>30</v>
      </c>
      <c r="P180" s="14" t="s">
        <v>1554</v>
      </c>
      <c r="Q180" s="3">
        <v>600</v>
      </c>
      <c r="R180" s="14"/>
      <c r="S180" s="14"/>
      <c r="T180" s="14">
        <f>0.738210935315612*Q180</f>
        <v>442.92656118936719</v>
      </c>
      <c r="U180" s="17">
        <v>3.9E-2</v>
      </c>
      <c r="V180" s="30">
        <v>2.02</v>
      </c>
      <c r="W180" s="31">
        <v>10.1</v>
      </c>
      <c r="X180" s="30">
        <v>1.9</v>
      </c>
      <c r="Y180" s="155">
        <v>18.05</v>
      </c>
      <c r="Z180" s="31">
        <v>160.19999999999999</v>
      </c>
      <c r="AA180" s="21">
        <v>3.125</v>
      </c>
      <c r="AB180" s="224">
        <v>1.0149999999999999</v>
      </c>
      <c r="AC180" s="237">
        <f t="shared" si="115"/>
        <v>3.3216107489321814E-2</v>
      </c>
      <c r="AD180" s="22">
        <f t="shared" si="116"/>
        <v>0.16608053744660906</v>
      </c>
      <c r="AE180" s="22">
        <f t="shared" si="117"/>
        <v>3.1242873381045269E-2</v>
      </c>
      <c r="AF180" s="22">
        <f t="shared" si="118"/>
        <v>0.29680729711993015</v>
      </c>
      <c r="AG180" s="22">
        <f t="shared" si="119"/>
        <v>2.6342675345491857</v>
      </c>
      <c r="AH180" s="22">
        <f t="shared" si="120"/>
        <v>5.1386304903034988E-2</v>
      </c>
      <c r="AI180" s="238">
        <f t="shared" si="121"/>
        <v>1.2702845515286491E-2</v>
      </c>
      <c r="AJ180" s="247">
        <f t="shared" si="122"/>
        <v>9.2266965248116151E-5</v>
      </c>
      <c r="AK180" s="23">
        <f t="shared" si="123"/>
        <v>4.6133482624058071E-4</v>
      </c>
      <c r="AL180" s="23">
        <f t="shared" si="124"/>
        <v>8.6785759391792413E-5</v>
      </c>
      <c r="AM180" s="23">
        <f t="shared" si="125"/>
        <v>8.2446471422202821E-4</v>
      </c>
      <c r="AN180" s="23">
        <f t="shared" si="126"/>
        <v>7.3174098181921828E-3</v>
      </c>
      <c r="AO180" s="23">
        <f t="shared" si="127"/>
        <v>1.4273973584176387E-4</v>
      </c>
      <c r="AP180" s="248">
        <f t="shared" si="128"/>
        <v>3.5285681986906921E-5</v>
      </c>
      <c r="AQ180" s="256">
        <f t="shared" si="129"/>
        <v>461.3348262405807</v>
      </c>
      <c r="AR180" s="257">
        <f t="shared" si="130"/>
        <v>86.785759391792411</v>
      </c>
      <c r="AS180" s="257">
        <f t="shared" si="131"/>
        <v>824.46471422202819</v>
      </c>
      <c r="AT180" s="257">
        <f t="shared" si="132"/>
        <v>7317.4098181921827</v>
      </c>
      <c r="AU180" s="257">
        <f t="shared" si="133"/>
        <v>142.73973584176386</v>
      </c>
      <c r="AV180" s="258">
        <f t="shared" si="134"/>
        <v>35.285681986906923</v>
      </c>
      <c r="AW180" s="264">
        <v>1</v>
      </c>
      <c r="AX180" s="265">
        <f t="shared" si="135"/>
        <v>461.3348262405807</v>
      </c>
      <c r="AY180" s="265">
        <f t="shared" si="136"/>
        <v>86.785759391792411</v>
      </c>
      <c r="AZ180" s="265">
        <f t="shared" si="137"/>
        <v>824.46471422202819</v>
      </c>
      <c r="BA180" s="265">
        <f t="shared" si="138"/>
        <v>7317.4098181921827</v>
      </c>
      <c r="BB180" s="265">
        <f t="shared" si="139"/>
        <v>142.73973584176386</v>
      </c>
      <c r="BC180" s="266">
        <f t="shared" si="140"/>
        <v>35.285681986906923</v>
      </c>
      <c r="BD180" s="211">
        <f>'F. CONVERSIÓN DE CARBÓN A CARNE'!$F$20</f>
        <v>0.16207300021353654</v>
      </c>
      <c r="BG180" s="13">
        <v>0.1</v>
      </c>
      <c r="BH180" s="13">
        <f t="shared" si="141"/>
        <v>60</v>
      </c>
      <c r="BI180">
        <f>(((((BD180+BE180+BF180)/0.738210935315612)^2)+((BH180/Q180)^2))^(1/2))*T180</f>
        <v>106.85595935383533</v>
      </c>
      <c r="BJ180">
        <f>(((BH180)^2)+((BI180^2))^(1/2))</f>
        <v>3706.8559593538353</v>
      </c>
      <c r="BK180" s="13">
        <f t="shared" si="142"/>
        <v>1.01</v>
      </c>
      <c r="BL180" s="13">
        <f t="shared" si="143"/>
        <v>0.19</v>
      </c>
      <c r="BM180" s="13">
        <f t="shared" si="144"/>
        <v>1.8050000000000002</v>
      </c>
      <c r="BN180" s="13">
        <f t="shared" si="145"/>
        <v>16.02</v>
      </c>
      <c r="BO180" s="13">
        <f t="shared" si="146"/>
        <v>0.3125</v>
      </c>
      <c r="BP180" s="13">
        <f t="shared" si="147"/>
        <v>0.10149999999999999</v>
      </c>
      <c r="BQ180" s="13">
        <f>((((BJ180/(Q180+R180+S180+T180))^2)+((BK180/W180)^2))^(1/2))*AD180</f>
        <v>0.59053078921591318</v>
      </c>
      <c r="BR180" s="209">
        <f>((((BJ180/(Q180+R180+S180+T180))^2)+((BL180/X180)^2))^(1/2))*AE180</f>
        <v>0.11108995044655794</v>
      </c>
      <c r="BS180" s="209">
        <f>(((((BJ180/(Q180+R180+S180+T180))^2)+((BM180/Y180)^2))^(1/2))*AF180)</f>
        <v>1.0553545292423008</v>
      </c>
      <c r="BT180" s="209">
        <f>((((BJ180/(Q180+R180+S180+T180))^2)+((BN180/Z180)^2))^(1/2))*AG180</f>
        <v>9.3666368744939916</v>
      </c>
      <c r="BU180" s="209">
        <f>((((BJ180/(Q180+R180+S180+T180))^2)+((BO180/AA180)^2))^(1/2))*AH180</f>
        <v>0.18271373428710189</v>
      </c>
      <c r="BV180" s="209">
        <f>((((BJ180/(Q180+R180+S180+T180))^2)+((BP180/AB180)^2))^(1/2))*AI180</f>
        <v>4.5167371823092058E-2</v>
      </c>
      <c r="CI180"/>
      <c r="CJ180"/>
      <c r="CK180"/>
      <c r="CL180"/>
      <c r="CM180"/>
    </row>
    <row r="181" spans="1:91" s="13" customFormat="1" ht="12.95" customHeight="1" thickBot="1" x14ac:dyDescent="0.3">
      <c r="A181" s="13">
        <v>4.6004388888888883</v>
      </c>
      <c r="B181" s="13">
        <v>-74.077041666666659</v>
      </c>
      <c r="C181" s="13">
        <v>32</v>
      </c>
      <c r="D181" s="13">
        <v>24</v>
      </c>
      <c r="E181" s="13">
        <v>2308</v>
      </c>
      <c r="F181" s="83" t="s">
        <v>13</v>
      </c>
      <c r="G181" s="59" t="s">
        <v>1419</v>
      </c>
      <c r="H181" s="60" t="s">
        <v>1420</v>
      </c>
      <c r="I181" s="14" t="s">
        <v>1583</v>
      </c>
      <c r="J181" s="58"/>
      <c r="K181" s="84">
        <v>41046</v>
      </c>
      <c r="L181" s="83">
        <v>7</v>
      </c>
      <c r="M181" s="16">
        <v>7</v>
      </c>
      <c r="N181" s="3">
        <f t="shared" si="114"/>
        <v>210</v>
      </c>
      <c r="O181" s="3">
        <v>30</v>
      </c>
      <c r="P181" s="16" t="s">
        <v>1632</v>
      </c>
      <c r="Q181" s="83">
        <v>1000</v>
      </c>
      <c r="R181" s="14"/>
      <c r="S181" s="14"/>
      <c r="T181" s="14"/>
      <c r="U181" s="17">
        <v>3.9E-2</v>
      </c>
      <c r="V181" s="33">
        <v>0.36</v>
      </c>
      <c r="W181" s="34">
        <v>1.8</v>
      </c>
      <c r="X181" s="33">
        <v>10.3</v>
      </c>
      <c r="Y181" s="29">
        <f>0.01805*1000</f>
        <v>18.05</v>
      </c>
      <c r="Z181" s="34">
        <v>311.5</v>
      </c>
      <c r="AA181" s="158">
        <f>0.003125*1000</f>
        <v>3.125</v>
      </c>
      <c r="AB181" s="216">
        <v>0.28499999999999998</v>
      </c>
      <c r="AC181" s="237">
        <f t="shared" si="115"/>
        <v>5.6760490576428738E-3</v>
      </c>
      <c r="AD181" s="22">
        <f t="shared" si="116"/>
        <v>2.8380245288214367E-2</v>
      </c>
      <c r="AE181" s="22">
        <f t="shared" si="117"/>
        <v>0.16239807026033776</v>
      </c>
      <c r="AF181" s="22">
        <f t="shared" si="118"/>
        <v>0.2845907930290385</v>
      </c>
      <c r="AG181" s="22">
        <f t="shared" si="119"/>
        <v>4.911359115154875</v>
      </c>
      <c r="AH181" s="22">
        <f t="shared" si="120"/>
        <v>4.9271259180927722E-2</v>
      </c>
      <c r="AI181" s="238">
        <f t="shared" si="121"/>
        <v>3.4199999999999999E-3</v>
      </c>
      <c r="AJ181" s="247">
        <f t="shared" si="122"/>
        <v>1.576680293789687E-5</v>
      </c>
      <c r="AK181" s="23">
        <f t="shared" si="123"/>
        <v>7.8834014689484354E-5</v>
      </c>
      <c r="AL181" s="23">
        <f t="shared" si="124"/>
        <v>4.5110575072316043E-4</v>
      </c>
      <c r="AM181" s="23">
        <f t="shared" si="125"/>
        <v>7.9052998063621805E-4</v>
      </c>
      <c r="AN181" s="23">
        <f t="shared" si="126"/>
        <v>1.3642664208763542E-2</v>
      </c>
      <c r="AO181" s="23">
        <f t="shared" si="127"/>
        <v>1.3686460883591034E-4</v>
      </c>
      <c r="AP181" s="248">
        <f t="shared" si="128"/>
        <v>9.4999999999999988E-6</v>
      </c>
      <c r="AQ181" s="256">
        <f t="shared" si="129"/>
        <v>78.834014689484349</v>
      </c>
      <c r="AR181" s="257">
        <f t="shared" si="130"/>
        <v>451.10575072316044</v>
      </c>
      <c r="AS181" s="257">
        <f t="shared" si="131"/>
        <v>790.52998063621806</v>
      </c>
      <c r="AT181" s="257">
        <f t="shared" si="132"/>
        <v>13642.664208763541</v>
      </c>
      <c r="AU181" s="257">
        <f t="shared" si="133"/>
        <v>136.86460883591033</v>
      </c>
      <c r="AV181" s="258">
        <f t="shared" si="134"/>
        <v>9.4999999999999982</v>
      </c>
      <c r="AW181" s="264">
        <v>1</v>
      </c>
      <c r="AX181" s="265">
        <f t="shared" si="135"/>
        <v>78.834014689484349</v>
      </c>
      <c r="AY181" s="265">
        <f t="shared" si="136"/>
        <v>451.10575072316044</v>
      </c>
      <c r="AZ181" s="265">
        <f t="shared" si="137"/>
        <v>790.52998063621806</v>
      </c>
      <c r="BA181" s="265">
        <f t="shared" si="138"/>
        <v>13642.664208763541</v>
      </c>
      <c r="BB181" s="265">
        <f t="shared" si="139"/>
        <v>136.86460883591033</v>
      </c>
      <c r="BC181" s="266">
        <f t="shared" si="140"/>
        <v>9.4999999999999982</v>
      </c>
      <c r="BG181" s="13">
        <v>0.1</v>
      </c>
      <c r="BH181" s="13">
        <f t="shared" si="141"/>
        <v>100</v>
      </c>
      <c r="BI181"/>
      <c r="BJ181">
        <f>BH181</f>
        <v>100</v>
      </c>
      <c r="BK181" s="13">
        <f t="shared" si="142"/>
        <v>0.18000000000000002</v>
      </c>
      <c r="BL181" s="13">
        <f t="shared" si="143"/>
        <v>1.03</v>
      </c>
      <c r="BM181" s="13">
        <f t="shared" si="144"/>
        <v>1.8050000000000002</v>
      </c>
      <c r="BN181" s="13">
        <f t="shared" si="145"/>
        <v>31.150000000000002</v>
      </c>
      <c r="BO181" s="13">
        <f t="shared" si="146"/>
        <v>0.3125</v>
      </c>
      <c r="BP181" s="13">
        <f t="shared" si="147"/>
        <v>2.8499999999999998E-2</v>
      </c>
      <c r="BQ181" s="13">
        <f>((((BJ181/Q181)^2)+((BK181/W181)^2))^(1/2))*AD181</f>
        <v>4.0135727790067896E-3</v>
      </c>
      <c r="BR181" s="209">
        <f>(((((BJ181/Q181))^2)+((BL181/X181)^2))^(1/2))*AE181</f>
        <v>2.2966555346538842E-2</v>
      </c>
      <c r="BS181" s="209">
        <f>(((((BJ181/Q181))^2)+((BM181/Y181)^2))^(1/2))*AF181</f>
        <v>4.0247215922818082E-2</v>
      </c>
      <c r="BT181" s="209">
        <f>((((BJ181/Q181)^2)+((BN181/Z181)^2))^(1/2))*AG181</f>
        <v>0.69457106703367488</v>
      </c>
      <c r="BU181" s="209">
        <f>((((BJ181/Q181)^2)+((BO181/AA181)^2))^(1/2))*AH181</f>
        <v>6.9680082968867872E-3</v>
      </c>
      <c r="BV181" s="209">
        <f>((((BJ181/Q181)^2)+((BP181/AB181)^2))^(1/2))*AI181</f>
        <v>4.8366103833159856E-4</v>
      </c>
      <c r="CI181"/>
      <c r="CJ181"/>
      <c r="CK181"/>
      <c r="CL181"/>
      <c r="CM181"/>
    </row>
    <row r="182" spans="1:91" s="13" customFormat="1" ht="12.95" customHeight="1" thickBot="1" x14ac:dyDescent="0.3">
      <c r="A182" s="13">
        <v>4.6009055555555554</v>
      </c>
      <c r="B182" s="13">
        <v>-74.131949999999989</v>
      </c>
      <c r="C182" s="13">
        <v>25</v>
      </c>
      <c r="D182" s="13">
        <v>24</v>
      </c>
      <c r="E182" s="13">
        <v>1808</v>
      </c>
      <c r="F182" s="58" t="s">
        <v>13</v>
      </c>
      <c r="G182" s="59" t="s">
        <v>903</v>
      </c>
      <c r="H182" s="60" t="s">
        <v>904</v>
      </c>
      <c r="I182" s="16" t="s">
        <v>1601</v>
      </c>
      <c r="J182" s="16"/>
      <c r="K182" s="66">
        <v>40214</v>
      </c>
      <c r="L182" s="16">
        <v>10</v>
      </c>
      <c r="M182" s="16">
        <v>7</v>
      </c>
      <c r="N182" s="3">
        <f t="shared" si="114"/>
        <v>300</v>
      </c>
      <c r="O182" s="3">
        <v>30</v>
      </c>
      <c r="P182" s="16" t="s">
        <v>1554</v>
      </c>
      <c r="Q182" s="16">
        <v>750</v>
      </c>
      <c r="R182" s="14"/>
      <c r="S182" s="14"/>
      <c r="T182" s="14"/>
      <c r="U182" s="17">
        <v>3.9E-2</v>
      </c>
      <c r="V182" s="142">
        <v>0.36</v>
      </c>
      <c r="W182" s="148">
        <v>1.8</v>
      </c>
      <c r="X182" s="142">
        <v>10.3</v>
      </c>
      <c r="Y182" s="154">
        <f>0.01805*1000</f>
        <v>18.05</v>
      </c>
      <c r="Z182" s="148">
        <v>311.5</v>
      </c>
      <c r="AA182" s="21">
        <f>0.003125*1000</f>
        <v>3.125</v>
      </c>
      <c r="AB182" s="215">
        <v>0.28499999999999998</v>
      </c>
      <c r="AC182" s="237">
        <f t="shared" si="115"/>
        <v>4.2570367932321549E-3</v>
      </c>
      <c r="AD182" s="22">
        <f t="shared" si="116"/>
        <v>2.1285183966160776E-2</v>
      </c>
      <c r="AE182" s="22">
        <f t="shared" si="117"/>
        <v>0.12179855269525335</v>
      </c>
      <c r="AF182" s="22">
        <f t="shared" si="118"/>
        <v>0.21344309477177889</v>
      </c>
      <c r="AG182" s="22">
        <f t="shared" si="119"/>
        <v>3.6835193363661567</v>
      </c>
      <c r="AH182" s="22">
        <f t="shared" si="120"/>
        <v>3.695344438569579E-2</v>
      </c>
      <c r="AI182" s="238">
        <f t="shared" si="121"/>
        <v>2.5649999999999996E-3</v>
      </c>
      <c r="AJ182" s="247">
        <f t="shared" si="122"/>
        <v>1.1825102203422652E-5</v>
      </c>
      <c r="AK182" s="23">
        <f t="shared" si="123"/>
        <v>5.9125511017113262E-5</v>
      </c>
      <c r="AL182" s="23">
        <f t="shared" si="124"/>
        <v>3.3832931304237041E-4</v>
      </c>
      <c r="AM182" s="23">
        <f t="shared" si="125"/>
        <v>5.9289748547716357E-4</v>
      </c>
      <c r="AN182" s="23">
        <f t="shared" si="126"/>
        <v>1.0231998156572657E-2</v>
      </c>
      <c r="AO182" s="23">
        <f t="shared" si="127"/>
        <v>1.0264845662693276E-4</v>
      </c>
      <c r="AP182" s="248">
        <f t="shared" si="128"/>
        <v>7.1249999999999987E-6</v>
      </c>
      <c r="AQ182" s="256">
        <f t="shared" si="129"/>
        <v>59.125511017113261</v>
      </c>
      <c r="AR182" s="257">
        <f t="shared" si="130"/>
        <v>338.32931304237042</v>
      </c>
      <c r="AS182" s="257">
        <f t="shared" si="131"/>
        <v>592.89748547716351</v>
      </c>
      <c r="AT182" s="257">
        <f t="shared" si="132"/>
        <v>10231.998156572658</v>
      </c>
      <c r="AU182" s="257">
        <f t="shared" si="133"/>
        <v>102.64845662693276</v>
      </c>
      <c r="AV182" s="258">
        <f t="shared" si="134"/>
        <v>7.1249999999999991</v>
      </c>
      <c r="AW182" s="264">
        <v>1</v>
      </c>
      <c r="AX182" s="265">
        <f t="shared" si="135"/>
        <v>59.125511017113261</v>
      </c>
      <c r="AY182" s="265">
        <f t="shared" si="136"/>
        <v>338.32931304237042</v>
      </c>
      <c r="AZ182" s="265">
        <f t="shared" si="137"/>
        <v>592.89748547716351</v>
      </c>
      <c r="BA182" s="265">
        <f t="shared" si="138"/>
        <v>10231.998156572658</v>
      </c>
      <c r="BB182" s="265">
        <f t="shared" si="139"/>
        <v>102.64845662693276</v>
      </c>
      <c r="BC182" s="266">
        <f t="shared" si="140"/>
        <v>7.1249999999999991</v>
      </c>
      <c r="BG182" s="13">
        <v>0.1</v>
      </c>
      <c r="BH182" s="13">
        <f t="shared" si="141"/>
        <v>75</v>
      </c>
      <c r="BI182"/>
      <c r="BJ182">
        <f>BH182</f>
        <v>75</v>
      </c>
      <c r="BK182" s="13">
        <f t="shared" si="142"/>
        <v>0.18000000000000002</v>
      </c>
      <c r="BL182" s="13">
        <f t="shared" si="143"/>
        <v>1.03</v>
      </c>
      <c r="BM182" s="13">
        <f t="shared" si="144"/>
        <v>1.8050000000000002</v>
      </c>
      <c r="BN182" s="13">
        <f t="shared" si="145"/>
        <v>31.150000000000002</v>
      </c>
      <c r="BO182" s="13">
        <f t="shared" si="146"/>
        <v>0.3125</v>
      </c>
      <c r="BP182" s="13">
        <f t="shared" si="147"/>
        <v>2.8499999999999998E-2</v>
      </c>
      <c r="BQ182" s="13">
        <f>((((BJ182/Q182)^2)+((BK182/W182)^2))^(1/2))*AD182</f>
        <v>3.0101795842550922E-3</v>
      </c>
      <c r="BR182" s="209">
        <f>(((((BJ182/Q182))^2)+((BL182/X182)^2))^(1/2))*AE182</f>
        <v>1.7224916509904136E-2</v>
      </c>
      <c r="BS182" s="209">
        <f>(((((BJ182/Q182))^2)+((BM182/Y182)^2))^(1/2))*AF182</f>
        <v>3.0185411942113563E-2</v>
      </c>
      <c r="BT182" s="209">
        <f>((((BJ182/Q182)^2)+((BN182/Z182)^2))^(1/2))*AG182</f>
        <v>0.52092830027525627</v>
      </c>
      <c r="BU182" s="209">
        <f>((((BJ182/Q182)^2)+((BO182/AA182)^2))^(1/2))*AH182</f>
        <v>5.2260062226650904E-3</v>
      </c>
      <c r="BV182" s="209">
        <f>((((BJ182/Q182)^2)+((BP182/AB182)^2))^(1/2))*AI182</f>
        <v>3.6274577874869887E-4</v>
      </c>
      <c r="CI182"/>
      <c r="CJ182"/>
      <c r="CK182"/>
      <c r="CL182"/>
      <c r="CM182"/>
    </row>
    <row r="183" spans="1:91" s="13" customFormat="1" ht="12.95" customHeight="1" thickBot="1" x14ac:dyDescent="0.3">
      <c r="A183" s="13">
        <v>4.6009056593525699</v>
      </c>
      <c r="B183" s="13">
        <v>-74.071797902624098</v>
      </c>
      <c r="C183" s="13">
        <v>32</v>
      </c>
      <c r="D183" s="13">
        <v>24</v>
      </c>
      <c r="E183" s="13">
        <v>2308</v>
      </c>
      <c r="F183" s="3" t="s">
        <v>5</v>
      </c>
      <c r="G183" s="4" t="s">
        <v>177</v>
      </c>
      <c r="H183" s="5" t="s">
        <v>178</v>
      </c>
      <c r="I183" s="14" t="s">
        <v>1583</v>
      </c>
      <c r="J183" s="3" t="s">
        <v>1553</v>
      </c>
      <c r="K183" s="6">
        <v>40631</v>
      </c>
      <c r="L183" s="15">
        <v>12</v>
      </c>
      <c r="M183" s="3">
        <v>7</v>
      </c>
      <c r="N183" s="3">
        <f t="shared" si="114"/>
        <v>360</v>
      </c>
      <c r="O183" s="3">
        <v>30</v>
      </c>
      <c r="P183" s="14" t="s">
        <v>1554</v>
      </c>
      <c r="Q183" s="3">
        <v>400</v>
      </c>
      <c r="R183" s="14"/>
      <c r="S183" s="14"/>
      <c r="T183" s="14">
        <f>0.738210935315612*Q183</f>
        <v>295.28437412624481</v>
      </c>
      <c r="U183" s="17">
        <v>3.9E-2</v>
      </c>
      <c r="V183" s="18">
        <v>2.02</v>
      </c>
      <c r="W183" s="19">
        <v>10.1</v>
      </c>
      <c r="X183" s="18">
        <v>1.9</v>
      </c>
      <c r="Y183" s="20">
        <v>18.05</v>
      </c>
      <c r="Z183" s="19">
        <v>160.19999999999999</v>
      </c>
      <c r="AA183" s="21">
        <v>3.125</v>
      </c>
      <c r="AB183" s="219">
        <v>1.0149999999999999</v>
      </c>
      <c r="AC183" s="237">
        <f t="shared" si="115"/>
        <v>2.2144071659547872E-2</v>
      </c>
      <c r="AD183" s="22">
        <f t="shared" si="116"/>
        <v>0.11072035829773938</v>
      </c>
      <c r="AE183" s="22">
        <f t="shared" si="117"/>
        <v>2.0828582254030181E-2</v>
      </c>
      <c r="AF183" s="22">
        <f t="shared" si="118"/>
        <v>0.1978715314132867</v>
      </c>
      <c r="AG183" s="22">
        <f t="shared" si="119"/>
        <v>1.7561783563661233</v>
      </c>
      <c r="AH183" s="22">
        <f t="shared" si="120"/>
        <v>3.4257536602023325E-2</v>
      </c>
      <c r="AI183" s="238">
        <f t="shared" si="121"/>
        <v>8.4685636768576603E-3</v>
      </c>
      <c r="AJ183" s="247">
        <f t="shared" si="122"/>
        <v>6.1511310165410758E-5</v>
      </c>
      <c r="AK183" s="23">
        <f t="shared" si="123"/>
        <v>3.0755655082705384E-4</v>
      </c>
      <c r="AL183" s="23">
        <f t="shared" si="124"/>
        <v>5.7857172927861611E-5</v>
      </c>
      <c r="AM183" s="23">
        <f t="shared" si="125"/>
        <v>5.4964314281468526E-4</v>
      </c>
      <c r="AN183" s="23">
        <f t="shared" si="126"/>
        <v>4.8782732121281204E-3</v>
      </c>
      <c r="AO183" s="23">
        <f t="shared" si="127"/>
        <v>9.5159823894509231E-5</v>
      </c>
      <c r="AP183" s="248">
        <f t="shared" si="128"/>
        <v>2.3523787991271279E-5</v>
      </c>
      <c r="AQ183" s="256">
        <f t="shared" si="129"/>
        <v>307.55655082705385</v>
      </c>
      <c r="AR183" s="257">
        <f t="shared" si="130"/>
        <v>57.857172927861612</v>
      </c>
      <c r="AS183" s="257">
        <f t="shared" si="131"/>
        <v>549.64314281468523</v>
      </c>
      <c r="AT183" s="257">
        <f t="shared" si="132"/>
        <v>4878.2732121281206</v>
      </c>
      <c r="AU183" s="257">
        <f t="shared" si="133"/>
        <v>95.159823894509231</v>
      </c>
      <c r="AV183" s="258">
        <f t="shared" si="134"/>
        <v>23.523787991271277</v>
      </c>
      <c r="AW183" s="264">
        <v>1</v>
      </c>
      <c r="AX183" s="265">
        <f t="shared" si="135"/>
        <v>307.55655082705385</v>
      </c>
      <c r="AY183" s="265">
        <f t="shared" si="136"/>
        <v>57.857172927861612</v>
      </c>
      <c r="AZ183" s="265">
        <f t="shared" si="137"/>
        <v>549.64314281468523</v>
      </c>
      <c r="BA183" s="265">
        <f t="shared" si="138"/>
        <v>4878.2732121281206</v>
      </c>
      <c r="BB183" s="265">
        <f t="shared" si="139"/>
        <v>95.159823894509231</v>
      </c>
      <c r="BC183" s="266">
        <f t="shared" si="140"/>
        <v>23.523787991271277</v>
      </c>
      <c r="BD183" s="211">
        <f>'F. CONVERSIÓN DE CARBÓN A CARNE'!$F$20</f>
        <v>0.16207300021353654</v>
      </c>
      <c r="BG183" s="13">
        <v>0.1</v>
      </c>
      <c r="BH183" s="13">
        <f t="shared" si="141"/>
        <v>40</v>
      </c>
      <c r="BI183">
        <f>(((((BD183+BE183+BF183)/0.738210935315612)^2)+((BH183/Q183)^2))^(1/2))*T183</f>
        <v>71.237306235890216</v>
      </c>
      <c r="BJ183">
        <f>(((BH183)^2)+((BI183^2))^(1/2))</f>
        <v>1671.2373062358902</v>
      </c>
      <c r="BK183" s="13">
        <f t="shared" si="142"/>
        <v>1.01</v>
      </c>
      <c r="BL183" s="13">
        <f t="shared" si="143"/>
        <v>0.19</v>
      </c>
      <c r="BM183" s="13">
        <f t="shared" si="144"/>
        <v>1.8050000000000002</v>
      </c>
      <c r="BN183" s="13">
        <f t="shared" si="145"/>
        <v>16.02</v>
      </c>
      <c r="BO183" s="13">
        <f t="shared" si="146"/>
        <v>0.3125</v>
      </c>
      <c r="BP183" s="13">
        <f t="shared" si="147"/>
        <v>0.10149999999999999</v>
      </c>
      <c r="BQ183" s="13">
        <f>((((BJ183/(Q183+R183+S183+T183))^2)+((BK183/W183)^2))^(1/2))*AD183</f>
        <v>0.26636591484786293</v>
      </c>
      <c r="BR183" s="209">
        <f>((((BJ183/(Q183+R183+S183+T183))^2)+((BL183/X183)^2))^(1/2))*AE183</f>
        <v>5.0108439426825704E-2</v>
      </c>
      <c r="BS183" s="209">
        <f>(((((BJ183/(Q183+R183+S183+T183))^2)+((BM183/Y183)^2))^(1/2))*AF183)</f>
        <v>0.47603017455484414</v>
      </c>
      <c r="BT183" s="209">
        <f>((((BJ183/(Q183+R183+S183+T183))^2)+((BN183/Z183)^2))^(1/2))*AG183</f>
        <v>4.2249326295670926</v>
      </c>
      <c r="BU183" s="209">
        <f>((((BJ183/(Q183+R183+S183+T183))^2)+((BO183/AA183)^2))^(1/2))*AH183</f>
        <v>8.241519642570018E-2</v>
      </c>
      <c r="BV183" s="209">
        <f>((((BJ183/(Q183+R183+S183+T183))^2)+((BP183/AB183)^2))^(1/2))*AI183</f>
        <v>2.0373278644634125E-2</v>
      </c>
      <c r="CI183"/>
      <c r="CJ183"/>
      <c r="CK183"/>
      <c r="CL183"/>
      <c r="CM183"/>
    </row>
    <row r="184" spans="1:91" s="13" customFormat="1" ht="12.95" customHeight="1" thickBot="1" x14ac:dyDescent="0.3">
      <c r="A184" s="13">
        <v>4.6009161626814201</v>
      </c>
      <c r="B184" s="13">
        <v>-74.071637917918906</v>
      </c>
      <c r="C184" s="13">
        <v>32</v>
      </c>
      <c r="D184" s="13">
        <v>24</v>
      </c>
      <c r="E184" s="13">
        <v>2308</v>
      </c>
      <c r="F184" s="58" t="s">
        <v>13</v>
      </c>
      <c r="G184" s="59" t="s">
        <v>1046</v>
      </c>
      <c r="H184" s="60" t="s">
        <v>1047</v>
      </c>
      <c r="I184" s="14" t="s">
        <v>1583</v>
      </c>
      <c r="J184" s="58"/>
      <c r="K184" s="77" t="s">
        <v>1630</v>
      </c>
      <c r="L184" s="58">
        <v>4</v>
      </c>
      <c r="M184" s="16">
        <v>7</v>
      </c>
      <c r="N184" s="3">
        <f t="shared" si="114"/>
        <v>120</v>
      </c>
      <c r="O184" s="3">
        <v>30</v>
      </c>
      <c r="P184" s="16" t="s">
        <v>1632</v>
      </c>
      <c r="Q184" s="62">
        <v>550</v>
      </c>
      <c r="R184" s="14"/>
      <c r="S184" s="14"/>
      <c r="T184" s="14"/>
      <c r="U184" s="17">
        <v>3.9E-2</v>
      </c>
      <c r="V184" s="142">
        <v>0.36</v>
      </c>
      <c r="W184" s="148">
        <v>1.8</v>
      </c>
      <c r="X184" s="142">
        <v>10.3</v>
      </c>
      <c r="Y184" s="154">
        <f>0.01805*1000</f>
        <v>18.05</v>
      </c>
      <c r="Z184" s="148">
        <v>311.5</v>
      </c>
      <c r="AA184" s="21">
        <f>0.003125*1000</f>
        <v>3.125</v>
      </c>
      <c r="AB184" s="215">
        <v>0.28499999999999998</v>
      </c>
      <c r="AC184" s="237">
        <f t="shared" si="115"/>
        <v>3.1218269817035803E-3</v>
      </c>
      <c r="AD184" s="22">
        <f t="shared" si="116"/>
        <v>1.5609134908517902E-2</v>
      </c>
      <c r="AE184" s="22">
        <f t="shared" si="117"/>
        <v>8.9318938643185769E-2</v>
      </c>
      <c r="AF184" s="22">
        <f t="shared" si="118"/>
        <v>0.15652493616597118</v>
      </c>
      <c r="AG184" s="22">
        <f t="shared" si="119"/>
        <v>2.701247513335181</v>
      </c>
      <c r="AH184" s="22">
        <f t="shared" si="120"/>
        <v>2.7099192549510247E-2</v>
      </c>
      <c r="AI184" s="238">
        <f t="shared" si="121"/>
        <v>1.8810000000000001E-3</v>
      </c>
      <c r="AJ184" s="247">
        <f t="shared" si="122"/>
        <v>8.6717416158432791E-6</v>
      </c>
      <c r="AK184" s="23">
        <f t="shared" si="123"/>
        <v>4.3358708079216396E-5</v>
      </c>
      <c r="AL184" s="23">
        <f t="shared" si="124"/>
        <v>2.4810816289773824E-4</v>
      </c>
      <c r="AM184" s="23">
        <f t="shared" si="125"/>
        <v>4.3479148934991998E-4</v>
      </c>
      <c r="AN184" s="23">
        <f t="shared" si="126"/>
        <v>7.503465314819947E-3</v>
      </c>
      <c r="AO184" s="23">
        <f t="shared" si="127"/>
        <v>7.5275534859750687E-5</v>
      </c>
      <c r="AP184" s="248">
        <f t="shared" si="128"/>
        <v>5.2249999999999999E-6</v>
      </c>
      <c r="AQ184" s="256">
        <f t="shared" si="129"/>
        <v>43.358708079216399</v>
      </c>
      <c r="AR184" s="257">
        <f t="shared" si="130"/>
        <v>248.10816289773825</v>
      </c>
      <c r="AS184" s="257">
        <f t="shared" si="131"/>
        <v>434.79148934991997</v>
      </c>
      <c r="AT184" s="257">
        <f t="shared" si="132"/>
        <v>7503.4653148199468</v>
      </c>
      <c r="AU184" s="257">
        <f t="shared" si="133"/>
        <v>75.275534859750692</v>
      </c>
      <c r="AV184" s="258">
        <f t="shared" si="134"/>
        <v>5.2249999999999996</v>
      </c>
      <c r="AW184" s="264">
        <v>1</v>
      </c>
      <c r="AX184" s="265">
        <f t="shared" si="135"/>
        <v>43.358708079216399</v>
      </c>
      <c r="AY184" s="265">
        <f t="shared" si="136"/>
        <v>248.10816289773825</v>
      </c>
      <c r="AZ184" s="265">
        <f t="shared" si="137"/>
        <v>434.79148934991997</v>
      </c>
      <c r="BA184" s="265">
        <f t="shared" si="138"/>
        <v>7503.4653148199468</v>
      </c>
      <c r="BB184" s="265">
        <f t="shared" si="139"/>
        <v>75.275534859750692</v>
      </c>
      <c r="BC184" s="266">
        <f t="shared" si="140"/>
        <v>5.2249999999999996</v>
      </c>
      <c r="BG184" s="13">
        <v>0.1</v>
      </c>
      <c r="BH184" s="13">
        <f t="shared" si="141"/>
        <v>55</v>
      </c>
      <c r="BI184"/>
      <c r="BJ184">
        <f>BH184</f>
        <v>55</v>
      </c>
      <c r="BK184" s="13">
        <f t="shared" si="142"/>
        <v>0.18000000000000002</v>
      </c>
      <c r="BL184" s="13">
        <f t="shared" si="143"/>
        <v>1.03</v>
      </c>
      <c r="BM184" s="13">
        <f t="shared" si="144"/>
        <v>1.8050000000000002</v>
      </c>
      <c r="BN184" s="13">
        <f t="shared" si="145"/>
        <v>31.150000000000002</v>
      </c>
      <c r="BO184" s="13">
        <f t="shared" si="146"/>
        <v>0.3125</v>
      </c>
      <c r="BP184" s="13">
        <f t="shared" si="147"/>
        <v>2.8499999999999998E-2</v>
      </c>
      <c r="BQ184" s="13">
        <f>((((BJ184/Q184)^2)+((BK184/W184)^2))^(1/2))*AD184</f>
        <v>2.2074650284537342E-3</v>
      </c>
      <c r="BR184" s="209">
        <f>(((((BJ184/Q184))^2)+((BL184/X184)^2))^(1/2))*AE184</f>
        <v>1.2631605440596364E-2</v>
      </c>
      <c r="BS184" s="209">
        <f>(((((BJ184/Q184))^2)+((BM184/Y184)^2))^(1/2))*AF184</f>
        <v>2.2135968757549945E-2</v>
      </c>
      <c r="BT184" s="209">
        <f>((((BJ184/Q184)^2)+((BN184/Z184)^2))^(1/2))*AG184</f>
        <v>0.38201408686852117</v>
      </c>
      <c r="BU184" s="209">
        <f>((((BJ184/Q184)^2)+((BO184/AA184)^2))^(1/2))*AH184</f>
        <v>3.8324045632877331E-3</v>
      </c>
      <c r="BV184" s="209">
        <f>((((BJ184/Q184)^2)+((BP184/AB184)^2))^(1/2))*AI184</f>
        <v>2.6601357108237925E-4</v>
      </c>
      <c r="CI184"/>
      <c r="CJ184"/>
      <c r="CK184"/>
      <c r="CL184"/>
      <c r="CM184"/>
    </row>
    <row r="185" spans="1:91" s="13" customFormat="1" ht="12.95" customHeight="1" thickBot="1" x14ac:dyDescent="0.3">
      <c r="A185" s="13">
        <v>4.6010229999999996</v>
      </c>
      <c r="B185" s="13">
        <v>-74.073532999999998</v>
      </c>
      <c r="C185" s="13">
        <v>32</v>
      </c>
      <c r="D185" s="13">
        <v>24</v>
      </c>
      <c r="E185" s="13">
        <v>2308</v>
      </c>
      <c r="F185" s="58" t="s">
        <v>13</v>
      </c>
      <c r="G185" s="59" t="s">
        <v>1052</v>
      </c>
      <c r="H185" s="60" t="s">
        <v>1053</v>
      </c>
      <c r="I185" s="14" t="s">
        <v>1583</v>
      </c>
      <c r="J185" s="16"/>
      <c r="K185" s="66">
        <v>40136</v>
      </c>
      <c r="L185" s="16">
        <v>12</v>
      </c>
      <c r="M185" s="16">
        <v>7</v>
      </c>
      <c r="N185" s="3">
        <f t="shared" si="114"/>
        <v>360</v>
      </c>
      <c r="O185" s="3">
        <v>30</v>
      </c>
      <c r="P185" s="16" t="s">
        <v>1554</v>
      </c>
      <c r="Q185" s="62">
        <v>550</v>
      </c>
      <c r="R185" s="14"/>
      <c r="S185" s="14"/>
      <c r="T185" s="14"/>
      <c r="U185" s="17">
        <v>3.9E-2</v>
      </c>
      <c r="V185" s="142">
        <v>0.36</v>
      </c>
      <c r="W185" s="148">
        <v>1.8</v>
      </c>
      <c r="X185" s="142">
        <v>10.3</v>
      </c>
      <c r="Y185" s="154">
        <f>0.01805*1000</f>
        <v>18.05</v>
      </c>
      <c r="Z185" s="148">
        <v>311.5</v>
      </c>
      <c r="AA185" s="21">
        <f>0.003125*1000</f>
        <v>3.125</v>
      </c>
      <c r="AB185" s="215">
        <v>0.28499999999999998</v>
      </c>
      <c r="AC185" s="237">
        <f t="shared" si="115"/>
        <v>3.1218269817035803E-3</v>
      </c>
      <c r="AD185" s="22">
        <f t="shared" si="116"/>
        <v>1.5609134908517902E-2</v>
      </c>
      <c r="AE185" s="22">
        <f t="shared" si="117"/>
        <v>8.9318938643185769E-2</v>
      </c>
      <c r="AF185" s="22">
        <f t="shared" si="118"/>
        <v>0.15652493616597118</v>
      </c>
      <c r="AG185" s="22">
        <f t="shared" si="119"/>
        <v>2.701247513335181</v>
      </c>
      <c r="AH185" s="22">
        <f t="shared" si="120"/>
        <v>2.7099192549510247E-2</v>
      </c>
      <c r="AI185" s="238">
        <f t="shared" si="121"/>
        <v>1.8810000000000001E-3</v>
      </c>
      <c r="AJ185" s="247">
        <f t="shared" si="122"/>
        <v>8.6717416158432791E-6</v>
      </c>
      <c r="AK185" s="23">
        <f t="shared" si="123"/>
        <v>4.3358708079216396E-5</v>
      </c>
      <c r="AL185" s="23">
        <f t="shared" si="124"/>
        <v>2.4810816289773824E-4</v>
      </c>
      <c r="AM185" s="23">
        <f t="shared" si="125"/>
        <v>4.3479148934991998E-4</v>
      </c>
      <c r="AN185" s="23">
        <f t="shared" si="126"/>
        <v>7.503465314819947E-3</v>
      </c>
      <c r="AO185" s="23">
        <f t="shared" si="127"/>
        <v>7.5275534859750687E-5</v>
      </c>
      <c r="AP185" s="248">
        <f t="shared" si="128"/>
        <v>5.2249999999999999E-6</v>
      </c>
      <c r="AQ185" s="256">
        <f t="shared" si="129"/>
        <v>43.358708079216399</v>
      </c>
      <c r="AR185" s="257">
        <f t="shared" si="130"/>
        <v>248.10816289773825</v>
      </c>
      <c r="AS185" s="257">
        <f t="shared" si="131"/>
        <v>434.79148934991997</v>
      </c>
      <c r="AT185" s="257">
        <f t="shared" si="132"/>
        <v>7503.4653148199468</v>
      </c>
      <c r="AU185" s="257">
        <f t="shared" si="133"/>
        <v>75.275534859750692</v>
      </c>
      <c r="AV185" s="258">
        <f t="shared" si="134"/>
        <v>5.2249999999999996</v>
      </c>
      <c r="AW185" s="264">
        <v>1</v>
      </c>
      <c r="AX185" s="265">
        <f t="shared" si="135"/>
        <v>43.358708079216399</v>
      </c>
      <c r="AY185" s="265">
        <f t="shared" si="136"/>
        <v>248.10816289773825</v>
      </c>
      <c r="AZ185" s="265">
        <f t="shared" si="137"/>
        <v>434.79148934991997</v>
      </c>
      <c r="BA185" s="265">
        <f t="shared" si="138"/>
        <v>7503.4653148199468</v>
      </c>
      <c r="BB185" s="265">
        <f t="shared" si="139"/>
        <v>75.275534859750692</v>
      </c>
      <c r="BC185" s="266">
        <f t="shared" si="140"/>
        <v>5.2249999999999996</v>
      </c>
      <c r="BG185" s="13">
        <v>0.1</v>
      </c>
      <c r="BH185" s="13">
        <f t="shared" si="141"/>
        <v>55</v>
      </c>
      <c r="BI185"/>
      <c r="BJ185">
        <f>BH185</f>
        <v>55</v>
      </c>
      <c r="BK185" s="13">
        <f t="shared" si="142"/>
        <v>0.18000000000000002</v>
      </c>
      <c r="BL185" s="13">
        <f t="shared" si="143"/>
        <v>1.03</v>
      </c>
      <c r="BM185" s="13">
        <f t="shared" si="144"/>
        <v>1.8050000000000002</v>
      </c>
      <c r="BN185" s="13">
        <f t="shared" si="145"/>
        <v>31.150000000000002</v>
      </c>
      <c r="BO185" s="13">
        <f t="shared" si="146"/>
        <v>0.3125</v>
      </c>
      <c r="BP185" s="13">
        <f t="shared" si="147"/>
        <v>2.8499999999999998E-2</v>
      </c>
      <c r="BQ185" s="13">
        <f>((((BJ185/Q185)^2)+((BK185/W185)^2))^(1/2))*AD185</f>
        <v>2.2074650284537342E-3</v>
      </c>
      <c r="BR185" s="209">
        <f>(((((BJ185/Q185))^2)+((BL185/X185)^2))^(1/2))*AE185</f>
        <v>1.2631605440596364E-2</v>
      </c>
      <c r="BS185" s="209">
        <f>(((((BJ185/Q185))^2)+((BM185/Y185)^2))^(1/2))*AF185</f>
        <v>2.2135968757549945E-2</v>
      </c>
      <c r="BT185" s="209">
        <f>((((BJ185/Q185)^2)+((BN185/Z185)^2))^(1/2))*AG185</f>
        <v>0.38201408686852117</v>
      </c>
      <c r="BU185" s="209">
        <f>((((BJ185/Q185)^2)+((BO185/AA185)^2))^(1/2))*AH185</f>
        <v>3.8324045632877331E-3</v>
      </c>
      <c r="BV185" s="209">
        <f>((((BJ185/Q185)^2)+((BP185/AB185)^2))^(1/2))*AI185</f>
        <v>2.6601357108237925E-4</v>
      </c>
      <c r="CI185"/>
      <c r="CJ185"/>
      <c r="CK185"/>
      <c r="CL185"/>
      <c r="CM185"/>
    </row>
    <row r="186" spans="1:91" s="32" customFormat="1" ht="12.95" customHeight="1" thickBot="1" x14ac:dyDescent="0.3">
      <c r="A186" s="13">
        <v>4.6011240000000004</v>
      </c>
      <c r="B186" s="13">
        <v>-74.144256999999996</v>
      </c>
      <c r="C186" s="13">
        <v>24</v>
      </c>
      <c r="D186" s="13">
        <v>24</v>
      </c>
      <c r="E186" s="13">
        <v>1807</v>
      </c>
      <c r="F186" s="3" t="s">
        <v>5</v>
      </c>
      <c r="G186" s="4" t="s">
        <v>437</v>
      </c>
      <c r="H186" s="5" t="s">
        <v>438</v>
      </c>
      <c r="I186" s="14" t="s">
        <v>1598</v>
      </c>
      <c r="J186" s="3" t="s">
        <v>1553</v>
      </c>
      <c r="K186" s="6">
        <v>40625</v>
      </c>
      <c r="L186" s="15">
        <v>12</v>
      </c>
      <c r="M186" s="3">
        <v>7</v>
      </c>
      <c r="N186" s="3">
        <f t="shared" si="114"/>
        <v>360</v>
      </c>
      <c r="O186" s="3">
        <v>30</v>
      </c>
      <c r="P186" s="14" t="s">
        <v>1554</v>
      </c>
      <c r="Q186" s="3">
        <v>660</v>
      </c>
      <c r="R186" s="14"/>
      <c r="S186" s="14"/>
      <c r="T186" s="14">
        <f>0.738210935315612*Q186</f>
        <v>487.21921730830394</v>
      </c>
      <c r="U186" s="17">
        <v>3.9E-2</v>
      </c>
      <c r="V186" s="18">
        <v>2.02</v>
      </c>
      <c r="W186" s="19">
        <v>10.1</v>
      </c>
      <c r="X186" s="18">
        <v>1.9</v>
      </c>
      <c r="Y186" s="20">
        <v>18.05</v>
      </c>
      <c r="Z186" s="19">
        <v>160.19999999999999</v>
      </c>
      <c r="AA186" s="21">
        <v>3.125</v>
      </c>
      <c r="AB186" s="219">
        <v>1.0149999999999999</v>
      </c>
      <c r="AC186" s="237">
        <f t="shared" si="115"/>
        <v>3.6537718238253997E-2</v>
      </c>
      <c r="AD186" s="22">
        <f t="shared" si="116"/>
        <v>0.18268859119127001</v>
      </c>
      <c r="AE186" s="22">
        <f t="shared" si="117"/>
        <v>3.4367160719149796E-2</v>
      </c>
      <c r="AF186" s="22">
        <f t="shared" si="118"/>
        <v>0.32648802683192307</v>
      </c>
      <c r="AG186" s="22">
        <f t="shared" si="119"/>
        <v>2.8976942880041046</v>
      </c>
      <c r="AH186" s="22">
        <f t="shared" si="120"/>
        <v>5.6524935393338485E-2</v>
      </c>
      <c r="AI186" s="238">
        <f t="shared" si="121"/>
        <v>1.3973130066815142E-2</v>
      </c>
      <c r="AJ186" s="247">
        <f t="shared" si="122"/>
        <v>1.0149366177292777E-4</v>
      </c>
      <c r="AK186" s="23">
        <f t="shared" si="123"/>
        <v>5.074683088646389E-4</v>
      </c>
      <c r="AL186" s="23">
        <f t="shared" si="124"/>
        <v>9.5464335330971655E-5</v>
      </c>
      <c r="AM186" s="23">
        <f t="shared" si="125"/>
        <v>9.0691118564423072E-4</v>
      </c>
      <c r="AN186" s="23">
        <f t="shared" si="126"/>
        <v>8.0491508000114023E-3</v>
      </c>
      <c r="AO186" s="23">
        <f t="shared" si="127"/>
        <v>1.5701370942594023E-4</v>
      </c>
      <c r="AP186" s="248">
        <f t="shared" si="128"/>
        <v>3.8814250185597619E-5</v>
      </c>
      <c r="AQ186" s="256">
        <f t="shared" si="129"/>
        <v>507.46830886463891</v>
      </c>
      <c r="AR186" s="257">
        <f t="shared" si="130"/>
        <v>95.46433533097165</v>
      </c>
      <c r="AS186" s="257">
        <f t="shared" si="131"/>
        <v>906.91118564423073</v>
      </c>
      <c r="AT186" s="257">
        <f t="shared" si="132"/>
        <v>8049.1508000114027</v>
      </c>
      <c r="AU186" s="257">
        <f t="shared" si="133"/>
        <v>157.01370942594022</v>
      </c>
      <c r="AV186" s="258">
        <f t="shared" si="134"/>
        <v>38.814250185597622</v>
      </c>
      <c r="AW186" s="264">
        <v>1</v>
      </c>
      <c r="AX186" s="265">
        <f t="shared" si="135"/>
        <v>507.46830886463891</v>
      </c>
      <c r="AY186" s="265">
        <f t="shared" si="136"/>
        <v>95.46433533097165</v>
      </c>
      <c r="AZ186" s="265">
        <f t="shared" si="137"/>
        <v>906.91118564423073</v>
      </c>
      <c r="BA186" s="265">
        <f t="shared" si="138"/>
        <v>8049.1508000114027</v>
      </c>
      <c r="BB186" s="265">
        <f t="shared" si="139"/>
        <v>157.01370942594022</v>
      </c>
      <c r="BC186" s="266">
        <f t="shared" si="140"/>
        <v>38.814250185597622</v>
      </c>
      <c r="BD186" s="211">
        <f>'F. CONVERSIÓN DE CARBÓN A CARNE'!$F$20</f>
        <v>0.16207300021353654</v>
      </c>
      <c r="BG186" s="13">
        <v>0.1</v>
      </c>
      <c r="BH186" s="13">
        <f t="shared" si="141"/>
        <v>66</v>
      </c>
      <c r="BI186">
        <f>(((((BD186+BE186+BF186)/0.738210935315612)^2)+((BH186/Q186)^2))^(1/2))*T186</f>
        <v>117.54155528921886</v>
      </c>
      <c r="BJ186">
        <f>(((BH186)^2)+((BI186^2))^(1/2))</f>
        <v>4473.5415552892191</v>
      </c>
      <c r="BK186" s="13">
        <f t="shared" si="142"/>
        <v>1.01</v>
      </c>
      <c r="BL186" s="13">
        <f t="shared" si="143"/>
        <v>0.19</v>
      </c>
      <c r="BM186" s="13">
        <f t="shared" si="144"/>
        <v>1.8050000000000002</v>
      </c>
      <c r="BN186" s="13">
        <f t="shared" si="145"/>
        <v>16.02</v>
      </c>
      <c r="BO186" s="13">
        <f t="shared" si="146"/>
        <v>0.3125</v>
      </c>
      <c r="BP186" s="13">
        <f t="shared" si="147"/>
        <v>0.10149999999999999</v>
      </c>
      <c r="BQ186" s="13">
        <f>((((BJ186/(Q186+R186+S186+T186))^2)+((BK186/W186)^2))^(1/2))*AD186</f>
        <v>0.7126220359380413</v>
      </c>
      <c r="BR186" s="209">
        <f>((((BJ186/(Q186+R186+S186+T186))^2)+((BL186/X186)^2))^(1/2))*AE186</f>
        <v>0.13405761072101763</v>
      </c>
      <c r="BS186" s="209">
        <f>(((((BJ186/(Q186+R186+S186+T186))^2)+((BM186/Y186)^2))^(1/2))*AF186)</f>
        <v>1.2735473018496677</v>
      </c>
      <c r="BT186" s="209">
        <f>((((BJ186/(Q186+R186+S186+T186))^2)+((BN186/Z186)^2))^(1/2))*AG186</f>
        <v>11.303173282898438</v>
      </c>
      <c r="BU186" s="209">
        <f>((((BJ186/(Q186+R186+S186+T186))^2)+((BO186/AA186)^2))^(1/2))*AH186</f>
        <v>0.22048949131746323</v>
      </c>
      <c r="BV186" s="209">
        <f>((((BJ186/(Q186+R186+S186+T186))^2)+((BP186/AB186)^2))^(1/2))*AI186</f>
        <v>5.4505649924332544E-2</v>
      </c>
      <c r="CI186"/>
      <c r="CJ186"/>
      <c r="CK186"/>
      <c r="CL186"/>
      <c r="CM186"/>
    </row>
    <row r="187" spans="1:91" s="13" customFormat="1" ht="12.95" customHeight="1" x14ac:dyDescent="0.25">
      <c r="A187" s="13">
        <v>4.60121582230133</v>
      </c>
      <c r="B187" s="13">
        <v>-74.075865748680599</v>
      </c>
      <c r="C187" s="13">
        <v>32</v>
      </c>
      <c r="D187" s="13">
        <v>24</v>
      </c>
      <c r="E187" s="13">
        <v>2308</v>
      </c>
      <c r="F187" s="58" t="s">
        <v>13</v>
      </c>
      <c r="G187" s="59" t="s">
        <v>1101</v>
      </c>
      <c r="H187" s="60" t="s">
        <v>1102</v>
      </c>
      <c r="I187" s="14" t="s">
        <v>1583</v>
      </c>
      <c r="J187" s="16"/>
      <c r="K187" s="66">
        <v>40492</v>
      </c>
      <c r="L187" s="16">
        <v>3</v>
      </c>
      <c r="M187" s="16">
        <v>7</v>
      </c>
      <c r="N187" s="3">
        <f t="shared" si="114"/>
        <v>90</v>
      </c>
      <c r="O187" s="3">
        <v>30</v>
      </c>
      <c r="P187" s="16" t="s">
        <v>1554</v>
      </c>
      <c r="Q187" s="62">
        <v>550</v>
      </c>
      <c r="R187" s="14"/>
      <c r="S187" s="14"/>
      <c r="T187" s="14"/>
      <c r="U187" s="17">
        <v>3.9E-2</v>
      </c>
      <c r="V187" s="144">
        <v>0.36</v>
      </c>
      <c r="W187" s="149">
        <v>1.8</v>
      </c>
      <c r="X187" s="144">
        <v>10.3</v>
      </c>
      <c r="Y187" s="29">
        <f>0.01805*1000</f>
        <v>18.05</v>
      </c>
      <c r="Z187" s="149">
        <v>311.5</v>
      </c>
      <c r="AA187" s="21">
        <f>0.003125*1000</f>
        <v>3.125</v>
      </c>
      <c r="AB187" s="217">
        <v>0.28499999999999998</v>
      </c>
      <c r="AC187" s="237">
        <f t="shared" si="115"/>
        <v>3.1218269817035803E-3</v>
      </c>
      <c r="AD187" s="22">
        <f t="shared" si="116"/>
        <v>1.5609134908517902E-2</v>
      </c>
      <c r="AE187" s="22">
        <f t="shared" si="117"/>
        <v>8.9318938643185769E-2</v>
      </c>
      <c r="AF187" s="22">
        <f t="shared" si="118"/>
        <v>0.15652493616597118</v>
      </c>
      <c r="AG187" s="22">
        <f t="shared" si="119"/>
        <v>2.701247513335181</v>
      </c>
      <c r="AH187" s="22">
        <f t="shared" si="120"/>
        <v>2.7099192549510247E-2</v>
      </c>
      <c r="AI187" s="238">
        <f t="shared" si="121"/>
        <v>1.8810000000000001E-3</v>
      </c>
      <c r="AJ187" s="247">
        <f t="shared" si="122"/>
        <v>8.6717416158432791E-6</v>
      </c>
      <c r="AK187" s="23">
        <f t="shared" si="123"/>
        <v>4.3358708079216396E-5</v>
      </c>
      <c r="AL187" s="23">
        <f t="shared" si="124"/>
        <v>2.4810816289773824E-4</v>
      </c>
      <c r="AM187" s="23">
        <f t="shared" si="125"/>
        <v>4.3479148934991998E-4</v>
      </c>
      <c r="AN187" s="23">
        <f t="shared" si="126"/>
        <v>7.503465314819947E-3</v>
      </c>
      <c r="AO187" s="23">
        <f t="shared" si="127"/>
        <v>7.5275534859750687E-5</v>
      </c>
      <c r="AP187" s="248">
        <f t="shared" si="128"/>
        <v>5.2249999999999999E-6</v>
      </c>
      <c r="AQ187" s="256">
        <f t="shared" si="129"/>
        <v>43.358708079216399</v>
      </c>
      <c r="AR187" s="257">
        <f t="shared" si="130"/>
        <v>248.10816289773825</v>
      </c>
      <c r="AS187" s="257">
        <f t="shared" si="131"/>
        <v>434.79148934991997</v>
      </c>
      <c r="AT187" s="257">
        <f t="shared" si="132"/>
        <v>7503.4653148199468</v>
      </c>
      <c r="AU187" s="257">
        <f t="shared" si="133"/>
        <v>75.275534859750692</v>
      </c>
      <c r="AV187" s="258">
        <f t="shared" si="134"/>
        <v>5.2249999999999996</v>
      </c>
      <c r="AW187" s="264">
        <v>1</v>
      </c>
      <c r="AX187" s="265">
        <f t="shared" si="135"/>
        <v>43.358708079216399</v>
      </c>
      <c r="AY187" s="265">
        <f t="shared" si="136"/>
        <v>248.10816289773825</v>
      </c>
      <c r="AZ187" s="265">
        <f t="shared" si="137"/>
        <v>434.79148934991997</v>
      </c>
      <c r="BA187" s="265">
        <f t="shared" si="138"/>
        <v>7503.4653148199468</v>
      </c>
      <c r="BB187" s="265">
        <f t="shared" si="139"/>
        <v>75.275534859750692</v>
      </c>
      <c r="BC187" s="266">
        <f t="shared" si="140"/>
        <v>5.2249999999999996</v>
      </c>
      <c r="BG187" s="13">
        <v>0.1</v>
      </c>
      <c r="BH187" s="13">
        <f t="shared" si="141"/>
        <v>55</v>
      </c>
      <c r="BI187"/>
      <c r="BJ187">
        <f>BH187</f>
        <v>55</v>
      </c>
      <c r="BK187" s="13">
        <f t="shared" si="142"/>
        <v>0.18000000000000002</v>
      </c>
      <c r="BL187" s="13">
        <f t="shared" si="143"/>
        <v>1.03</v>
      </c>
      <c r="BM187" s="13">
        <f t="shared" si="144"/>
        <v>1.8050000000000002</v>
      </c>
      <c r="BN187" s="13">
        <f t="shared" si="145"/>
        <v>31.150000000000002</v>
      </c>
      <c r="BO187" s="13">
        <f t="shared" si="146"/>
        <v>0.3125</v>
      </c>
      <c r="BP187" s="13">
        <f t="shared" si="147"/>
        <v>2.8499999999999998E-2</v>
      </c>
      <c r="BQ187" s="13">
        <f>((((BJ187/Q187)^2)+((BK187/W187)^2))^(1/2))*AD187</f>
        <v>2.2074650284537342E-3</v>
      </c>
      <c r="BR187" s="209">
        <f>(((((BJ187/Q187))^2)+((BL187/X187)^2))^(1/2))*AE187</f>
        <v>1.2631605440596364E-2</v>
      </c>
      <c r="BS187" s="209">
        <f>(((((BJ187/Q187))^2)+((BM187/Y187)^2))^(1/2))*AF187</f>
        <v>2.2135968757549945E-2</v>
      </c>
      <c r="BT187" s="209">
        <f>((((BJ187/Q187)^2)+((BN187/Z187)^2))^(1/2))*AG187</f>
        <v>0.38201408686852117</v>
      </c>
      <c r="BU187" s="209">
        <f>((((BJ187/Q187)^2)+((BO187/AA187)^2))^(1/2))*AH187</f>
        <v>3.8324045632877331E-3</v>
      </c>
      <c r="BV187" s="209">
        <f>((((BJ187/Q187)^2)+((BP187/AB187)^2))^(1/2))*AI187</f>
        <v>2.6601357108237925E-4</v>
      </c>
      <c r="CI187"/>
      <c r="CJ187"/>
      <c r="CK187"/>
      <c r="CL187"/>
      <c r="CM187"/>
    </row>
    <row r="188" spans="1:91" s="13" customFormat="1" ht="12.95" customHeight="1" thickBot="1" x14ac:dyDescent="0.3">
      <c r="A188" s="13">
        <v>4.6012201737070999</v>
      </c>
      <c r="B188" s="13">
        <v>-74.076696414170996</v>
      </c>
      <c r="C188" s="13">
        <v>32</v>
      </c>
      <c r="D188" s="13">
        <v>24</v>
      </c>
      <c r="E188" s="13">
        <v>2308</v>
      </c>
      <c r="F188" s="3" t="s">
        <v>5</v>
      </c>
      <c r="G188" s="4" t="s">
        <v>582</v>
      </c>
      <c r="H188" s="5" t="s">
        <v>583</v>
      </c>
      <c r="I188" s="14" t="s">
        <v>1605</v>
      </c>
      <c r="J188" s="3" t="s">
        <v>1553</v>
      </c>
      <c r="K188" s="6">
        <v>40630</v>
      </c>
      <c r="L188" s="15">
        <v>12</v>
      </c>
      <c r="M188" s="3">
        <v>7</v>
      </c>
      <c r="N188" s="3">
        <f t="shared" si="114"/>
        <v>360</v>
      </c>
      <c r="O188" s="3">
        <v>30</v>
      </c>
      <c r="P188" s="14" t="s">
        <v>1554</v>
      </c>
      <c r="Q188" s="3">
        <v>396</v>
      </c>
      <c r="R188" s="14"/>
      <c r="S188" s="14"/>
      <c r="T188" s="14">
        <f>0.738210935315612*Q188</f>
        <v>292.33153038498233</v>
      </c>
      <c r="U188" s="17">
        <v>3.9E-2</v>
      </c>
      <c r="V188" s="18">
        <v>2.02</v>
      </c>
      <c r="W188" s="19">
        <v>10.1</v>
      </c>
      <c r="X188" s="18">
        <v>1.9</v>
      </c>
      <c r="Y188" s="20">
        <v>18.05</v>
      </c>
      <c r="Z188" s="19">
        <v>160.19999999999999</v>
      </c>
      <c r="AA188" s="21">
        <v>3.125</v>
      </c>
      <c r="AB188" s="219">
        <v>1.0149999999999999</v>
      </c>
      <c r="AC188" s="237">
        <f t="shared" si="115"/>
        <v>2.1922630942952399E-2</v>
      </c>
      <c r="AD188" s="22">
        <f t="shared" si="116"/>
        <v>0.10961315471476199</v>
      </c>
      <c r="AE188" s="22">
        <f t="shared" si="117"/>
        <v>2.0620296431489875E-2</v>
      </c>
      <c r="AF188" s="22">
        <f t="shared" si="118"/>
        <v>0.19589281609915388</v>
      </c>
      <c r="AG188" s="22">
        <f t="shared" si="119"/>
        <v>1.7386165728024621</v>
      </c>
      <c r="AH188" s="22">
        <f t="shared" si="120"/>
        <v>3.3914961236003086E-2</v>
      </c>
      <c r="AI188" s="238">
        <f t="shared" si="121"/>
        <v>8.383878040089084E-3</v>
      </c>
      <c r="AJ188" s="247">
        <f t="shared" si="122"/>
        <v>6.0896197063756665E-5</v>
      </c>
      <c r="AK188" s="23">
        <f t="shared" si="123"/>
        <v>3.0448098531878331E-4</v>
      </c>
      <c r="AL188" s="23">
        <f t="shared" si="124"/>
        <v>5.7278601198582985E-5</v>
      </c>
      <c r="AM188" s="23">
        <f t="shared" si="125"/>
        <v>5.4414671138653856E-4</v>
      </c>
      <c r="AN188" s="23">
        <f t="shared" si="126"/>
        <v>4.8294904800068395E-3</v>
      </c>
      <c r="AO188" s="23">
        <f t="shared" si="127"/>
        <v>9.420822565556413E-5</v>
      </c>
      <c r="AP188" s="248">
        <f t="shared" si="128"/>
        <v>2.3288550111358567E-5</v>
      </c>
      <c r="AQ188" s="256">
        <f t="shared" si="129"/>
        <v>304.48098531878333</v>
      </c>
      <c r="AR188" s="257">
        <f t="shared" si="130"/>
        <v>57.278601198582983</v>
      </c>
      <c r="AS188" s="257">
        <f t="shared" si="131"/>
        <v>544.14671138653853</v>
      </c>
      <c r="AT188" s="257">
        <f t="shared" si="132"/>
        <v>4829.4904800068398</v>
      </c>
      <c r="AU188" s="257">
        <f t="shared" si="133"/>
        <v>94.208225655564135</v>
      </c>
      <c r="AV188" s="258">
        <f t="shared" si="134"/>
        <v>23.288550111358568</v>
      </c>
      <c r="AW188" s="264">
        <v>1</v>
      </c>
      <c r="AX188" s="265">
        <f t="shared" si="135"/>
        <v>304.48098531878333</v>
      </c>
      <c r="AY188" s="265">
        <f t="shared" si="136"/>
        <v>57.278601198582983</v>
      </c>
      <c r="AZ188" s="265">
        <f t="shared" si="137"/>
        <v>544.14671138653853</v>
      </c>
      <c r="BA188" s="265">
        <f t="shared" si="138"/>
        <v>4829.4904800068398</v>
      </c>
      <c r="BB188" s="265">
        <f t="shared" si="139"/>
        <v>94.208225655564135</v>
      </c>
      <c r="BC188" s="266">
        <f t="shared" si="140"/>
        <v>23.288550111358568</v>
      </c>
      <c r="BD188" s="211">
        <f>'F. CONVERSIÓN DE CARBÓN A CARNE'!$F$20</f>
        <v>0.16207300021353654</v>
      </c>
      <c r="BG188" s="13">
        <v>0.1</v>
      </c>
      <c r="BH188" s="13">
        <f t="shared" si="141"/>
        <v>39.6</v>
      </c>
      <c r="BI188">
        <f>(((((BD188+BE188+BF188)/0.738210935315612)^2)+((BH188/Q188)^2))^(1/2))*T188</f>
        <v>70.524933173531309</v>
      </c>
      <c r="BJ188">
        <f>(((BH188)^2)+((BI188^2))^(1/2))</f>
        <v>1638.6849331735314</v>
      </c>
      <c r="BK188" s="13">
        <f t="shared" si="142"/>
        <v>1.01</v>
      </c>
      <c r="BL188" s="13">
        <f t="shared" si="143"/>
        <v>0.19</v>
      </c>
      <c r="BM188" s="13">
        <f t="shared" si="144"/>
        <v>1.8050000000000002</v>
      </c>
      <c r="BN188" s="13">
        <f t="shared" si="145"/>
        <v>16.02</v>
      </c>
      <c r="BO188" s="13">
        <f t="shared" si="146"/>
        <v>0.3125</v>
      </c>
      <c r="BP188" s="13">
        <f t="shared" si="147"/>
        <v>0.10149999999999999</v>
      </c>
      <c r="BQ188" s="13">
        <f>((((BJ188/(Q188+R188+S188+T188))^2)+((BK188/W188)^2))^(1/2))*AD188</f>
        <v>0.26118202063972862</v>
      </c>
      <c r="BR188" s="209">
        <f>((((BJ188/(Q188+R188+S188+T188))^2)+((BL188/X188)^2))^(1/2))*AE188</f>
        <v>4.913325140747369E-2</v>
      </c>
      <c r="BS188" s="209">
        <f>(((((BJ188/(Q188+R188+S188+T188))^2)+((BM188/Y188)^2))^(1/2))*AF188)</f>
        <v>0.46676588837100025</v>
      </c>
      <c r="BT188" s="209">
        <f>((((BJ188/(Q188+R188+S188+T188))^2)+((BN188/Z188)^2))^(1/2))*AG188</f>
        <v>4.1427088818301501</v>
      </c>
      <c r="BU188" s="209">
        <f>((((BJ188/(Q188+R188+S188+T188))^2)+((BO188/AA188)^2))^(1/2))*AH188</f>
        <v>8.0811268762292263E-2</v>
      </c>
      <c r="BV188" s="209">
        <f>((((BJ188/(Q188+R188+S188+T188))^2)+((BP188/AB188)^2))^(1/2))*AI188</f>
        <v>1.9976783014827488E-2</v>
      </c>
      <c r="CI188"/>
      <c r="CJ188"/>
      <c r="CK188"/>
      <c r="CL188"/>
      <c r="CM188"/>
    </row>
    <row r="189" spans="1:91" s="13" customFormat="1" ht="12.95" customHeight="1" thickBot="1" x14ac:dyDescent="0.3">
      <c r="A189" s="13">
        <v>4.6013890000000002</v>
      </c>
      <c r="B189" s="13">
        <v>-74.076570000000004</v>
      </c>
      <c r="C189" s="13">
        <v>32</v>
      </c>
      <c r="D189" s="13">
        <v>24</v>
      </c>
      <c r="E189" s="13">
        <v>2308</v>
      </c>
      <c r="F189" s="58" t="s">
        <v>13</v>
      </c>
      <c r="G189" s="59" t="s">
        <v>1248</v>
      </c>
      <c r="H189" s="60" t="s">
        <v>1249</v>
      </c>
      <c r="I189" s="14" t="s">
        <v>1583</v>
      </c>
      <c r="J189" s="16"/>
      <c r="K189" s="66">
        <v>40438</v>
      </c>
      <c r="L189" s="16">
        <v>10</v>
      </c>
      <c r="M189" s="16">
        <v>7</v>
      </c>
      <c r="N189" s="3">
        <f t="shared" si="114"/>
        <v>300</v>
      </c>
      <c r="O189" s="3">
        <v>30</v>
      </c>
      <c r="P189" s="16" t="s">
        <v>1554</v>
      </c>
      <c r="Q189" s="62">
        <v>550</v>
      </c>
      <c r="R189" s="14"/>
      <c r="S189" s="14"/>
      <c r="T189" s="14"/>
      <c r="U189" s="17">
        <v>3.9E-2</v>
      </c>
      <c r="V189" s="142">
        <v>0.36</v>
      </c>
      <c r="W189" s="148">
        <v>1.8</v>
      </c>
      <c r="X189" s="142">
        <v>10.3</v>
      </c>
      <c r="Y189" s="154">
        <f>0.01805*1000</f>
        <v>18.05</v>
      </c>
      <c r="Z189" s="148">
        <v>311.5</v>
      </c>
      <c r="AA189" s="21">
        <f>0.003125*1000</f>
        <v>3.125</v>
      </c>
      <c r="AB189" s="215">
        <v>0.28499999999999998</v>
      </c>
      <c r="AC189" s="237">
        <f t="shared" si="115"/>
        <v>3.1218269817035803E-3</v>
      </c>
      <c r="AD189" s="22">
        <f t="shared" si="116"/>
        <v>1.5609134908517902E-2</v>
      </c>
      <c r="AE189" s="22">
        <f t="shared" si="117"/>
        <v>8.9318938643185769E-2</v>
      </c>
      <c r="AF189" s="22">
        <f t="shared" si="118"/>
        <v>0.15652493616597118</v>
      </c>
      <c r="AG189" s="22">
        <f t="shared" si="119"/>
        <v>2.701247513335181</v>
      </c>
      <c r="AH189" s="22">
        <f t="shared" si="120"/>
        <v>2.7099192549510247E-2</v>
      </c>
      <c r="AI189" s="238">
        <f t="shared" si="121"/>
        <v>1.8810000000000001E-3</v>
      </c>
      <c r="AJ189" s="247">
        <f t="shared" si="122"/>
        <v>8.6717416158432791E-6</v>
      </c>
      <c r="AK189" s="23">
        <f t="shared" si="123"/>
        <v>4.3358708079216396E-5</v>
      </c>
      <c r="AL189" s="23">
        <f t="shared" si="124"/>
        <v>2.4810816289773824E-4</v>
      </c>
      <c r="AM189" s="23">
        <f t="shared" si="125"/>
        <v>4.3479148934991998E-4</v>
      </c>
      <c r="AN189" s="23">
        <f t="shared" si="126"/>
        <v>7.503465314819947E-3</v>
      </c>
      <c r="AO189" s="23">
        <f t="shared" si="127"/>
        <v>7.5275534859750687E-5</v>
      </c>
      <c r="AP189" s="248">
        <f t="shared" si="128"/>
        <v>5.2249999999999999E-6</v>
      </c>
      <c r="AQ189" s="256">
        <f t="shared" si="129"/>
        <v>43.358708079216399</v>
      </c>
      <c r="AR189" s="257">
        <f t="shared" si="130"/>
        <v>248.10816289773825</v>
      </c>
      <c r="AS189" s="257">
        <f t="shared" si="131"/>
        <v>434.79148934991997</v>
      </c>
      <c r="AT189" s="257">
        <f t="shared" si="132"/>
        <v>7503.4653148199468</v>
      </c>
      <c r="AU189" s="257">
        <f t="shared" si="133"/>
        <v>75.275534859750692</v>
      </c>
      <c r="AV189" s="258">
        <f t="shared" si="134"/>
        <v>5.2249999999999996</v>
      </c>
      <c r="AW189" s="264">
        <v>1</v>
      </c>
      <c r="AX189" s="265">
        <f t="shared" si="135"/>
        <v>43.358708079216399</v>
      </c>
      <c r="AY189" s="265">
        <f t="shared" si="136"/>
        <v>248.10816289773825</v>
      </c>
      <c r="AZ189" s="265">
        <f t="shared" si="137"/>
        <v>434.79148934991997</v>
      </c>
      <c r="BA189" s="265">
        <f t="shared" si="138"/>
        <v>7503.4653148199468</v>
      </c>
      <c r="BB189" s="265">
        <f t="shared" si="139"/>
        <v>75.275534859750692</v>
      </c>
      <c r="BC189" s="266">
        <f t="shared" si="140"/>
        <v>5.2249999999999996</v>
      </c>
      <c r="BG189" s="13">
        <v>0.1</v>
      </c>
      <c r="BH189" s="13">
        <f t="shared" si="141"/>
        <v>55</v>
      </c>
      <c r="BI189"/>
      <c r="BJ189">
        <f>BH189</f>
        <v>55</v>
      </c>
      <c r="BK189" s="13">
        <f t="shared" si="142"/>
        <v>0.18000000000000002</v>
      </c>
      <c r="BL189" s="13">
        <f t="shared" si="143"/>
        <v>1.03</v>
      </c>
      <c r="BM189" s="13">
        <f t="shared" si="144"/>
        <v>1.8050000000000002</v>
      </c>
      <c r="BN189" s="13">
        <f t="shared" si="145"/>
        <v>31.150000000000002</v>
      </c>
      <c r="BO189" s="13">
        <f t="shared" si="146"/>
        <v>0.3125</v>
      </c>
      <c r="BP189" s="13">
        <f t="shared" si="147"/>
        <v>2.8499999999999998E-2</v>
      </c>
      <c r="BQ189" s="13">
        <f>((((BJ189/Q189)^2)+((BK189/W189)^2))^(1/2))*AD189</f>
        <v>2.2074650284537342E-3</v>
      </c>
      <c r="BR189" s="209">
        <f>(((((BJ189/Q189))^2)+((BL189/X189)^2))^(1/2))*AE189</f>
        <v>1.2631605440596364E-2</v>
      </c>
      <c r="BS189" s="209">
        <f>(((((BJ189/Q189))^2)+((BM189/Y189)^2))^(1/2))*AF189</f>
        <v>2.2135968757549945E-2</v>
      </c>
      <c r="BT189" s="209">
        <f>((((BJ189/Q189)^2)+((BN189/Z189)^2))^(1/2))*AG189</f>
        <v>0.38201408686852117</v>
      </c>
      <c r="BU189" s="209">
        <f>((((BJ189/Q189)^2)+((BO189/AA189)^2))^(1/2))*AH189</f>
        <v>3.8324045632877331E-3</v>
      </c>
      <c r="BV189" s="209">
        <f>((((BJ189/Q189)^2)+((BP189/AB189)^2))^(1/2))*AI189</f>
        <v>2.6601357108237925E-4</v>
      </c>
      <c r="CI189"/>
      <c r="CJ189"/>
      <c r="CK189"/>
      <c r="CL189"/>
      <c r="CM189"/>
    </row>
    <row r="190" spans="1:91" s="13" customFormat="1" ht="12.95" customHeight="1" thickBot="1" x14ac:dyDescent="0.3">
      <c r="A190" s="13">
        <v>4.6014160000000004</v>
      </c>
      <c r="B190" s="13">
        <v>-74.097655000000003</v>
      </c>
      <c r="C190" s="13">
        <v>29</v>
      </c>
      <c r="D190" s="13">
        <v>24</v>
      </c>
      <c r="E190" s="13">
        <v>2305</v>
      </c>
      <c r="F190" s="58" t="s">
        <v>13</v>
      </c>
      <c r="G190" s="59" t="s">
        <v>1140</v>
      </c>
      <c r="H190" s="60" t="s">
        <v>1141</v>
      </c>
      <c r="I190" s="16" t="s">
        <v>1600</v>
      </c>
      <c r="J190" s="16"/>
      <c r="K190" s="66">
        <v>39884</v>
      </c>
      <c r="L190" s="16">
        <v>12</v>
      </c>
      <c r="M190" s="16">
        <v>7</v>
      </c>
      <c r="N190" s="3">
        <f t="shared" si="114"/>
        <v>360</v>
      </c>
      <c r="O190" s="3">
        <v>30</v>
      </c>
      <c r="P190" s="16" t="s">
        <v>1554</v>
      </c>
      <c r="Q190" s="16">
        <v>250</v>
      </c>
      <c r="R190" s="14"/>
      <c r="S190" s="14"/>
      <c r="T190" s="14"/>
      <c r="U190" s="17">
        <v>3.9E-2</v>
      </c>
      <c r="V190" s="142">
        <v>0.36</v>
      </c>
      <c r="W190" s="148">
        <v>1.8</v>
      </c>
      <c r="X190" s="142">
        <v>10.3</v>
      </c>
      <c r="Y190" s="154">
        <f>0.01805*1000</f>
        <v>18.05</v>
      </c>
      <c r="Z190" s="148">
        <v>311.5</v>
      </c>
      <c r="AA190" s="21">
        <f>0.003125*1000</f>
        <v>3.125</v>
      </c>
      <c r="AB190" s="215">
        <v>0.28499999999999998</v>
      </c>
      <c r="AC190" s="237">
        <f t="shared" si="115"/>
        <v>1.4190122644107185E-3</v>
      </c>
      <c r="AD190" s="22">
        <f t="shared" si="116"/>
        <v>7.0950613220535919E-3</v>
      </c>
      <c r="AE190" s="22">
        <f t="shared" si="117"/>
        <v>4.0599517565084439E-2</v>
      </c>
      <c r="AF190" s="22">
        <f t="shared" si="118"/>
        <v>7.1147698257259626E-2</v>
      </c>
      <c r="AG190" s="22">
        <f t="shared" si="119"/>
        <v>1.2278397787887187</v>
      </c>
      <c r="AH190" s="22">
        <f t="shared" si="120"/>
        <v>1.231781479523193E-2</v>
      </c>
      <c r="AI190" s="238">
        <f t="shared" si="121"/>
        <v>8.5499999999999997E-4</v>
      </c>
      <c r="AJ190" s="247">
        <f t="shared" si="122"/>
        <v>3.9417007344742175E-6</v>
      </c>
      <c r="AK190" s="23">
        <f t="shared" si="123"/>
        <v>1.9708503672371089E-5</v>
      </c>
      <c r="AL190" s="23">
        <f t="shared" si="124"/>
        <v>1.1277643768079011E-4</v>
      </c>
      <c r="AM190" s="23">
        <f t="shared" si="125"/>
        <v>1.9763249515905451E-4</v>
      </c>
      <c r="AN190" s="23">
        <f t="shared" si="126"/>
        <v>3.4106660521908854E-3</v>
      </c>
      <c r="AO190" s="23">
        <f t="shared" si="127"/>
        <v>3.4216152208977585E-5</v>
      </c>
      <c r="AP190" s="248">
        <f t="shared" si="128"/>
        <v>2.3749999999999997E-6</v>
      </c>
      <c r="AQ190" s="256">
        <f t="shared" si="129"/>
        <v>19.708503672371087</v>
      </c>
      <c r="AR190" s="257">
        <f t="shared" si="130"/>
        <v>112.77643768079011</v>
      </c>
      <c r="AS190" s="257">
        <f t="shared" si="131"/>
        <v>197.63249515905451</v>
      </c>
      <c r="AT190" s="257">
        <f t="shared" si="132"/>
        <v>3410.6660521908852</v>
      </c>
      <c r="AU190" s="257">
        <f t="shared" si="133"/>
        <v>34.216152208977583</v>
      </c>
      <c r="AV190" s="258">
        <f t="shared" si="134"/>
        <v>2.3749999999999996</v>
      </c>
      <c r="AW190" s="264">
        <v>1</v>
      </c>
      <c r="AX190" s="265">
        <f t="shared" si="135"/>
        <v>19.708503672371087</v>
      </c>
      <c r="AY190" s="265">
        <f t="shared" si="136"/>
        <v>112.77643768079011</v>
      </c>
      <c r="AZ190" s="265">
        <f t="shared" si="137"/>
        <v>197.63249515905451</v>
      </c>
      <c r="BA190" s="265">
        <f t="shared" si="138"/>
        <v>3410.6660521908852</v>
      </c>
      <c r="BB190" s="265">
        <f t="shared" si="139"/>
        <v>34.216152208977583</v>
      </c>
      <c r="BC190" s="266">
        <f t="shared" si="140"/>
        <v>2.3749999999999996</v>
      </c>
      <c r="BG190" s="13">
        <v>0.1</v>
      </c>
      <c r="BH190" s="13">
        <f t="shared" si="141"/>
        <v>25</v>
      </c>
      <c r="BI190"/>
      <c r="BJ190">
        <f>BH190</f>
        <v>25</v>
      </c>
      <c r="BK190" s="13">
        <f t="shared" si="142"/>
        <v>0.18000000000000002</v>
      </c>
      <c r="BL190" s="13">
        <f t="shared" si="143"/>
        <v>1.03</v>
      </c>
      <c r="BM190" s="13">
        <f t="shared" si="144"/>
        <v>1.8050000000000002</v>
      </c>
      <c r="BN190" s="13">
        <f t="shared" si="145"/>
        <v>31.150000000000002</v>
      </c>
      <c r="BO190" s="13">
        <f t="shared" si="146"/>
        <v>0.3125</v>
      </c>
      <c r="BP190" s="13">
        <f t="shared" si="147"/>
        <v>2.8499999999999998E-2</v>
      </c>
      <c r="BQ190" s="13">
        <f>((((BJ190/Q190)^2)+((BK190/W190)^2))^(1/2))*AD190</f>
        <v>1.0033931947516974E-3</v>
      </c>
      <c r="BR190" s="209">
        <f>(((((BJ190/Q190))^2)+((BL190/X190)^2))^(1/2))*AE190</f>
        <v>5.7416388366347106E-3</v>
      </c>
      <c r="BS190" s="209">
        <f>(((((BJ190/Q190))^2)+((BM190/Y190)^2))^(1/2))*AF190</f>
        <v>1.006180398070452E-2</v>
      </c>
      <c r="BT190" s="209">
        <f>((((BJ190/Q190)^2)+((BN190/Z190)^2))^(1/2))*AG190</f>
        <v>0.17364276675841872</v>
      </c>
      <c r="BU190" s="209">
        <f>((((BJ190/Q190)^2)+((BO190/AA190)^2))^(1/2))*AH190</f>
        <v>1.7420020742216968E-3</v>
      </c>
      <c r="BV190" s="209">
        <f>((((BJ190/Q190)^2)+((BP190/AB190)^2))^(1/2))*AI190</f>
        <v>1.2091525958289964E-4</v>
      </c>
      <c r="CI190"/>
      <c r="CJ190"/>
      <c r="CK190"/>
      <c r="CL190"/>
      <c r="CM190"/>
    </row>
    <row r="191" spans="1:91" s="13" customFormat="1" ht="12.95" customHeight="1" thickBot="1" x14ac:dyDescent="0.3">
      <c r="A191" s="13">
        <v>4.6015037399718599</v>
      </c>
      <c r="B191" s="13">
        <v>-74.097558510860495</v>
      </c>
      <c r="C191" s="13">
        <v>29</v>
      </c>
      <c r="D191" s="13">
        <v>24</v>
      </c>
      <c r="E191" s="13">
        <v>2305</v>
      </c>
      <c r="F191" s="83" t="s">
        <v>13</v>
      </c>
      <c r="G191" s="59" t="s">
        <v>862</v>
      </c>
      <c r="H191" s="60" t="s">
        <v>1524</v>
      </c>
      <c r="I191" s="83" t="s">
        <v>1600</v>
      </c>
      <c r="J191" s="99"/>
      <c r="K191" s="84">
        <v>41235</v>
      </c>
      <c r="L191" s="16">
        <v>10</v>
      </c>
      <c r="M191" s="16">
        <v>7</v>
      </c>
      <c r="N191" s="3">
        <f t="shared" si="114"/>
        <v>300</v>
      </c>
      <c r="O191" s="3">
        <v>30</v>
      </c>
      <c r="P191" s="58" t="s">
        <v>1632</v>
      </c>
      <c r="Q191" s="83">
        <v>1500</v>
      </c>
      <c r="R191" s="14"/>
      <c r="S191" s="14"/>
      <c r="T191" s="14"/>
      <c r="U191" s="17">
        <v>3.9E-2</v>
      </c>
      <c r="V191" s="142">
        <v>0.36</v>
      </c>
      <c r="W191" s="148">
        <v>1.8</v>
      </c>
      <c r="X191" s="142">
        <v>10.3</v>
      </c>
      <c r="Y191" s="154">
        <f>0.01805*1000</f>
        <v>18.05</v>
      </c>
      <c r="Z191" s="148">
        <v>311.5</v>
      </c>
      <c r="AA191" s="21">
        <f>0.003125*1000</f>
        <v>3.125</v>
      </c>
      <c r="AB191" s="215">
        <v>0.28499999999999998</v>
      </c>
      <c r="AC191" s="237">
        <f t="shared" si="115"/>
        <v>8.5140735864643099E-3</v>
      </c>
      <c r="AD191" s="22">
        <f t="shared" si="116"/>
        <v>4.2570367932321551E-2</v>
      </c>
      <c r="AE191" s="22">
        <f t="shared" si="117"/>
        <v>0.24359710539050669</v>
      </c>
      <c r="AF191" s="22">
        <f t="shared" si="118"/>
        <v>0.42688618954355778</v>
      </c>
      <c r="AG191" s="22">
        <f t="shared" si="119"/>
        <v>7.3670386727323134</v>
      </c>
      <c r="AH191" s="22">
        <f t="shared" si="120"/>
        <v>7.390688877139158E-2</v>
      </c>
      <c r="AI191" s="238">
        <f t="shared" si="121"/>
        <v>5.1299999999999991E-3</v>
      </c>
      <c r="AJ191" s="247">
        <f t="shared" si="122"/>
        <v>2.3650204406845304E-5</v>
      </c>
      <c r="AK191" s="23">
        <f t="shared" si="123"/>
        <v>1.1825102203422652E-4</v>
      </c>
      <c r="AL191" s="23">
        <f t="shared" si="124"/>
        <v>6.7665862608474081E-4</v>
      </c>
      <c r="AM191" s="23">
        <f t="shared" si="125"/>
        <v>1.1857949709543271E-3</v>
      </c>
      <c r="AN191" s="23">
        <f t="shared" si="126"/>
        <v>2.0463996313145313E-2</v>
      </c>
      <c r="AO191" s="23">
        <f t="shared" si="127"/>
        <v>2.0529691325386551E-4</v>
      </c>
      <c r="AP191" s="248">
        <f t="shared" si="128"/>
        <v>1.4249999999999997E-5</v>
      </c>
      <c r="AQ191" s="256">
        <f t="shared" si="129"/>
        <v>118.25102203422652</v>
      </c>
      <c r="AR191" s="257">
        <f t="shared" si="130"/>
        <v>676.65862608474083</v>
      </c>
      <c r="AS191" s="257">
        <f t="shared" si="131"/>
        <v>1185.794970954327</v>
      </c>
      <c r="AT191" s="257">
        <f t="shared" si="132"/>
        <v>20463.996313145315</v>
      </c>
      <c r="AU191" s="257">
        <f t="shared" si="133"/>
        <v>205.29691325386551</v>
      </c>
      <c r="AV191" s="258">
        <f t="shared" si="134"/>
        <v>14.249999999999998</v>
      </c>
      <c r="AW191" s="264">
        <v>1</v>
      </c>
      <c r="AX191" s="265">
        <f t="shared" si="135"/>
        <v>118.25102203422652</v>
      </c>
      <c r="AY191" s="265">
        <f t="shared" si="136"/>
        <v>676.65862608474083</v>
      </c>
      <c r="AZ191" s="265">
        <f t="shared" si="137"/>
        <v>1185.794970954327</v>
      </c>
      <c r="BA191" s="265">
        <f t="shared" si="138"/>
        <v>20463.996313145315</v>
      </c>
      <c r="BB191" s="265">
        <f t="shared" si="139"/>
        <v>205.29691325386551</v>
      </c>
      <c r="BC191" s="266">
        <f t="shared" si="140"/>
        <v>14.249999999999998</v>
      </c>
      <c r="BG191" s="13">
        <v>0.1</v>
      </c>
      <c r="BH191" s="13">
        <f t="shared" si="141"/>
        <v>150</v>
      </c>
      <c r="BI191"/>
      <c r="BJ191">
        <f>BH191</f>
        <v>150</v>
      </c>
      <c r="BK191" s="13">
        <f t="shared" si="142"/>
        <v>0.18000000000000002</v>
      </c>
      <c r="BL191" s="13">
        <f t="shared" si="143"/>
        <v>1.03</v>
      </c>
      <c r="BM191" s="13">
        <f t="shared" si="144"/>
        <v>1.8050000000000002</v>
      </c>
      <c r="BN191" s="13">
        <f t="shared" si="145"/>
        <v>31.150000000000002</v>
      </c>
      <c r="BO191" s="13">
        <f t="shared" si="146"/>
        <v>0.3125</v>
      </c>
      <c r="BP191" s="13">
        <f t="shared" si="147"/>
        <v>2.8499999999999998E-2</v>
      </c>
      <c r="BQ191" s="13">
        <f>((((BJ191/Q191)^2)+((BK191/W191)^2))^(1/2))*AD191</f>
        <v>6.0203591685101844E-3</v>
      </c>
      <c r="BR191" s="209">
        <f>(((((BJ191/Q191))^2)+((BL191/X191)^2))^(1/2))*AE191</f>
        <v>3.4449833019808272E-2</v>
      </c>
      <c r="BS191" s="209">
        <f>(((((BJ191/Q191))^2)+((BM191/Y191)^2))^(1/2))*AF191</f>
        <v>6.0370823884227126E-2</v>
      </c>
      <c r="BT191" s="209">
        <f>((((BJ191/Q191)^2)+((BN191/Z191)^2))^(1/2))*AG191</f>
        <v>1.0418566005505125</v>
      </c>
      <c r="BU191" s="209">
        <f>((((BJ191/Q191)^2)+((BO191/AA191)^2))^(1/2))*AH191</f>
        <v>1.0452012445330181E-2</v>
      </c>
      <c r="BV191" s="209">
        <f>((((BJ191/Q191)^2)+((BP191/AB191)^2))^(1/2))*AI191</f>
        <v>7.2549155749739773E-4</v>
      </c>
      <c r="CI191"/>
      <c r="CJ191"/>
      <c r="CK191"/>
      <c r="CL191"/>
      <c r="CM191"/>
    </row>
    <row r="192" spans="1:91" s="13" customFormat="1" ht="12.95" customHeight="1" x14ac:dyDescent="0.25">
      <c r="A192" s="13">
        <v>4.6020380000000003</v>
      </c>
      <c r="B192" s="13">
        <v>-74.097168999999994</v>
      </c>
      <c r="C192" s="13">
        <v>29</v>
      </c>
      <c r="D192" s="13">
        <v>24</v>
      </c>
      <c r="E192" s="13">
        <v>2305</v>
      </c>
      <c r="F192" s="58" t="s">
        <v>13</v>
      </c>
      <c r="G192" s="59" t="s">
        <v>862</v>
      </c>
      <c r="H192" s="60" t="s">
        <v>863</v>
      </c>
      <c r="I192" s="68" t="s">
        <v>1600</v>
      </c>
      <c r="J192" s="16"/>
      <c r="K192" s="66">
        <v>39835</v>
      </c>
      <c r="L192" s="16">
        <v>12</v>
      </c>
      <c r="M192" s="16">
        <v>7</v>
      </c>
      <c r="N192" s="3">
        <f t="shared" si="114"/>
        <v>360</v>
      </c>
      <c r="O192" s="3">
        <v>30</v>
      </c>
      <c r="P192" s="16" t="s">
        <v>1554</v>
      </c>
      <c r="Q192" s="16">
        <v>625</v>
      </c>
      <c r="R192" s="14"/>
      <c r="S192" s="14"/>
      <c r="T192" s="14"/>
      <c r="U192" s="17">
        <v>3.9E-2</v>
      </c>
      <c r="V192" s="144">
        <v>0.36</v>
      </c>
      <c r="W192" s="149">
        <v>1.8</v>
      </c>
      <c r="X192" s="144">
        <v>10.3</v>
      </c>
      <c r="Y192" s="29">
        <f>0.01805*1000</f>
        <v>18.05</v>
      </c>
      <c r="Z192" s="149">
        <v>311.5</v>
      </c>
      <c r="AA192" s="21">
        <f>0.003125*1000</f>
        <v>3.125</v>
      </c>
      <c r="AB192" s="217">
        <v>0.28499999999999998</v>
      </c>
      <c r="AC192" s="237">
        <f t="shared" si="115"/>
        <v>3.5475306610267959E-3</v>
      </c>
      <c r="AD192" s="22">
        <f t="shared" si="116"/>
        <v>1.773765330513398E-2</v>
      </c>
      <c r="AE192" s="22">
        <f t="shared" si="117"/>
        <v>0.1014987939127111</v>
      </c>
      <c r="AF192" s="22">
        <f t="shared" si="118"/>
        <v>0.17786924564314907</v>
      </c>
      <c r="AG192" s="22">
        <f t="shared" si="119"/>
        <v>3.0695994469717971</v>
      </c>
      <c r="AH192" s="22">
        <f t="shared" si="120"/>
        <v>3.0794536988079824E-2</v>
      </c>
      <c r="AI192" s="238">
        <f t="shared" si="121"/>
        <v>2.1374999999999996E-3</v>
      </c>
      <c r="AJ192" s="247">
        <f t="shared" si="122"/>
        <v>9.8542518361855443E-6</v>
      </c>
      <c r="AK192" s="23">
        <f t="shared" si="123"/>
        <v>4.927125918092772E-5</v>
      </c>
      <c r="AL192" s="23">
        <f t="shared" si="124"/>
        <v>2.8194109420197528E-4</v>
      </c>
      <c r="AM192" s="23">
        <f t="shared" si="125"/>
        <v>4.9408123789763633E-4</v>
      </c>
      <c r="AN192" s="23">
        <f t="shared" si="126"/>
        <v>8.5266651304772133E-3</v>
      </c>
      <c r="AO192" s="23">
        <f t="shared" si="127"/>
        <v>8.5540380522443956E-5</v>
      </c>
      <c r="AP192" s="248">
        <f t="shared" si="128"/>
        <v>5.9374999999999986E-6</v>
      </c>
      <c r="AQ192" s="256">
        <f t="shared" si="129"/>
        <v>49.271259180927721</v>
      </c>
      <c r="AR192" s="257">
        <f t="shared" si="130"/>
        <v>281.94109420197526</v>
      </c>
      <c r="AS192" s="257">
        <f t="shared" si="131"/>
        <v>494.0812378976363</v>
      </c>
      <c r="AT192" s="257">
        <f t="shared" si="132"/>
        <v>8526.6651304772131</v>
      </c>
      <c r="AU192" s="257">
        <f t="shared" si="133"/>
        <v>85.540380522443954</v>
      </c>
      <c r="AV192" s="258">
        <f t="shared" si="134"/>
        <v>5.9374999999999982</v>
      </c>
      <c r="AW192" s="264">
        <v>1</v>
      </c>
      <c r="AX192" s="265">
        <f t="shared" si="135"/>
        <v>49.271259180927721</v>
      </c>
      <c r="AY192" s="265">
        <f t="shared" si="136"/>
        <v>281.94109420197526</v>
      </c>
      <c r="AZ192" s="265">
        <f t="shared" si="137"/>
        <v>494.0812378976363</v>
      </c>
      <c r="BA192" s="265">
        <f t="shared" si="138"/>
        <v>8526.6651304772131</v>
      </c>
      <c r="BB192" s="265">
        <f t="shared" si="139"/>
        <v>85.540380522443954</v>
      </c>
      <c r="BC192" s="266">
        <f t="shared" si="140"/>
        <v>5.9374999999999982</v>
      </c>
      <c r="BG192" s="13">
        <v>0.1</v>
      </c>
      <c r="BH192" s="13">
        <f t="shared" si="141"/>
        <v>62.5</v>
      </c>
      <c r="BI192"/>
      <c r="BJ192">
        <f>BH192</f>
        <v>62.5</v>
      </c>
      <c r="BK192" s="13">
        <f t="shared" si="142"/>
        <v>0.18000000000000002</v>
      </c>
      <c r="BL192" s="13">
        <f t="shared" si="143"/>
        <v>1.03</v>
      </c>
      <c r="BM192" s="13">
        <f t="shared" si="144"/>
        <v>1.8050000000000002</v>
      </c>
      <c r="BN192" s="13">
        <f t="shared" si="145"/>
        <v>31.150000000000002</v>
      </c>
      <c r="BO192" s="13">
        <f t="shared" si="146"/>
        <v>0.3125</v>
      </c>
      <c r="BP192" s="13">
        <f t="shared" si="147"/>
        <v>2.8499999999999998E-2</v>
      </c>
      <c r="BQ192" s="13">
        <f>((((BJ192/Q192)^2)+((BK192/W192)^2))^(1/2))*AD192</f>
        <v>2.5084829868792435E-3</v>
      </c>
      <c r="BR192" s="209">
        <f>(((((BJ192/Q192))^2)+((BL192/X192)^2))^(1/2))*AE192</f>
        <v>1.4354097091586778E-2</v>
      </c>
      <c r="BS192" s="209">
        <f>(((((BJ192/Q192))^2)+((BM192/Y192)^2))^(1/2))*AF192</f>
        <v>2.51545099517613E-2</v>
      </c>
      <c r="BT192" s="209">
        <f>((((BJ192/Q192)^2)+((BN192/Z192)^2))^(1/2))*AG192</f>
        <v>0.43410691689604686</v>
      </c>
      <c r="BU192" s="209">
        <f>((((BJ192/Q192)^2)+((BO192/AA192)^2))^(1/2))*AH192</f>
        <v>4.3550051855542416E-3</v>
      </c>
      <c r="BV192" s="209">
        <f>((((BJ192/Q192)^2)+((BP192/AB192)^2))^(1/2))*AI192</f>
        <v>3.022881489572491E-4</v>
      </c>
      <c r="CI192"/>
      <c r="CJ192"/>
      <c r="CK192"/>
      <c r="CL192"/>
      <c r="CM192"/>
    </row>
    <row r="193" spans="1:91" s="13" customFormat="1" ht="12.95" customHeight="1" thickBot="1" x14ac:dyDescent="0.3">
      <c r="A193" s="13">
        <v>4.6021825024127798</v>
      </c>
      <c r="B193" s="13">
        <v>-74.076678171072501</v>
      </c>
      <c r="C193" s="13">
        <v>32</v>
      </c>
      <c r="D193" s="13">
        <v>24</v>
      </c>
      <c r="E193" s="13">
        <v>2308</v>
      </c>
      <c r="F193" s="3" t="s">
        <v>5</v>
      </c>
      <c r="G193" s="4" t="s">
        <v>30</v>
      </c>
      <c r="H193" s="5" t="s">
        <v>179</v>
      </c>
      <c r="I193" s="14" t="s">
        <v>1583</v>
      </c>
      <c r="J193" s="3" t="s">
        <v>1553</v>
      </c>
      <c r="K193" s="6">
        <v>40619</v>
      </c>
      <c r="L193" s="15">
        <v>12</v>
      </c>
      <c r="M193" s="3">
        <v>7</v>
      </c>
      <c r="N193" s="3">
        <f t="shared" si="114"/>
        <v>360</v>
      </c>
      <c r="O193" s="3">
        <v>30</v>
      </c>
      <c r="P193" s="14" t="s">
        <v>1554</v>
      </c>
      <c r="Q193" s="3">
        <v>400</v>
      </c>
      <c r="R193" s="14"/>
      <c r="S193" s="14"/>
      <c r="T193" s="14">
        <f>0.738210935315612*Q193</f>
        <v>295.28437412624481</v>
      </c>
      <c r="U193" s="17">
        <v>3.9E-2</v>
      </c>
      <c r="V193" s="18">
        <v>2.02</v>
      </c>
      <c r="W193" s="19">
        <v>10.1</v>
      </c>
      <c r="X193" s="18">
        <v>1.9</v>
      </c>
      <c r="Y193" s="20">
        <v>18.05</v>
      </c>
      <c r="Z193" s="19">
        <v>160.19999999999999</v>
      </c>
      <c r="AA193" s="21">
        <v>3.125</v>
      </c>
      <c r="AB193" s="219">
        <v>1.0149999999999999</v>
      </c>
      <c r="AC193" s="237">
        <f t="shared" si="115"/>
        <v>2.2144071659547872E-2</v>
      </c>
      <c r="AD193" s="22">
        <f t="shared" si="116"/>
        <v>0.11072035829773938</v>
      </c>
      <c r="AE193" s="22">
        <f t="shared" si="117"/>
        <v>2.0828582254030181E-2</v>
      </c>
      <c r="AF193" s="22">
        <f t="shared" si="118"/>
        <v>0.1978715314132867</v>
      </c>
      <c r="AG193" s="22">
        <f t="shared" si="119"/>
        <v>1.7561783563661233</v>
      </c>
      <c r="AH193" s="22">
        <f t="shared" si="120"/>
        <v>3.4257536602023325E-2</v>
      </c>
      <c r="AI193" s="238">
        <f t="shared" si="121"/>
        <v>8.4685636768576603E-3</v>
      </c>
      <c r="AJ193" s="247">
        <f t="shared" si="122"/>
        <v>6.1511310165410758E-5</v>
      </c>
      <c r="AK193" s="23">
        <f t="shared" si="123"/>
        <v>3.0755655082705384E-4</v>
      </c>
      <c r="AL193" s="23">
        <f t="shared" si="124"/>
        <v>5.7857172927861611E-5</v>
      </c>
      <c r="AM193" s="23">
        <f t="shared" si="125"/>
        <v>5.4964314281468526E-4</v>
      </c>
      <c r="AN193" s="23">
        <f t="shared" si="126"/>
        <v>4.8782732121281204E-3</v>
      </c>
      <c r="AO193" s="23">
        <f t="shared" si="127"/>
        <v>9.5159823894509231E-5</v>
      </c>
      <c r="AP193" s="248">
        <f t="shared" si="128"/>
        <v>2.3523787991271279E-5</v>
      </c>
      <c r="AQ193" s="256">
        <f t="shared" si="129"/>
        <v>307.55655082705385</v>
      </c>
      <c r="AR193" s="257">
        <f t="shared" si="130"/>
        <v>57.857172927861612</v>
      </c>
      <c r="AS193" s="257">
        <f t="shared" si="131"/>
        <v>549.64314281468523</v>
      </c>
      <c r="AT193" s="257">
        <f t="shared" si="132"/>
        <v>4878.2732121281206</v>
      </c>
      <c r="AU193" s="257">
        <f t="shared" si="133"/>
        <v>95.159823894509231</v>
      </c>
      <c r="AV193" s="258">
        <f t="shared" si="134"/>
        <v>23.523787991271277</v>
      </c>
      <c r="AW193" s="264">
        <v>1</v>
      </c>
      <c r="AX193" s="265">
        <f t="shared" si="135"/>
        <v>307.55655082705385</v>
      </c>
      <c r="AY193" s="265">
        <f t="shared" si="136"/>
        <v>57.857172927861612</v>
      </c>
      <c r="AZ193" s="265">
        <f t="shared" si="137"/>
        <v>549.64314281468523</v>
      </c>
      <c r="BA193" s="265">
        <f t="shared" si="138"/>
        <v>4878.2732121281206</v>
      </c>
      <c r="BB193" s="265">
        <f t="shared" si="139"/>
        <v>95.159823894509231</v>
      </c>
      <c r="BC193" s="266">
        <f t="shared" si="140"/>
        <v>23.523787991271277</v>
      </c>
      <c r="BD193" s="211">
        <f>'F. CONVERSIÓN DE CARBÓN A CARNE'!$F$20</f>
        <v>0.16207300021353654</v>
      </c>
      <c r="BG193" s="13">
        <v>0.1</v>
      </c>
      <c r="BH193" s="13">
        <f t="shared" si="141"/>
        <v>40</v>
      </c>
      <c r="BI193">
        <f>(((((BD193+BE193+BF193)/0.738210935315612)^2)+((BH193/Q193)^2))^(1/2))*T193</f>
        <v>71.237306235890216</v>
      </c>
      <c r="BJ193">
        <f t="shared" ref="BJ193:BJ195" si="152">(((BH193)^2)+((BI193^2))^(1/2))</f>
        <v>1671.2373062358902</v>
      </c>
      <c r="BK193" s="13">
        <f t="shared" si="142"/>
        <v>1.01</v>
      </c>
      <c r="BL193" s="13">
        <f t="shared" si="143"/>
        <v>0.19</v>
      </c>
      <c r="BM193" s="13">
        <f t="shared" si="144"/>
        <v>1.8050000000000002</v>
      </c>
      <c r="BN193" s="13">
        <f t="shared" si="145"/>
        <v>16.02</v>
      </c>
      <c r="BO193" s="13">
        <f t="shared" si="146"/>
        <v>0.3125</v>
      </c>
      <c r="BP193" s="13">
        <f t="shared" si="147"/>
        <v>0.10149999999999999</v>
      </c>
      <c r="BQ193" s="13">
        <f>((((BJ193/(Q193+R193+S193+T193))^2)+((BK193/W193)^2))^(1/2))*AD193</f>
        <v>0.26636591484786293</v>
      </c>
      <c r="BR193" s="209">
        <f>((((BJ193/(Q193+R193+S193+T193))^2)+((BL193/X193)^2))^(1/2))*AE193</f>
        <v>5.0108439426825704E-2</v>
      </c>
      <c r="BS193" s="209">
        <f>(((((BJ193/(Q193+R193+S193+T193))^2)+((BM193/Y193)^2))^(1/2))*AF193)</f>
        <v>0.47603017455484414</v>
      </c>
      <c r="BT193" s="209">
        <f>((((BJ193/(Q193+R193+S193+T193))^2)+((BN193/Z193)^2))^(1/2))*AG193</f>
        <v>4.2249326295670926</v>
      </c>
      <c r="BU193" s="209">
        <f>((((BJ193/(Q193+R193+S193+T193))^2)+((BO193/AA193)^2))^(1/2))*AH193</f>
        <v>8.241519642570018E-2</v>
      </c>
      <c r="BV193" s="209">
        <f>((((BJ193/(Q193+R193+S193+T193))^2)+((BP193/AB193)^2))^(1/2))*AI193</f>
        <v>2.0373278644634125E-2</v>
      </c>
      <c r="CI193"/>
      <c r="CJ193"/>
      <c r="CK193"/>
      <c r="CL193"/>
      <c r="CM193"/>
    </row>
    <row r="194" spans="1:91" s="13" customFormat="1" ht="12.95" customHeight="1" thickBot="1" x14ac:dyDescent="0.3">
      <c r="A194" s="13">
        <v>4.6023010832629403</v>
      </c>
      <c r="B194" s="13">
        <v>-74.075400958126195</v>
      </c>
      <c r="C194" s="13">
        <v>32</v>
      </c>
      <c r="D194" s="13">
        <v>24</v>
      </c>
      <c r="E194" s="13">
        <v>2308</v>
      </c>
      <c r="F194" s="3" t="s">
        <v>5</v>
      </c>
      <c r="G194" s="4" t="s">
        <v>171</v>
      </c>
      <c r="H194" s="5" t="s">
        <v>172</v>
      </c>
      <c r="I194" s="14" t="s">
        <v>1583</v>
      </c>
      <c r="J194" s="3" t="s">
        <v>1553</v>
      </c>
      <c r="K194" s="6">
        <v>40631</v>
      </c>
      <c r="L194" s="15">
        <v>12</v>
      </c>
      <c r="M194" s="3">
        <v>7</v>
      </c>
      <c r="N194" s="3">
        <f t="shared" si="114"/>
        <v>360</v>
      </c>
      <c r="O194" s="3">
        <v>30</v>
      </c>
      <c r="P194" s="14" t="s">
        <v>1554</v>
      </c>
      <c r="Q194" s="3">
        <v>600</v>
      </c>
      <c r="R194" s="14"/>
      <c r="S194" s="14"/>
      <c r="T194" s="14">
        <f>0.738210935315612*Q194</f>
        <v>442.92656118936719</v>
      </c>
      <c r="U194" s="17">
        <v>3.9E-2</v>
      </c>
      <c r="V194" s="18">
        <v>2.02</v>
      </c>
      <c r="W194" s="19">
        <v>10.1</v>
      </c>
      <c r="X194" s="18">
        <v>1.9</v>
      </c>
      <c r="Y194" s="20">
        <v>18.05</v>
      </c>
      <c r="Z194" s="19">
        <v>160.19999999999999</v>
      </c>
      <c r="AA194" s="21">
        <v>3.125</v>
      </c>
      <c r="AB194" s="219">
        <v>1.0149999999999999</v>
      </c>
      <c r="AC194" s="237">
        <f t="shared" si="115"/>
        <v>3.3216107489321814E-2</v>
      </c>
      <c r="AD194" s="22">
        <f t="shared" si="116"/>
        <v>0.16608053744660906</v>
      </c>
      <c r="AE194" s="22">
        <f t="shared" si="117"/>
        <v>3.1242873381045269E-2</v>
      </c>
      <c r="AF194" s="22">
        <f t="shared" si="118"/>
        <v>0.29680729711993015</v>
      </c>
      <c r="AG194" s="22">
        <f t="shared" si="119"/>
        <v>2.6342675345491857</v>
      </c>
      <c r="AH194" s="22">
        <f t="shared" si="120"/>
        <v>5.1386304903034988E-2</v>
      </c>
      <c r="AI194" s="238">
        <f t="shared" si="121"/>
        <v>1.2702845515286491E-2</v>
      </c>
      <c r="AJ194" s="247">
        <f t="shared" si="122"/>
        <v>9.2266965248116151E-5</v>
      </c>
      <c r="AK194" s="23">
        <f t="shared" si="123"/>
        <v>4.6133482624058071E-4</v>
      </c>
      <c r="AL194" s="23">
        <f t="shared" si="124"/>
        <v>8.6785759391792413E-5</v>
      </c>
      <c r="AM194" s="23">
        <f t="shared" si="125"/>
        <v>8.2446471422202821E-4</v>
      </c>
      <c r="AN194" s="23">
        <f t="shared" si="126"/>
        <v>7.3174098181921828E-3</v>
      </c>
      <c r="AO194" s="23">
        <f t="shared" si="127"/>
        <v>1.4273973584176387E-4</v>
      </c>
      <c r="AP194" s="248">
        <f t="shared" si="128"/>
        <v>3.5285681986906921E-5</v>
      </c>
      <c r="AQ194" s="256">
        <f t="shared" si="129"/>
        <v>461.3348262405807</v>
      </c>
      <c r="AR194" s="257">
        <f t="shared" si="130"/>
        <v>86.785759391792411</v>
      </c>
      <c r="AS194" s="257">
        <f t="shared" si="131"/>
        <v>824.46471422202819</v>
      </c>
      <c r="AT194" s="257">
        <f t="shared" si="132"/>
        <v>7317.4098181921827</v>
      </c>
      <c r="AU194" s="257">
        <f t="shared" si="133"/>
        <v>142.73973584176386</v>
      </c>
      <c r="AV194" s="258">
        <f t="shared" si="134"/>
        <v>35.285681986906923</v>
      </c>
      <c r="AW194" s="264">
        <v>1</v>
      </c>
      <c r="AX194" s="265">
        <f t="shared" si="135"/>
        <v>461.3348262405807</v>
      </c>
      <c r="AY194" s="265">
        <f t="shared" si="136"/>
        <v>86.785759391792411</v>
      </c>
      <c r="AZ194" s="265">
        <f t="shared" si="137"/>
        <v>824.46471422202819</v>
      </c>
      <c r="BA194" s="265">
        <f t="shared" si="138"/>
        <v>7317.4098181921827</v>
      </c>
      <c r="BB194" s="265">
        <f t="shared" si="139"/>
        <v>142.73973584176386</v>
      </c>
      <c r="BC194" s="266">
        <f t="shared" si="140"/>
        <v>35.285681986906923</v>
      </c>
      <c r="BD194" s="211">
        <f>'F. CONVERSIÓN DE CARBÓN A CARNE'!$F$20</f>
        <v>0.16207300021353654</v>
      </c>
      <c r="BG194" s="13">
        <v>0.1</v>
      </c>
      <c r="BH194" s="13">
        <f t="shared" si="141"/>
        <v>60</v>
      </c>
      <c r="BI194">
        <f>(((((BD194+BE194+BF194)/0.738210935315612)^2)+((BH194/Q194)^2))^(1/2))*T194</f>
        <v>106.85595935383533</v>
      </c>
      <c r="BJ194">
        <f t="shared" si="152"/>
        <v>3706.8559593538353</v>
      </c>
      <c r="BK194" s="13">
        <f t="shared" si="142"/>
        <v>1.01</v>
      </c>
      <c r="BL194" s="13">
        <f t="shared" si="143"/>
        <v>0.19</v>
      </c>
      <c r="BM194" s="13">
        <f t="shared" si="144"/>
        <v>1.8050000000000002</v>
      </c>
      <c r="BN194" s="13">
        <f t="shared" si="145"/>
        <v>16.02</v>
      </c>
      <c r="BO194" s="13">
        <f t="shared" si="146"/>
        <v>0.3125</v>
      </c>
      <c r="BP194" s="13">
        <f t="shared" si="147"/>
        <v>0.10149999999999999</v>
      </c>
      <c r="BQ194" s="13">
        <f>((((BJ194/(Q194+R194+S194+T194))^2)+((BK194/W194)^2))^(1/2))*AD194</f>
        <v>0.59053078921591318</v>
      </c>
      <c r="BR194" s="209">
        <f>((((BJ194/(Q194+R194+S194+T194))^2)+((BL194/X194)^2))^(1/2))*AE194</f>
        <v>0.11108995044655794</v>
      </c>
      <c r="BS194" s="209">
        <f>(((((BJ194/(Q194+R194+S194+T194))^2)+((BM194/Y194)^2))^(1/2))*AF194)</f>
        <v>1.0553545292423008</v>
      </c>
      <c r="BT194" s="209">
        <f>((((BJ194/(Q194+R194+S194+T194))^2)+((BN194/Z194)^2))^(1/2))*AG194</f>
        <v>9.3666368744939916</v>
      </c>
      <c r="BU194" s="209">
        <f>((((BJ194/(Q194+R194+S194+T194))^2)+((BO194/AA194)^2))^(1/2))*AH194</f>
        <v>0.18271373428710189</v>
      </c>
      <c r="BV194" s="209">
        <f>((((BJ194/(Q194+R194+S194+T194))^2)+((BP194/AB194)^2))^(1/2))*AI194</f>
        <v>4.5167371823092058E-2</v>
      </c>
      <c r="CI194"/>
      <c r="CJ194"/>
      <c r="CK194"/>
      <c r="CL194"/>
      <c r="CM194"/>
    </row>
    <row r="195" spans="1:91" s="13" customFormat="1" ht="12.95" customHeight="1" thickBot="1" x14ac:dyDescent="0.3">
      <c r="A195" s="13">
        <v>4.60250123985222</v>
      </c>
      <c r="B195" s="13">
        <v>-74.075497428231301</v>
      </c>
      <c r="C195" s="13">
        <v>32</v>
      </c>
      <c r="D195" s="13">
        <v>24</v>
      </c>
      <c r="E195" s="13">
        <v>2308</v>
      </c>
      <c r="F195" s="3" t="s">
        <v>13</v>
      </c>
      <c r="G195" s="4" t="s">
        <v>168</v>
      </c>
      <c r="H195" s="5" t="s">
        <v>169</v>
      </c>
      <c r="I195" s="14" t="s">
        <v>1583</v>
      </c>
      <c r="J195" s="3" t="s">
        <v>1553</v>
      </c>
      <c r="K195" s="6">
        <v>40631</v>
      </c>
      <c r="L195" s="15">
        <v>12</v>
      </c>
      <c r="M195" s="3">
        <v>7</v>
      </c>
      <c r="N195" s="3">
        <f t="shared" ref="N195:N258" si="153">L195*O195</f>
        <v>360</v>
      </c>
      <c r="O195" s="3">
        <v>30</v>
      </c>
      <c r="P195" s="14" t="s">
        <v>1554</v>
      </c>
      <c r="Q195" s="3">
        <v>400</v>
      </c>
      <c r="R195" s="14"/>
      <c r="S195" s="14"/>
      <c r="T195" s="14">
        <f>0.738210935315612*Q195</f>
        <v>295.28437412624481</v>
      </c>
      <c r="U195" s="17">
        <v>3.9E-2</v>
      </c>
      <c r="V195" s="18">
        <v>2.02</v>
      </c>
      <c r="W195" s="19">
        <v>10.1</v>
      </c>
      <c r="X195" s="18">
        <v>1.9</v>
      </c>
      <c r="Y195" s="20">
        <v>18.05</v>
      </c>
      <c r="Z195" s="19">
        <v>160.19999999999999</v>
      </c>
      <c r="AA195" s="21">
        <v>3.125</v>
      </c>
      <c r="AB195" s="219">
        <v>1.0149999999999999</v>
      </c>
      <c r="AC195" s="237">
        <f t="shared" ref="AC195:AC258" si="154">(((R195+S195+T195+Q195)*V195*12)/1000000)*EXP(U195*7)</f>
        <v>2.2144071659547872E-2</v>
      </c>
      <c r="AD195" s="22">
        <f t="shared" ref="AD195:AD258" si="155">(((R195+S195+T195+Q195)*W195*12)/1000000)*EXP(U195*7)</f>
        <v>0.11072035829773938</v>
      </c>
      <c r="AE195" s="22">
        <f t="shared" ref="AE195:AE258" si="156">((R195+S195+T195+Q195)*X195*12/1000000)*EXP(U195*7)</f>
        <v>2.0828582254030181E-2</v>
      </c>
      <c r="AF195" s="22">
        <f t="shared" ref="AF195:AF258" si="157">(((R195+S195+T195+Q195)*Y195*12)/1000000)*EXP(U195*7)</f>
        <v>0.1978715314132867</v>
      </c>
      <c r="AG195" s="22">
        <f t="shared" ref="AG195:AG258" si="158">(((R195+S195+T195+Q195)*Z195*12)/1000000)*EXP(U195*7)</f>
        <v>1.7561783563661233</v>
      </c>
      <c r="AH195" s="22">
        <f t="shared" ref="AH195:AH258" si="159">EXP(U195*7)*((R195+S195+T195+Q195)*AA195*12)/1000000</f>
        <v>3.4257536602023325E-2</v>
      </c>
      <c r="AI195" s="238">
        <f t="shared" ref="AI195:AI258" si="160">((R195+S195+T195+Q195)*AB195*12)/1000000</f>
        <v>8.4685636768576603E-3</v>
      </c>
      <c r="AJ195" s="247">
        <f t="shared" ref="AJ195:AJ258" si="161">IFERROR((AC195/(O195*12)),0)</f>
        <v>6.1511310165410758E-5</v>
      </c>
      <c r="AK195" s="23">
        <f t="shared" ref="AK195:AK258" si="162">IFERROR((AD195/(O195*12)),0)</f>
        <v>3.0755655082705384E-4</v>
      </c>
      <c r="AL195" s="23">
        <f t="shared" ref="AL195:AL258" si="163">IFERROR((AE195/(O195*12)),0)</f>
        <v>5.7857172927861611E-5</v>
      </c>
      <c r="AM195" s="23">
        <f t="shared" ref="AM195:AM258" si="164">IFERROR((AF195/(12*O195)),0)</f>
        <v>5.4964314281468526E-4</v>
      </c>
      <c r="AN195" s="23">
        <f t="shared" ref="AN195:AN258" si="165">IFERROR((AG195/(12*O195)),0)</f>
        <v>4.8782732121281204E-3</v>
      </c>
      <c r="AO195" s="23">
        <f t="shared" ref="AO195:AO258" si="166">IFERROR((AH195/(12*O195)),0)</f>
        <v>9.5159823894509231E-5</v>
      </c>
      <c r="AP195" s="248">
        <f t="shared" ref="AP195:AP258" si="167">IFERROR((AI195/(12*O195)),0)</f>
        <v>2.3523787991271279E-5</v>
      </c>
      <c r="AQ195" s="256">
        <f t="shared" ref="AQ195:AQ258" si="168">AK195*1000000</f>
        <v>307.55655082705385</v>
      </c>
      <c r="AR195" s="257">
        <f t="shared" ref="AR195:AR258" si="169">AL195*1000000</f>
        <v>57.857172927861612</v>
      </c>
      <c r="AS195" s="257">
        <f t="shared" ref="AS195:AS258" si="170">AM195*1000000</f>
        <v>549.64314281468523</v>
      </c>
      <c r="AT195" s="257">
        <f t="shared" ref="AT195:AT258" si="171">AN195*1000000</f>
        <v>4878.2732121281206</v>
      </c>
      <c r="AU195" s="257">
        <f t="shared" ref="AU195:AU258" si="172">AO195*1000000</f>
        <v>95.159823894509231</v>
      </c>
      <c r="AV195" s="258">
        <f t="shared" ref="AV195:AV258" si="173">AP195*1000000</f>
        <v>23.523787991271277</v>
      </c>
      <c r="AW195" s="264">
        <v>1</v>
      </c>
      <c r="AX195" s="265">
        <f t="shared" ref="AX195:AX258" si="174">AK195*1000000*AW195</f>
        <v>307.55655082705385</v>
      </c>
      <c r="AY195" s="265">
        <f t="shared" ref="AY195:AY258" si="175">AL195*1000000*AW195</f>
        <v>57.857172927861612</v>
      </c>
      <c r="AZ195" s="265">
        <f t="shared" ref="AZ195:AZ258" si="176">AM195*1000000*AW195</f>
        <v>549.64314281468523</v>
      </c>
      <c r="BA195" s="265">
        <f t="shared" ref="BA195:BA258" si="177">AN195*1000000*AW195</f>
        <v>4878.2732121281206</v>
      </c>
      <c r="BB195" s="265">
        <f t="shared" ref="BB195:BB258" si="178">AO195*1000000*AW195</f>
        <v>95.159823894509231</v>
      </c>
      <c r="BC195" s="266">
        <f t="shared" ref="BC195:BC258" si="179">AP195*1000000*AW195</f>
        <v>23.523787991271277</v>
      </c>
      <c r="BD195" s="211">
        <f>'F. CONVERSIÓN DE CARBÓN A CARNE'!$F$20</f>
        <v>0.16207300021353654</v>
      </c>
      <c r="BG195" s="13">
        <v>0.1</v>
      </c>
      <c r="BH195" s="13">
        <f t="shared" ref="BH195:BH258" si="180">Q195*BG195</f>
        <v>40</v>
      </c>
      <c r="BI195">
        <f>(((((BD195+BE195+BF195)/0.738210935315612)^2)+((BH195/Q195)^2))^(1/2))*T195</f>
        <v>71.237306235890216</v>
      </c>
      <c r="BJ195">
        <f t="shared" si="152"/>
        <v>1671.2373062358902</v>
      </c>
      <c r="BK195" s="13">
        <f t="shared" ref="BK195:BK258" si="181">W195*0.1</f>
        <v>1.01</v>
      </c>
      <c r="BL195" s="13">
        <f t="shared" ref="BL195:BL258" si="182">X195*0.1</f>
        <v>0.19</v>
      </c>
      <c r="BM195" s="13">
        <f t="shared" ref="BM195:BM258" si="183">Y195*0.1</f>
        <v>1.8050000000000002</v>
      </c>
      <c r="BN195" s="13">
        <f t="shared" ref="BN195:BN258" si="184">Z195*0.1</f>
        <v>16.02</v>
      </c>
      <c r="BO195" s="13">
        <f t="shared" ref="BO195:BO258" si="185">AA195*0.1</f>
        <v>0.3125</v>
      </c>
      <c r="BP195" s="13">
        <f t="shared" ref="BP195:BP258" si="186">AB195*0.1</f>
        <v>0.10149999999999999</v>
      </c>
      <c r="BQ195" s="13">
        <f>((((BJ195/(Q195+R195+S195+T195))^2)+((BK195/W195)^2))^(1/2))*AD195</f>
        <v>0.26636591484786293</v>
      </c>
      <c r="BR195" s="209">
        <f>((((BJ195/(Q195+R195+S195+T195))^2)+((BL195/X195)^2))^(1/2))*AE195</f>
        <v>5.0108439426825704E-2</v>
      </c>
      <c r="BS195" s="209">
        <f>(((((BJ195/(Q195+R195+S195+T195))^2)+((BM195/Y195)^2))^(1/2))*AF195)</f>
        <v>0.47603017455484414</v>
      </c>
      <c r="BT195" s="209">
        <f>((((BJ195/(Q195+R195+S195+T195))^2)+((BN195/Z195)^2))^(1/2))*AG195</f>
        <v>4.2249326295670926</v>
      </c>
      <c r="BU195" s="209">
        <f>((((BJ195/(Q195+R195+S195+T195))^2)+((BO195/AA195)^2))^(1/2))*AH195</f>
        <v>8.241519642570018E-2</v>
      </c>
      <c r="BV195" s="209">
        <f>((((BJ195/(Q195+R195+S195+T195))^2)+((BP195/AB195)^2))^(1/2))*AI195</f>
        <v>2.0373278644634125E-2</v>
      </c>
      <c r="CI195"/>
      <c r="CJ195"/>
      <c r="CK195"/>
      <c r="CL195"/>
      <c r="CM195"/>
    </row>
    <row r="196" spans="1:91" s="13" customFormat="1" ht="12.95" customHeight="1" thickBot="1" x14ac:dyDescent="0.3">
      <c r="A196" s="13">
        <v>4.6025160304051402</v>
      </c>
      <c r="B196" s="13">
        <v>-74.066898892696102</v>
      </c>
      <c r="C196" s="13">
        <v>33</v>
      </c>
      <c r="D196" s="13">
        <v>24</v>
      </c>
      <c r="E196" s="13">
        <v>2309</v>
      </c>
      <c r="F196" s="83" t="s">
        <v>13</v>
      </c>
      <c r="G196" s="59" t="s">
        <v>1370</v>
      </c>
      <c r="H196" s="60" t="s">
        <v>1371</v>
      </c>
      <c r="I196" s="14" t="s">
        <v>1583</v>
      </c>
      <c r="J196" s="71"/>
      <c r="K196" s="94">
        <v>40877</v>
      </c>
      <c r="L196" s="16">
        <v>3</v>
      </c>
      <c r="M196" s="16">
        <v>7</v>
      </c>
      <c r="N196" s="3">
        <f t="shared" si="153"/>
        <v>90</v>
      </c>
      <c r="O196" s="3">
        <v>30</v>
      </c>
      <c r="P196" s="93" t="s">
        <v>1554</v>
      </c>
      <c r="Q196" s="62">
        <v>550</v>
      </c>
      <c r="R196" s="14"/>
      <c r="S196" s="14"/>
      <c r="T196" s="14"/>
      <c r="U196" s="17">
        <v>3.9E-2</v>
      </c>
      <c r="V196" s="142">
        <v>0.36</v>
      </c>
      <c r="W196" s="148">
        <v>1.8</v>
      </c>
      <c r="X196" s="142">
        <v>10.3</v>
      </c>
      <c r="Y196" s="154">
        <f>0.01805*1000</f>
        <v>18.05</v>
      </c>
      <c r="Z196" s="148">
        <v>311.5</v>
      </c>
      <c r="AA196" s="21">
        <f>0.003125*1000</f>
        <v>3.125</v>
      </c>
      <c r="AB196" s="215">
        <v>0.28499999999999998</v>
      </c>
      <c r="AC196" s="237">
        <f t="shared" si="154"/>
        <v>3.1218269817035803E-3</v>
      </c>
      <c r="AD196" s="22">
        <f t="shared" si="155"/>
        <v>1.5609134908517902E-2</v>
      </c>
      <c r="AE196" s="22">
        <f t="shared" si="156"/>
        <v>8.9318938643185769E-2</v>
      </c>
      <c r="AF196" s="22">
        <f t="shared" si="157"/>
        <v>0.15652493616597118</v>
      </c>
      <c r="AG196" s="22">
        <f t="shared" si="158"/>
        <v>2.701247513335181</v>
      </c>
      <c r="AH196" s="22">
        <f t="shared" si="159"/>
        <v>2.7099192549510247E-2</v>
      </c>
      <c r="AI196" s="238">
        <f t="shared" si="160"/>
        <v>1.8810000000000001E-3</v>
      </c>
      <c r="AJ196" s="247">
        <f t="shared" si="161"/>
        <v>8.6717416158432791E-6</v>
      </c>
      <c r="AK196" s="23">
        <f t="shared" si="162"/>
        <v>4.3358708079216396E-5</v>
      </c>
      <c r="AL196" s="23">
        <f t="shared" si="163"/>
        <v>2.4810816289773824E-4</v>
      </c>
      <c r="AM196" s="23">
        <f t="shared" si="164"/>
        <v>4.3479148934991998E-4</v>
      </c>
      <c r="AN196" s="23">
        <f t="shared" si="165"/>
        <v>7.503465314819947E-3</v>
      </c>
      <c r="AO196" s="23">
        <f t="shared" si="166"/>
        <v>7.5275534859750687E-5</v>
      </c>
      <c r="AP196" s="248">
        <f t="shared" si="167"/>
        <v>5.2249999999999999E-6</v>
      </c>
      <c r="AQ196" s="256">
        <f t="shared" si="168"/>
        <v>43.358708079216399</v>
      </c>
      <c r="AR196" s="257">
        <f t="shared" si="169"/>
        <v>248.10816289773825</v>
      </c>
      <c r="AS196" s="257">
        <f t="shared" si="170"/>
        <v>434.79148934991997</v>
      </c>
      <c r="AT196" s="257">
        <f t="shared" si="171"/>
        <v>7503.4653148199468</v>
      </c>
      <c r="AU196" s="257">
        <f t="shared" si="172"/>
        <v>75.275534859750692</v>
      </c>
      <c r="AV196" s="258">
        <f t="shared" si="173"/>
        <v>5.2249999999999996</v>
      </c>
      <c r="AW196" s="264">
        <v>1</v>
      </c>
      <c r="AX196" s="265">
        <f t="shared" si="174"/>
        <v>43.358708079216399</v>
      </c>
      <c r="AY196" s="265">
        <f t="shared" si="175"/>
        <v>248.10816289773825</v>
      </c>
      <c r="AZ196" s="265">
        <f t="shared" si="176"/>
        <v>434.79148934991997</v>
      </c>
      <c r="BA196" s="265">
        <f t="shared" si="177"/>
        <v>7503.4653148199468</v>
      </c>
      <c r="BB196" s="265">
        <f t="shared" si="178"/>
        <v>75.275534859750692</v>
      </c>
      <c r="BC196" s="266">
        <f t="shared" si="179"/>
        <v>5.2249999999999996</v>
      </c>
      <c r="BG196" s="13">
        <v>0.1</v>
      </c>
      <c r="BH196" s="13">
        <f t="shared" si="180"/>
        <v>55</v>
      </c>
      <c r="BI196"/>
      <c r="BJ196">
        <f>BH196</f>
        <v>55</v>
      </c>
      <c r="BK196" s="13">
        <f t="shared" si="181"/>
        <v>0.18000000000000002</v>
      </c>
      <c r="BL196" s="13">
        <f t="shared" si="182"/>
        <v>1.03</v>
      </c>
      <c r="BM196" s="13">
        <f t="shared" si="183"/>
        <v>1.8050000000000002</v>
      </c>
      <c r="BN196" s="13">
        <f t="shared" si="184"/>
        <v>31.150000000000002</v>
      </c>
      <c r="BO196" s="13">
        <f t="shared" si="185"/>
        <v>0.3125</v>
      </c>
      <c r="BP196" s="13">
        <f t="shared" si="186"/>
        <v>2.8499999999999998E-2</v>
      </c>
      <c r="BQ196" s="13">
        <f>((((BJ196/Q196)^2)+((BK196/W196)^2))^(1/2))*AD196</f>
        <v>2.2074650284537342E-3</v>
      </c>
      <c r="BR196" s="209">
        <f>(((((BJ196/Q196))^2)+((BL196/X196)^2))^(1/2))*AE196</f>
        <v>1.2631605440596364E-2</v>
      </c>
      <c r="BS196" s="209">
        <f>(((((BJ196/Q196))^2)+((BM196/Y196)^2))^(1/2))*AF196</f>
        <v>2.2135968757549945E-2</v>
      </c>
      <c r="BT196" s="209">
        <f>((((BJ196/Q196)^2)+((BN196/Z196)^2))^(1/2))*AG196</f>
        <v>0.38201408686852117</v>
      </c>
      <c r="BU196" s="209">
        <f>((((BJ196/Q196)^2)+((BO196/AA196)^2))^(1/2))*AH196</f>
        <v>3.8324045632877331E-3</v>
      </c>
      <c r="BV196" s="209">
        <f>((((BJ196/Q196)^2)+((BP196/AB196)^2))^(1/2))*AI196</f>
        <v>2.6601357108237925E-4</v>
      </c>
      <c r="CI196"/>
      <c r="CJ196"/>
      <c r="CK196"/>
      <c r="CL196"/>
      <c r="CM196"/>
    </row>
    <row r="197" spans="1:91" s="13" customFormat="1" ht="12.95" customHeight="1" thickBot="1" x14ac:dyDescent="0.3">
      <c r="A197" s="13">
        <v>4.6026819999999997</v>
      </c>
      <c r="B197" s="13">
        <v>-74.111896999999999</v>
      </c>
      <c r="C197" s="13">
        <v>28</v>
      </c>
      <c r="D197" s="13">
        <v>24</v>
      </c>
      <c r="E197" s="13">
        <v>1811</v>
      </c>
      <c r="F197" s="58" t="s">
        <v>13</v>
      </c>
      <c r="G197" s="59" t="s">
        <v>986</v>
      </c>
      <c r="H197" s="60" t="s">
        <v>1634</v>
      </c>
      <c r="I197" s="16" t="s">
        <v>1601</v>
      </c>
      <c r="J197" s="16"/>
      <c r="K197" s="73">
        <v>39701</v>
      </c>
      <c r="L197" s="16">
        <v>12</v>
      </c>
      <c r="M197" s="16">
        <v>7</v>
      </c>
      <c r="N197" s="3">
        <f t="shared" si="153"/>
        <v>360</v>
      </c>
      <c r="O197" s="3">
        <v>30</v>
      </c>
      <c r="P197" s="16" t="s">
        <v>1632</v>
      </c>
      <c r="Q197" s="62">
        <v>550</v>
      </c>
      <c r="R197" s="14"/>
      <c r="S197" s="14"/>
      <c r="T197" s="14"/>
      <c r="U197" s="17">
        <v>3.9E-2</v>
      </c>
      <c r="V197" s="142">
        <v>0.36</v>
      </c>
      <c r="W197" s="148">
        <v>1.8</v>
      </c>
      <c r="X197" s="142">
        <v>10.3</v>
      </c>
      <c r="Y197" s="154">
        <f>0.01805*1000</f>
        <v>18.05</v>
      </c>
      <c r="Z197" s="148">
        <v>311.5</v>
      </c>
      <c r="AA197" s="21">
        <f>0.003125*1000</f>
        <v>3.125</v>
      </c>
      <c r="AB197" s="215">
        <v>0.28499999999999998</v>
      </c>
      <c r="AC197" s="237">
        <f t="shared" si="154"/>
        <v>3.1218269817035803E-3</v>
      </c>
      <c r="AD197" s="22">
        <f t="shared" si="155"/>
        <v>1.5609134908517902E-2</v>
      </c>
      <c r="AE197" s="22">
        <f t="shared" si="156"/>
        <v>8.9318938643185769E-2</v>
      </c>
      <c r="AF197" s="22">
        <f t="shared" si="157"/>
        <v>0.15652493616597118</v>
      </c>
      <c r="AG197" s="22">
        <f t="shared" si="158"/>
        <v>2.701247513335181</v>
      </c>
      <c r="AH197" s="22">
        <f t="shared" si="159"/>
        <v>2.7099192549510247E-2</v>
      </c>
      <c r="AI197" s="238">
        <f t="shared" si="160"/>
        <v>1.8810000000000001E-3</v>
      </c>
      <c r="AJ197" s="247">
        <f t="shared" si="161"/>
        <v>8.6717416158432791E-6</v>
      </c>
      <c r="AK197" s="23">
        <f t="shared" si="162"/>
        <v>4.3358708079216396E-5</v>
      </c>
      <c r="AL197" s="23">
        <f t="shared" si="163"/>
        <v>2.4810816289773824E-4</v>
      </c>
      <c r="AM197" s="23">
        <f t="shared" si="164"/>
        <v>4.3479148934991998E-4</v>
      </c>
      <c r="AN197" s="23">
        <f t="shared" si="165"/>
        <v>7.503465314819947E-3</v>
      </c>
      <c r="AO197" s="23">
        <f t="shared" si="166"/>
        <v>7.5275534859750687E-5</v>
      </c>
      <c r="AP197" s="248">
        <f t="shared" si="167"/>
        <v>5.2249999999999999E-6</v>
      </c>
      <c r="AQ197" s="256">
        <f t="shared" si="168"/>
        <v>43.358708079216399</v>
      </c>
      <c r="AR197" s="257">
        <f t="shared" si="169"/>
        <v>248.10816289773825</v>
      </c>
      <c r="AS197" s="257">
        <f t="shared" si="170"/>
        <v>434.79148934991997</v>
      </c>
      <c r="AT197" s="257">
        <f t="shared" si="171"/>
        <v>7503.4653148199468</v>
      </c>
      <c r="AU197" s="257">
        <f t="shared" si="172"/>
        <v>75.275534859750692</v>
      </c>
      <c r="AV197" s="258">
        <f t="shared" si="173"/>
        <v>5.2249999999999996</v>
      </c>
      <c r="AW197" s="264">
        <v>1</v>
      </c>
      <c r="AX197" s="265">
        <f t="shared" si="174"/>
        <v>43.358708079216399</v>
      </c>
      <c r="AY197" s="265">
        <f t="shared" si="175"/>
        <v>248.10816289773825</v>
      </c>
      <c r="AZ197" s="265">
        <f t="shared" si="176"/>
        <v>434.79148934991997</v>
      </c>
      <c r="BA197" s="265">
        <f t="shared" si="177"/>
        <v>7503.4653148199468</v>
      </c>
      <c r="BB197" s="265">
        <f t="shared" si="178"/>
        <v>75.275534859750692</v>
      </c>
      <c r="BC197" s="266">
        <f t="shared" si="179"/>
        <v>5.2249999999999996</v>
      </c>
      <c r="BG197" s="13">
        <v>0.1</v>
      </c>
      <c r="BH197" s="13">
        <f t="shared" si="180"/>
        <v>55</v>
      </c>
      <c r="BI197"/>
      <c r="BJ197">
        <f>BH197</f>
        <v>55</v>
      </c>
      <c r="BK197" s="13">
        <f t="shared" si="181"/>
        <v>0.18000000000000002</v>
      </c>
      <c r="BL197" s="13">
        <f t="shared" si="182"/>
        <v>1.03</v>
      </c>
      <c r="BM197" s="13">
        <f t="shared" si="183"/>
        <v>1.8050000000000002</v>
      </c>
      <c r="BN197" s="13">
        <f t="shared" si="184"/>
        <v>31.150000000000002</v>
      </c>
      <c r="BO197" s="13">
        <f t="shared" si="185"/>
        <v>0.3125</v>
      </c>
      <c r="BP197" s="13">
        <f t="shared" si="186"/>
        <v>2.8499999999999998E-2</v>
      </c>
      <c r="BQ197" s="13">
        <f>((((BJ197/Q197)^2)+((BK197/W197)^2))^(1/2))*AD197</f>
        <v>2.2074650284537342E-3</v>
      </c>
      <c r="BR197" s="209">
        <f>(((((BJ197/Q197))^2)+((BL197/X197)^2))^(1/2))*AE197</f>
        <v>1.2631605440596364E-2</v>
      </c>
      <c r="BS197" s="209">
        <f>(((((BJ197/Q197))^2)+((BM197/Y197)^2))^(1/2))*AF197</f>
        <v>2.2135968757549945E-2</v>
      </c>
      <c r="BT197" s="209">
        <f>((((BJ197/Q197)^2)+((BN197/Z197)^2))^(1/2))*AG197</f>
        <v>0.38201408686852117</v>
      </c>
      <c r="BU197" s="209">
        <f>((((BJ197/Q197)^2)+((BO197/AA197)^2))^(1/2))*AH197</f>
        <v>3.8324045632877331E-3</v>
      </c>
      <c r="BV197" s="209">
        <f>((((BJ197/Q197)^2)+((BP197/AB197)^2))^(1/2))*AI197</f>
        <v>2.6601357108237925E-4</v>
      </c>
      <c r="CI197"/>
      <c r="CJ197"/>
      <c r="CK197"/>
      <c r="CL197"/>
      <c r="CM197"/>
    </row>
    <row r="198" spans="1:91" s="13" customFormat="1" ht="12.95" customHeight="1" x14ac:dyDescent="0.25">
      <c r="A198" s="13">
        <v>4.6027079999999998</v>
      </c>
      <c r="B198" s="13">
        <v>-74.096671000000001</v>
      </c>
      <c r="C198" s="13">
        <v>29</v>
      </c>
      <c r="D198" s="13">
        <v>24</v>
      </c>
      <c r="E198" s="13">
        <v>2305</v>
      </c>
      <c r="F198" s="64" t="s">
        <v>13</v>
      </c>
      <c r="G198" s="59" t="s">
        <v>899</v>
      </c>
      <c r="H198" s="60" t="s">
        <v>900</v>
      </c>
      <c r="I198" s="68" t="s">
        <v>1600</v>
      </c>
      <c r="J198" s="68"/>
      <c r="K198" s="73">
        <v>39795</v>
      </c>
      <c r="L198" s="69">
        <f>80/30</f>
        <v>2.6666666666666665</v>
      </c>
      <c r="M198" s="16">
        <v>7</v>
      </c>
      <c r="N198" s="3">
        <f t="shared" si="153"/>
        <v>80</v>
      </c>
      <c r="O198" s="3">
        <v>30</v>
      </c>
      <c r="P198" s="68" t="s">
        <v>1554</v>
      </c>
      <c r="Q198" s="68">
        <v>600</v>
      </c>
      <c r="R198" s="14"/>
      <c r="S198" s="14"/>
      <c r="T198" s="14"/>
      <c r="U198" s="17">
        <v>3.9E-2</v>
      </c>
      <c r="V198" s="144">
        <v>0.36</v>
      </c>
      <c r="W198" s="149">
        <v>1.8</v>
      </c>
      <c r="X198" s="144">
        <v>10.3</v>
      </c>
      <c r="Y198" s="29">
        <f>0.01805*1000</f>
        <v>18.05</v>
      </c>
      <c r="Z198" s="149">
        <v>311.5</v>
      </c>
      <c r="AA198" s="21">
        <f>0.003125*1000</f>
        <v>3.125</v>
      </c>
      <c r="AB198" s="217">
        <v>0.28499999999999998</v>
      </c>
      <c r="AC198" s="237">
        <f t="shared" si="154"/>
        <v>3.405629434585724E-3</v>
      </c>
      <c r="AD198" s="22">
        <f t="shared" si="155"/>
        <v>1.702814717292862E-2</v>
      </c>
      <c r="AE198" s="22">
        <f t="shared" si="156"/>
        <v>9.743884215620266E-2</v>
      </c>
      <c r="AF198" s="22">
        <f t="shared" si="157"/>
        <v>0.17075447581742309</v>
      </c>
      <c r="AG198" s="22">
        <f t="shared" si="158"/>
        <v>2.9468154690929249</v>
      </c>
      <c r="AH198" s="22">
        <f t="shared" si="159"/>
        <v>2.956275550855663E-2</v>
      </c>
      <c r="AI198" s="238">
        <f t="shared" si="160"/>
        <v>2.0519999999999996E-3</v>
      </c>
      <c r="AJ198" s="247">
        <f t="shared" si="161"/>
        <v>9.4600817627381231E-6</v>
      </c>
      <c r="AK198" s="23">
        <f t="shared" si="162"/>
        <v>4.7300408813690607E-5</v>
      </c>
      <c r="AL198" s="23">
        <f t="shared" si="163"/>
        <v>2.7066345043389627E-4</v>
      </c>
      <c r="AM198" s="23">
        <f t="shared" si="164"/>
        <v>4.7431798838173082E-4</v>
      </c>
      <c r="AN198" s="23">
        <f t="shared" si="165"/>
        <v>8.185598525258124E-3</v>
      </c>
      <c r="AO198" s="23">
        <f t="shared" si="166"/>
        <v>8.2118765301546191E-5</v>
      </c>
      <c r="AP198" s="248">
        <f t="shared" si="167"/>
        <v>5.6999999999999988E-6</v>
      </c>
      <c r="AQ198" s="256">
        <f t="shared" si="168"/>
        <v>47.300408813690609</v>
      </c>
      <c r="AR198" s="257">
        <f t="shared" si="169"/>
        <v>270.66345043389629</v>
      </c>
      <c r="AS198" s="257">
        <f t="shared" si="170"/>
        <v>474.3179883817308</v>
      </c>
      <c r="AT198" s="257">
        <f t="shared" si="171"/>
        <v>8185.598525258124</v>
      </c>
      <c r="AU198" s="257">
        <f t="shared" si="172"/>
        <v>82.11876530154619</v>
      </c>
      <c r="AV198" s="258">
        <f t="shared" si="173"/>
        <v>5.6999999999999984</v>
      </c>
      <c r="AW198" s="264">
        <v>1</v>
      </c>
      <c r="AX198" s="265">
        <f t="shared" si="174"/>
        <v>47.300408813690609</v>
      </c>
      <c r="AY198" s="265">
        <f t="shared" si="175"/>
        <v>270.66345043389629</v>
      </c>
      <c r="AZ198" s="265">
        <f t="shared" si="176"/>
        <v>474.3179883817308</v>
      </c>
      <c r="BA198" s="265">
        <f t="shared" si="177"/>
        <v>8185.598525258124</v>
      </c>
      <c r="BB198" s="265">
        <f t="shared" si="178"/>
        <v>82.11876530154619</v>
      </c>
      <c r="BC198" s="266">
        <f t="shared" si="179"/>
        <v>5.6999999999999984</v>
      </c>
      <c r="BG198" s="13">
        <v>0.1</v>
      </c>
      <c r="BH198" s="13">
        <f t="shared" si="180"/>
        <v>60</v>
      </c>
      <c r="BI198"/>
      <c r="BJ198">
        <f>BH198</f>
        <v>60</v>
      </c>
      <c r="BK198" s="13">
        <f t="shared" si="181"/>
        <v>0.18000000000000002</v>
      </c>
      <c r="BL198" s="13">
        <f t="shared" si="182"/>
        <v>1.03</v>
      </c>
      <c r="BM198" s="13">
        <f t="shared" si="183"/>
        <v>1.8050000000000002</v>
      </c>
      <c r="BN198" s="13">
        <f t="shared" si="184"/>
        <v>31.150000000000002</v>
      </c>
      <c r="BO198" s="13">
        <f t="shared" si="185"/>
        <v>0.3125</v>
      </c>
      <c r="BP198" s="13">
        <f t="shared" si="186"/>
        <v>2.8499999999999998E-2</v>
      </c>
      <c r="BQ198" s="13">
        <f>((((BJ198/Q198)^2)+((BK198/W198)^2))^(1/2))*AD198</f>
        <v>2.4081436674040736E-3</v>
      </c>
      <c r="BR198" s="209">
        <f>(((((BJ198/Q198))^2)+((BL198/X198)^2))^(1/2))*AE198</f>
        <v>1.3779933207923306E-2</v>
      </c>
      <c r="BS198" s="209">
        <f>(((((BJ198/Q198))^2)+((BM198/Y198)^2))^(1/2))*AF198</f>
        <v>2.4148329553690846E-2</v>
      </c>
      <c r="BT198" s="209">
        <f>((((BJ198/Q198)^2)+((BN198/Z198)^2))^(1/2))*AG198</f>
        <v>0.41674264022020491</v>
      </c>
      <c r="BU198" s="209">
        <f>((((BJ198/Q198)^2)+((BO198/AA198)^2))^(1/2))*AH198</f>
        <v>4.1808049781320716E-3</v>
      </c>
      <c r="BV198" s="209">
        <f>((((BJ198/Q198)^2)+((BP198/AB198)^2))^(1/2))*AI198</f>
        <v>2.9019662299895911E-4</v>
      </c>
      <c r="CI198"/>
      <c r="CJ198"/>
      <c r="CK198"/>
      <c r="CL198"/>
      <c r="CM198"/>
    </row>
    <row r="199" spans="1:91" s="13" customFormat="1" ht="12.95" customHeight="1" thickBot="1" x14ac:dyDescent="0.3">
      <c r="A199" s="13">
        <v>4.6029111111111112</v>
      </c>
      <c r="B199" s="13">
        <v>-74.111763888888888</v>
      </c>
      <c r="C199" s="13">
        <v>28</v>
      </c>
      <c r="D199" s="13">
        <v>24</v>
      </c>
      <c r="E199" s="13">
        <v>1811</v>
      </c>
      <c r="F199" s="3" t="s">
        <v>5</v>
      </c>
      <c r="G199" s="4" t="s">
        <v>510</v>
      </c>
      <c r="H199" s="5" t="s">
        <v>511</v>
      </c>
      <c r="I199" s="14" t="s">
        <v>1601</v>
      </c>
      <c r="J199" s="3" t="s">
        <v>1553</v>
      </c>
      <c r="K199" s="6">
        <v>40652</v>
      </c>
      <c r="L199" s="15">
        <v>12</v>
      </c>
      <c r="M199" s="3">
        <v>7</v>
      </c>
      <c r="N199" s="3">
        <f t="shared" si="153"/>
        <v>360</v>
      </c>
      <c r="O199" s="3">
        <v>30</v>
      </c>
      <c r="P199" s="14" t="s">
        <v>1554</v>
      </c>
      <c r="Q199" s="3">
        <v>1000</v>
      </c>
      <c r="R199" s="14"/>
      <c r="S199" s="14"/>
      <c r="T199" s="14">
        <f>0.738210935315612*Q199</f>
        <v>738.21093531561201</v>
      </c>
      <c r="U199" s="17">
        <v>3.9E-2</v>
      </c>
      <c r="V199" s="18">
        <v>2.02</v>
      </c>
      <c r="W199" s="19">
        <v>10.1</v>
      </c>
      <c r="X199" s="18">
        <v>1.9</v>
      </c>
      <c r="Y199" s="20">
        <v>18.05</v>
      </c>
      <c r="Z199" s="19">
        <v>160.19999999999999</v>
      </c>
      <c r="AA199" s="21">
        <v>3.125</v>
      </c>
      <c r="AB199" s="219">
        <v>1.0149999999999999</v>
      </c>
      <c r="AC199" s="237">
        <f t="shared" si="154"/>
        <v>5.5360179148869697E-2</v>
      </c>
      <c r="AD199" s="22">
        <f t="shared" si="155"/>
        <v>0.27680089574434852</v>
      </c>
      <c r="AE199" s="22">
        <f t="shared" si="156"/>
        <v>5.2071455635075453E-2</v>
      </c>
      <c r="AF199" s="22">
        <f t="shared" si="157"/>
        <v>0.49467882853321682</v>
      </c>
      <c r="AG199" s="22">
        <f t="shared" si="158"/>
        <v>4.3904458909153092</v>
      </c>
      <c r="AH199" s="22">
        <f t="shared" si="159"/>
        <v>8.5643841505058313E-2</v>
      </c>
      <c r="AI199" s="238">
        <f t="shared" si="160"/>
        <v>2.117140919214415E-2</v>
      </c>
      <c r="AJ199" s="247">
        <f t="shared" si="161"/>
        <v>1.5377827541352692E-4</v>
      </c>
      <c r="AK199" s="23">
        <f t="shared" si="162"/>
        <v>7.6889137706763477E-4</v>
      </c>
      <c r="AL199" s="23">
        <f t="shared" si="163"/>
        <v>1.4464293231965404E-4</v>
      </c>
      <c r="AM199" s="23">
        <f t="shared" si="164"/>
        <v>1.3741078570367134E-3</v>
      </c>
      <c r="AN199" s="23">
        <f t="shared" si="165"/>
        <v>1.2195683030320304E-2</v>
      </c>
      <c r="AO199" s="23">
        <f t="shared" si="166"/>
        <v>2.3789955973627309E-4</v>
      </c>
      <c r="AP199" s="248">
        <f t="shared" si="167"/>
        <v>5.8809469978178193E-5</v>
      </c>
      <c r="AQ199" s="256">
        <f t="shared" si="168"/>
        <v>768.89137706763472</v>
      </c>
      <c r="AR199" s="257">
        <f t="shared" si="169"/>
        <v>144.64293231965405</v>
      </c>
      <c r="AS199" s="257">
        <f t="shared" si="170"/>
        <v>1374.1078570367133</v>
      </c>
      <c r="AT199" s="257">
        <f t="shared" si="171"/>
        <v>12195.683030320304</v>
      </c>
      <c r="AU199" s="257">
        <f t="shared" si="172"/>
        <v>237.89955973627309</v>
      </c>
      <c r="AV199" s="258">
        <f t="shared" si="173"/>
        <v>58.809469978178193</v>
      </c>
      <c r="AW199" s="264">
        <v>1</v>
      </c>
      <c r="AX199" s="265">
        <f t="shared" si="174"/>
        <v>768.89137706763472</v>
      </c>
      <c r="AY199" s="265">
        <f t="shared" si="175"/>
        <v>144.64293231965405</v>
      </c>
      <c r="AZ199" s="265">
        <f t="shared" si="176"/>
        <v>1374.1078570367133</v>
      </c>
      <c r="BA199" s="265">
        <f t="shared" si="177"/>
        <v>12195.683030320304</v>
      </c>
      <c r="BB199" s="265">
        <f t="shared" si="178"/>
        <v>237.89955973627309</v>
      </c>
      <c r="BC199" s="266">
        <f t="shared" si="179"/>
        <v>58.809469978178193</v>
      </c>
      <c r="BD199" s="211">
        <f>'F. CONVERSIÓN DE CARBÓN A CARNE'!$F$20</f>
        <v>0.16207300021353654</v>
      </c>
      <c r="BG199" s="13">
        <v>0.1</v>
      </c>
      <c r="BH199" s="13">
        <f t="shared" si="180"/>
        <v>100</v>
      </c>
      <c r="BI199">
        <f>(((((BD199+BE199+BF199)/0.738210935315612)^2)+((BH199/Q199)^2))^(1/2))*T199</f>
        <v>178.09326558972555</v>
      </c>
      <c r="BJ199">
        <f t="shared" ref="BJ199:BJ200" si="187">(((BH199)^2)+((BI199^2))^(1/2))</f>
        <v>10178.093265589725</v>
      </c>
      <c r="BK199" s="13">
        <f t="shared" si="181"/>
        <v>1.01</v>
      </c>
      <c r="BL199" s="13">
        <f t="shared" si="182"/>
        <v>0.19</v>
      </c>
      <c r="BM199" s="13">
        <f t="shared" si="183"/>
        <v>1.8050000000000002</v>
      </c>
      <c r="BN199" s="13">
        <f t="shared" si="184"/>
        <v>16.02</v>
      </c>
      <c r="BO199" s="13">
        <f t="shared" si="185"/>
        <v>0.3125</v>
      </c>
      <c r="BP199" s="13">
        <f t="shared" si="186"/>
        <v>0.10149999999999999</v>
      </c>
      <c r="BQ199" s="13">
        <f>((((BJ199/(Q199+R199+S199+T199))^2)+((BK199/W199)^2))^(1/2))*AD199</f>
        <v>1.6210438496333497</v>
      </c>
      <c r="BR199" s="209">
        <f>((((BJ199/(Q199+R199+S199+T199))^2)+((BL199/X199)^2))^(1/2))*AE199</f>
        <v>0.30494884300033304</v>
      </c>
      <c r="BS199" s="209">
        <f>(((((BJ199/(Q199+R199+S199+T199))^2)+((BM199/Y199)^2))^(1/2))*AF199)</f>
        <v>2.8970140085031639</v>
      </c>
      <c r="BT199" s="209">
        <f>((((BJ199/(Q199+R199+S199+T199))^2)+((BN199/Z199)^2))^(1/2))*AG199</f>
        <v>25.71200244665966</v>
      </c>
      <c r="BU199" s="209">
        <f>((((BJ199/(Q199+R199+S199+T199))^2)+((BO199/AA199)^2))^(1/2))*AH199</f>
        <v>0.50156059704002143</v>
      </c>
      <c r="BV199" s="209">
        <f>((((BJ199/(Q199+R199+S199+T199))^2)+((BP199/AB199)^2))^(1/2))*AI199</f>
        <v>0.1239872528833641</v>
      </c>
      <c r="CI199"/>
      <c r="CJ199"/>
      <c r="CK199"/>
      <c r="CL199"/>
      <c r="CM199"/>
    </row>
    <row r="200" spans="1:91" s="13" customFormat="1" ht="12.95" customHeight="1" thickBot="1" x14ac:dyDescent="0.3">
      <c r="A200" s="13">
        <v>4.60296557438524</v>
      </c>
      <c r="B200" s="13">
        <v>-74.084960669236693</v>
      </c>
      <c r="C200" s="13">
        <v>31</v>
      </c>
      <c r="D200" s="13">
        <v>24</v>
      </c>
      <c r="E200" s="13">
        <v>2307</v>
      </c>
      <c r="F200" s="3" t="s">
        <v>5</v>
      </c>
      <c r="G200" s="4" t="s">
        <v>584</v>
      </c>
      <c r="H200" s="5" t="s">
        <v>586</v>
      </c>
      <c r="I200" s="14" t="s">
        <v>1605</v>
      </c>
      <c r="J200" s="3" t="s">
        <v>1553</v>
      </c>
      <c r="K200" s="6">
        <v>40630</v>
      </c>
      <c r="L200" s="15">
        <v>12</v>
      </c>
      <c r="M200" s="3">
        <v>7</v>
      </c>
      <c r="N200" s="3">
        <f t="shared" si="153"/>
        <v>360</v>
      </c>
      <c r="O200" s="3">
        <v>30</v>
      </c>
      <c r="P200" s="14" t="s">
        <v>1554</v>
      </c>
      <c r="Q200" s="3">
        <v>600</v>
      </c>
      <c r="R200" s="14"/>
      <c r="S200" s="14"/>
      <c r="T200" s="14">
        <f>0.738210935315612*Q200</f>
        <v>442.92656118936719</v>
      </c>
      <c r="U200" s="17">
        <v>3.9E-2</v>
      </c>
      <c r="V200" s="18">
        <v>2.02</v>
      </c>
      <c r="W200" s="19">
        <v>10.1</v>
      </c>
      <c r="X200" s="18">
        <v>1.9</v>
      </c>
      <c r="Y200" s="20">
        <v>18.05</v>
      </c>
      <c r="Z200" s="19">
        <v>160.19999999999999</v>
      </c>
      <c r="AA200" s="21">
        <v>3.125</v>
      </c>
      <c r="AB200" s="219">
        <v>1.0149999999999999</v>
      </c>
      <c r="AC200" s="237">
        <f t="shared" si="154"/>
        <v>3.3216107489321814E-2</v>
      </c>
      <c r="AD200" s="22">
        <f t="shared" si="155"/>
        <v>0.16608053744660906</v>
      </c>
      <c r="AE200" s="22">
        <f t="shared" si="156"/>
        <v>3.1242873381045269E-2</v>
      </c>
      <c r="AF200" s="22">
        <f t="shared" si="157"/>
        <v>0.29680729711993015</v>
      </c>
      <c r="AG200" s="22">
        <f t="shared" si="158"/>
        <v>2.6342675345491857</v>
      </c>
      <c r="AH200" s="22">
        <f t="shared" si="159"/>
        <v>5.1386304903034988E-2</v>
      </c>
      <c r="AI200" s="238">
        <f t="shared" si="160"/>
        <v>1.2702845515286491E-2</v>
      </c>
      <c r="AJ200" s="247">
        <f t="shared" si="161"/>
        <v>9.2266965248116151E-5</v>
      </c>
      <c r="AK200" s="23">
        <f t="shared" si="162"/>
        <v>4.6133482624058071E-4</v>
      </c>
      <c r="AL200" s="23">
        <f t="shared" si="163"/>
        <v>8.6785759391792413E-5</v>
      </c>
      <c r="AM200" s="23">
        <f t="shared" si="164"/>
        <v>8.2446471422202821E-4</v>
      </c>
      <c r="AN200" s="23">
        <f t="shared" si="165"/>
        <v>7.3174098181921828E-3</v>
      </c>
      <c r="AO200" s="23">
        <f t="shared" si="166"/>
        <v>1.4273973584176387E-4</v>
      </c>
      <c r="AP200" s="248">
        <f t="shared" si="167"/>
        <v>3.5285681986906921E-5</v>
      </c>
      <c r="AQ200" s="256">
        <f t="shared" si="168"/>
        <v>461.3348262405807</v>
      </c>
      <c r="AR200" s="257">
        <f t="shared" si="169"/>
        <v>86.785759391792411</v>
      </c>
      <c r="AS200" s="257">
        <f t="shared" si="170"/>
        <v>824.46471422202819</v>
      </c>
      <c r="AT200" s="257">
        <f t="shared" si="171"/>
        <v>7317.4098181921827</v>
      </c>
      <c r="AU200" s="257">
        <f t="shared" si="172"/>
        <v>142.73973584176386</v>
      </c>
      <c r="AV200" s="258">
        <f t="shared" si="173"/>
        <v>35.285681986906923</v>
      </c>
      <c r="AW200" s="264">
        <v>1</v>
      </c>
      <c r="AX200" s="265">
        <f t="shared" si="174"/>
        <v>461.3348262405807</v>
      </c>
      <c r="AY200" s="265">
        <f t="shared" si="175"/>
        <v>86.785759391792411</v>
      </c>
      <c r="AZ200" s="265">
        <f t="shared" si="176"/>
        <v>824.46471422202819</v>
      </c>
      <c r="BA200" s="265">
        <f t="shared" si="177"/>
        <v>7317.4098181921827</v>
      </c>
      <c r="BB200" s="265">
        <f t="shared" si="178"/>
        <v>142.73973584176386</v>
      </c>
      <c r="BC200" s="266">
        <f t="shared" si="179"/>
        <v>35.285681986906923</v>
      </c>
      <c r="BD200" s="211">
        <f>'F. CONVERSIÓN DE CARBÓN A CARNE'!$F$20</f>
        <v>0.16207300021353654</v>
      </c>
      <c r="BG200" s="13">
        <v>0.1</v>
      </c>
      <c r="BH200" s="13">
        <f t="shared" si="180"/>
        <v>60</v>
      </c>
      <c r="BI200">
        <f>(((((BD200+BE200+BF200)/0.738210935315612)^2)+((BH200/Q200)^2))^(1/2))*T200</f>
        <v>106.85595935383533</v>
      </c>
      <c r="BJ200">
        <f t="shared" si="187"/>
        <v>3706.8559593538353</v>
      </c>
      <c r="BK200" s="13">
        <f t="shared" si="181"/>
        <v>1.01</v>
      </c>
      <c r="BL200" s="13">
        <f t="shared" si="182"/>
        <v>0.19</v>
      </c>
      <c r="BM200" s="13">
        <f t="shared" si="183"/>
        <v>1.8050000000000002</v>
      </c>
      <c r="BN200" s="13">
        <f t="shared" si="184"/>
        <v>16.02</v>
      </c>
      <c r="BO200" s="13">
        <f t="shared" si="185"/>
        <v>0.3125</v>
      </c>
      <c r="BP200" s="13">
        <f t="shared" si="186"/>
        <v>0.10149999999999999</v>
      </c>
      <c r="BQ200" s="13">
        <f>((((BJ200/(Q200+R200+S200+T200))^2)+((BK200/W200)^2))^(1/2))*AD200</f>
        <v>0.59053078921591318</v>
      </c>
      <c r="BR200" s="209">
        <f>((((BJ200/(Q200+R200+S200+T200))^2)+((BL200/X200)^2))^(1/2))*AE200</f>
        <v>0.11108995044655794</v>
      </c>
      <c r="BS200" s="209">
        <f>(((((BJ200/(Q200+R200+S200+T200))^2)+((BM200/Y200)^2))^(1/2))*AF200)</f>
        <v>1.0553545292423008</v>
      </c>
      <c r="BT200" s="209">
        <f>((((BJ200/(Q200+R200+S200+T200))^2)+((BN200/Z200)^2))^(1/2))*AG200</f>
        <v>9.3666368744939916</v>
      </c>
      <c r="BU200" s="209">
        <f>((((BJ200/(Q200+R200+S200+T200))^2)+((BO200/AA200)^2))^(1/2))*AH200</f>
        <v>0.18271373428710189</v>
      </c>
      <c r="BV200" s="209">
        <f>((((BJ200/(Q200+R200+S200+T200))^2)+((BP200/AB200)^2))^(1/2))*AI200</f>
        <v>4.5167371823092058E-2</v>
      </c>
      <c r="CI200"/>
      <c r="CJ200"/>
      <c r="CK200"/>
      <c r="CL200"/>
      <c r="CM200"/>
    </row>
    <row r="201" spans="1:91" s="13" customFormat="1" ht="12.95" customHeight="1" thickBot="1" x14ac:dyDescent="0.3">
      <c r="A201" s="13">
        <v>4.6032922605131503</v>
      </c>
      <c r="B201" s="13">
        <v>-74.089374342371798</v>
      </c>
      <c r="C201" s="13">
        <v>30</v>
      </c>
      <c r="D201" s="13">
        <v>24</v>
      </c>
      <c r="E201" s="13">
        <v>2306</v>
      </c>
      <c r="F201" s="58" t="s">
        <v>13</v>
      </c>
      <c r="G201" s="59" t="s">
        <v>1329</v>
      </c>
      <c r="H201" s="60" t="s">
        <v>1363</v>
      </c>
      <c r="I201" s="93" t="s">
        <v>1600</v>
      </c>
      <c r="J201" s="71"/>
      <c r="K201" s="94">
        <v>40864</v>
      </c>
      <c r="L201" s="93">
        <v>4</v>
      </c>
      <c r="M201" s="93">
        <v>6</v>
      </c>
      <c r="N201" s="3">
        <f t="shared" si="153"/>
        <v>96</v>
      </c>
      <c r="O201" s="16">
        <v>24</v>
      </c>
      <c r="P201" s="16" t="s">
        <v>1632</v>
      </c>
      <c r="Q201" s="93">
        <v>550</v>
      </c>
      <c r="R201" s="14"/>
      <c r="S201" s="14"/>
      <c r="T201" s="14"/>
      <c r="U201" s="17">
        <v>3.9E-2</v>
      </c>
      <c r="V201" s="142">
        <v>0.36</v>
      </c>
      <c r="W201" s="148">
        <v>1.8</v>
      </c>
      <c r="X201" s="142">
        <v>10.3</v>
      </c>
      <c r="Y201" s="154">
        <f>0.01805*1000</f>
        <v>18.05</v>
      </c>
      <c r="Z201" s="148">
        <v>311.5</v>
      </c>
      <c r="AA201" s="21">
        <f>0.003125*1000</f>
        <v>3.125</v>
      </c>
      <c r="AB201" s="215">
        <v>0.28499999999999998</v>
      </c>
      <c r="AC201" s="237">
        <f t="shared" si="154"/>
        <v>3.1218269817035803E-3</v>
      </c>
      <c r="AD201" s="22">
        <f t="shared" si="155"/>
        <v>1.5609134908517902E-2</v>
      </c>
      <c r="AE201" s="22">
        <f t="shared" si="156"/>
        <v>8.9318938643185769E-2</v>
      </c>
      <c r="AF201" s="22">
        <f t="shared" si="157"/>
        <v>0.15652493616597118</v>
      </c>
      <c r="AG201" s="22">
        <f t="shared" si="158"/>
        <v>2.701247513335181</v>
      </c>
      <c r="AH201" s="22">
        <f t="shared" si="159"/>
        <v>2.7099192549510247E-2</v>
      </c>
      <c r="AI201" s="238">
        <f t="shared" si="160"/>
        <v>1.8810000000000001E-3</v>
      </c>
      <c r="AJ201" s="247">
        <f t="shared" si="161"/>
        <v>1.0839677019804099E-5</v>
      </c>
      <c r="AK201" s="23">
        <f t="shared" si="162"/>
        <v>5.4198385099020494E-5</v>
      </c>
      <c r="AL201" s="23">
        <f t="shared" si="163"/>
        <v>3.1013520362217279E-4</v>
      </c>
      <c r="AM201" s="23">
        <f t="shared" si="164"/>
        <v>5.4348936168739995E-4</v>
      </c>
      <c r="AN201" s="23">
        <f t="shared" si="165"/>
        <v>9.3793316435249342E-3</v>
      </c>
      <c r="AO201" s="23">
        <f t="shared" si="166"/>
        <v>9.4094418574688362E-5</v>
      </c>
      <c r="AP201" s="248">
        <f t="shared" si="167"/>
        <v>6.5312500000000004E-6</v>
      </c>
      <c r="AQ201" s="256">
        <f t="shared" si="168"/>
        <v>54.198385099020491</v>
      </c>
      <c r="AR201" s="257">
        <f t="shared" si="169"/>
        <v>310.13520362217281</v>
      </c>
      <c r="AS201" s="257">
        <f t="shared" si="170"/>
        <v>543.48936168739999</v>
      </c>
      <c r="AT201" s="257">
        <f t="shared" si="171"/>
        <v>9379.3316435249344</v>
      </c>
      <c r="AU201" s="257">
        <f t="shared" si="172"/>
        <v>94.094418574688362</v>
      </c>
      <c r="AV201" s="258">
        <f t="shared" si="173"/>
        <v>6.53125</v>
      </c>
      <c r="AW201" s="264">
        <v>0</v>
      </c>
      <c r="AX201" s="265">
        <f t="shared" si="174"/>
        <v>0</v>
      </c>
      <c r="AY201" s="265">
        <f t="shared" si="175"/>
        <v>0</v>
      </c>
      <c r="AZ201" s="265">
        <f t="shared" si="176"/>
        <v>0</v>
      </c>
      <c r="BA201" s="265">
        <f t="shared" si="177"/>
        <v>0</v>
      </c>
      <c r="BB201" s="265">
        <f t="shared" si="178"/>
        <v>0</v>
      </c>
      <c r="BC201" s="266">
        <f t="shared" si="179"/>
        <v>0</v>
      </c>
      <c r="BG201" s="13">
        <v>0.1</v>
      </c>
      <c r="BH201" s="13">
        <f t="shared" si="180"/>
        <v>55</v>
      </c>
      <c r="BI201"/>
      <c r="BJ201">
        <f>BH201</f>
        <v>55</v>
      </c>
      <c r="BK201" s="13">
        <f t="shared" si="181"/>
        <v>0.18000000000000002</v>
      </c>
      <c r="BL201" s="13">
        <f t="shared" si="182"/>
        <v>1.03</v>
      </c>
      <c r="BM201" s="13">
        <f t="shared" si="183"/>
        <v>1.8050000000000002</v>
      </c>
      <c r="BN201" s="13">
        <f t="shared" si="184"/>
        <v>31.150000000000002</v>
      </c>
      <c r="BO201" s="13">
        <f t="shared" si="185"/>
        <v>0.3125</v>
      </c>
      <c r="BP201" s="13">
        <f t="shared" si="186"/>
        <v>2.8499999999999998E-2</v>
      </c>
      <c r="BQ201" s="13">
        <f>((((BJ201/Q201)^2)+((BK201/W201)^2))^(1/2))*AD201</f>
        <v>2.2074650284537342E-3</v>
      </c>
      <c r="BR201" s="209">
        <f>(((((BJ201/Q201))^2)+((BL201/X201)^2))^(1/2))*AE201</f>
        <v>1.2631605440596364E-2</v>
      </c>
      <c r="BS201" s="209">
        <f>(((((BJ201/Q201))^2)+((BM201/Y201)^2))^(1/2))*AF201</f>
        <v>2.2135968757549945E-2</v>
      </c>
      <c r="BT201" s="209">
        <f>((((BJ201/Q201)^2)+((BN201/Z201)^2))^(1/2))*AG201</f>
        <v>0.38201408686852117</v>
      </c>
      <c r="BU201" s="209">
        <f>((((BJ201/Q201)^2)+((BO201/AA201)^2))^(1/2))*AH201</f>
        <v>3.8324045632877331E-3</v>
      </c>
      <c r="BV201" s="209">
        <f>((((BJ201/Q201)^2)+((BP201/AB201)^2))^(1/2))*AI201</f>
        <v>2.6601357108237925E-4</v>
      </c>
      <c r="CI201"/>
      <c r="CJ201"/>
      <c r="CK201"/>
      <c r="CL201"/>
      <c r="CM201"/>
    </row>
    <row r="202" spans="1:91" s="13" customFormat="1" ht="12.95" customHeight="1" thickBot="1" x14ac:dyDescent="0.3">
      <c r="A202" s="13">
        <v>4.60331700287038</v>
      </c>
      <c r="B202" s="13">
        <v>-74.069781553824797</v>
      </c>
      <c r="C202" s="13">
        <v>32</v>
      </c>
      <c r="D202" s="13">
        <v>24</v>
      </c>
      <c r="E202" s="13">
        <v>2308</v>
      </c>
      <c r="F202" s="58" t="s">
        <v>13</v>
      </c>
      <c r="G202" s="59" t="s">
        <v>1014</v>
      </c>
      <c r="H202" s="60" t="s">
        <v>1015</v>
      </c>
      <c r="I202" s="16" t="s">
        <v>1605</v>
      </c>
      <c r="J202" s="16"/>
      <c r="K202" s="66">
        <v>40123</v>
      </c>
      <c r="L202" s="16">
        <v>6</v>
      </c>
      <c r="M202" s="16">
        <v>7</v>
      </c>
      <c r="N202" s="3">
        <f t="shared" si="153"/>
        <v>180</v>
      </c>
      <c r="O202" s="3">
        <v>30</v>
      </c>
      <c r="P202" s="16" t="s">
        <v>1593</v>
      </c>
      <c r="Q202" s="62">
        <v>550</v>
      </c>
      <c r="R202" s="14"/>
      <c r="S202" s="14"/>
      <c r="T202" s="14"/>
      <c r="U202" s="17">
        <v>3.9E-2</v>
      </c>
      <c r="V202" s="140">
        <v>2.8800000000000002E-3</v>
      </c>
      <c r="W202" s="140">
        <v>3.2000000000000002E-3</v>
      </c>
      <c r="X202" s="140">
        <v>7.5000000000000002E-4</v>
      </c>
      <c r="Y202" s="140">
        <v>4.0000000000000003E-5</v>
      </c>
      <c r="Z202" s="140">
        <v>6.7999999999999996E-3</v>
      </c>
      <c r="AA202" s="146">
        <v>2.64</v>
      </c>
      <c r="AB202" s="218">
        <v>1.4999999999999999E-2</v>
      </c>
      <c r="AC202" s="237">
        <f t="shared" si="154"/>
        <v>2.4974615853628644E-5</v>
      </c>
      <c r="AD202" s="22">
        <f t="shared" si="155"/>
        <v>2.7749573170698493E-5</v>
      </c>
      <c r="AE202" s="22">
        <f t="shared" si="156"/>
        <v>6.5038062118824593E-6</v>
      </c>
      <c r="AF202" s="22">
        <f t="shared" si="157"/>
        <v>3.4686966463373119E-7</v>
      </c>
      <c r="AG202" s="22">
        <f t="shared" si="158"/>
        <v>5.8967842987734291E-5</v>
      </c>
      <c r="AH202" s="22">
        <f t="shared" si="159"/>
        <v>2.2893397865826257E-2</v>
      </c>
      <c r="AI202" s="238">
        <f t="shared" si="160"/>
        <v>9.8999999999999994E-5</v>
      </c>
      <c r="AJ202" s="247">
        <f t="shared" si="161"/>
        <v>6.937393292674624E-8</v>
      </c>
      <c r="AK202" s="23">
        <f t="shared" si="162"/>
        <v>7.7082147696384702E-8</v>
      </c>
      <c r="AL202" s="23">
        <f t="shared" si="163"/>
        <v>1.8066128366340164E-8</v>
      </c>
      <c r="AM202" s="23">
        <f t="shared" si="164"/>
        <v>9.6352684620480882E-10</v>
      </c>
      <c r="AN202" s="23">
        <f t="shared" si="165"/>
        <v>1.6379956385481747E-7</v>
      </c>
      <c r="AO202" s="23">
        <f t="shared" si="166"/>
        <v>6.3592771849517376E-5</v>
      </c>
      <c r="AP202" s="248">
        <f t="shared" si="167"/>
        <v>2.7499999999999996E-7</v>
      </c>
      <c r="AQ202" s="256">
        <f t="shared" si="168"/>
        <v>7.7082147696384704E-2</v>
      </c>
      <c r="AR202" s="257">
        <f t="shared" si="169"/>
        <v>1.8066128366340164E-2</v>
      </c>
      <c r="AS202" s="257">
        <f t="shared" si="170"/>
        <v>9.6352684620480884E-4</v>
      </c>
      <c r="AT202" s="257">
        <f t="shared" si="171"/>
        <v>0.16379956385481748</v>
      </c>
      <c r="AU202" s="257">
        <f t="shared" si="172"/>
        <v>63.592771849517376</v>
      </c>
      <c r="AV202" s="258">
        <f t="shared" si="173"/>
        <v>0.27499999999999997</v>
      </c>
      <c r="AW202" s="264">
        <v>1</v>
      </c>
      <c r="AX202" s="265">
        <f t="shared" si="174"/>
        <v>7.7082147696384704E-2</v>
      </c>
      <c r="AY202" s="265">
        <f t="shared" si="175"/>
        <v>1.8066128366340164E-2</v>
      </c>
      <c r="AZ202" s="265">
        <f t="shared" si="176"/>
        <v>9.6352684620480884E-4</v>
      </c>
      <c r="BA202" s="265">
        <f t="shared" si="177"/>
        <v>0.16379956385481748</v>
      </c>
      <c r="BB202" s="265">
        <f t="shared" si="178"/>
        <v>63.592771849517376</v>
      </c>
      <c r="BC202" s="266">
        <f t="shared" si="179"/>
        <v>0.27499999999999997</v>
      </c>
      <c r="BG202" s="13">
        <v>0.1</v>
      </c>
      <c r="BH202" s="13">
        <f t="shared" si="180"/>
        <v>55</v>
      </c>
      <c r="BI202"/>
      <c r="BJ202">
        <f>BH202</f>
        <v>55</v>
      </c>
      <c r="BK202" s="13">
        <f t="shared" si="181"/>
        <v>3.2000000000000003E-4</v>
      </c>
      <c r="BL202" s="13">
        <f t="shared" si="182"/>
        <v>7.5000000000000007E-5</v>
      </c>
      <c r="BM202" s="13">
        <f t="shared" si="183"/>
        <v>4.0000000000000007E-6</v>
      </c>
      <c r="BN202" s="13">
        <f t="shared" si="184"/>
        <v>6.8000000000000005E-4</v>
      </c>
      <c r="BO202" s="13">
        <f t="shared" si="185"/>
        <v>0.26400000000000001</v>
      </c>
      <c r="BP202" s="13">
        <f t="shared" si="186"/>
        <v>1.5E-3</v>
      </c>
      <c r="BQ202" s="13">
        <f>((((BJ202/Q202)^2)+((BK202/W202)^2))^(1/2))*AD202</f>
        <v>3.9243822728066389E-6</v>
      </c>
      <c r="BR202" s="209">
        <f>(((((BJ202/Q202))^2)+((BL202/X202)^2))^(1/2))*AE202</f>
        <v>9.1977709518905595E-7</v>
      </c>
      <c r="BS202" s="209">
        <f>(((((BJ202/Q202))^2)+((BM202/Y202)^2))^(1/2))*AF202</f>
        <v>4.9054778410082988E-8</v>
      </c>
      <c r="BT202" s="209">
        <f>((((BJ202/Q202)^2)+((BN202/Z202)^2))^(1/2))*AG202</f>
        <v>8.3393123297141065E-6</v>
      </c>
      <c r="BU202" s="209">
        <f>((((BJ202/Q202)^2)+((BO202/AA202)^2))^(1/2))*AH202</f>
        <v>3.2376153750654771E-3</v>
      </c>
      <c r="BV202" s="209">
        <f>((((BJ202/Q202)^2)+((BP202/AB202)^2))^(1/2))*AI202</f>
        <v>1.4000714267493643E-5</v>
      </c>
      <c r="CI202"/>
      <c r="CJ202"/>
      <c r="CK202"/>
      <c r="CL202"/>
      <c r="CM202"/>
    </row>
    <row r="203" spans="1:91" s="13" customFormat="1" ht="12.95" customHeight="1" thickBot="1" x14ac:dyDescent="0.3">
      <c r="A203" s="13">
        <v>4.6033249999999999</v>
      </c>
      <c r="B203" s="13">
        <v>-74.190982000000005</v>
      </c>
      <c r="C203" s="13">
        <v>19</v>
      </c>
      <c r="D203" s="13">
        <v>24</v>
      </c>
      <c r="E203" s="13">
        <v>1802</v>
      </c>
      <c r="F203" s="83" t="s">
        <v>13</v>
      </c>
      <c r="G203" s="59" t="s">
        <v>1486</v>
      </c>
      <c r="H203" s="60" t="s">
        <v>1487</v>
      </c>
      <c r="I203" s="93" t="s">
        <v>1646</v>
      </c>
      <c r="J203" s="100"/>
      <c r="K203" s="94">
        <v>40814</v>
      </c>
      <c r="L203" s="93">
        <v>4</v>
      </c>
      <c r="M203" s="16">
        <v>7</v>
      </c>
      <c r="N203" s="3">
        <f t="shared" si="153"/>
        <v>120</v>
      </c>
      <c r="O203" s="3">
        <v>30</v>
      </c>
      <c r="P203" s="16" t="s">
        <v>1632</v>
      </c>
      <c r="Q203" s="93">
        <v>80</v>
      </c>
      <c r="R203" s="14"/>
      <c r="S203" s="14"/>
      <c r="T203" s="14"/>
      <c r="U203" s="17">
        <v>3.9E-2</v>
      </c>
      <c r="V203" s="142">
        <v>0.36</v>
      </c>
      <c r="W203" s="148">
        <v>1.8</v>
      </c>
      <c r="X203" s="142">
        <v>10.3</v>
      </c>
      <c r="Y203" s="154">
        <f>0.01805*1000</f>
        <v>18.05</v>
      </c>
      <c r="Z203" s="148">
        <v>311.5</v>
      </c>
      <c r="AA203" s="21">
        <f>0.003125*1000</f>
        <v>3.125</v>
      </c>
      <c r="AB203" s="215">
        <v>0.28499999999999998</v>
      </c>
      <c r="AC203" s="237">
        <f t="shared" si="154"/>
        <v>4.5408392461142977E-4</v>
      </c>
      <c r="AD203" s="22">
        <f t="shared" si="155"/>
        <v>2.2704196230571494E-3</v>
      </c>
      <c r="AE203" s="22">
        <f t="shared" si="156"/>
        <v>1.299184562082702E-2</v>
      </c>
      <c r="AF203" s="22">
        <f t="shared" si="157"/>
        <v>2.276726344232308E-2</v>
      </c>
      <c r="AG203" s="22">
        <f t="shared" si="158"/>
        <v>0.39290872921239001</v>
      </c>
      <c r="AH203" s="22">
        <f t="shared" si="159"/>
        <v>3.9417007344742178E-3</v>
      </c>
      <c r="AI203" s="238">
        <f t="shared" si="160"/>
        <v>2.7359999999999998E-4</v>
      </c>
      <c r="AJ203" s="247">
        <f t="shared" si="161"/>
        <v>1.2613442350317493E-6</v>
      </c>
      <c r="AK203" s="23">
        <f t="shared" si="162"/>
        <v>6.3067211751587479E-6</v>
      </c>
      <c r="AL203" s="23">
        <f t="shared" si="163"/>
        <v>3.6088460057852834E-5</v>
      </c>
      <c r="AM203" s="23">
        <f t="shared" si="164"/>
        <v>6.3242398450897441E-5</v>
      </c>
      <c r="AN203" s="23">
        <f t="shared" si="165"/>
        <v>1.0914131367010835E-3</v>
      </c>
      <c r="AO203" s="23">
        <f t="shared" si="166"/>
        <v>1.0949168706872828E-5</v>
      </c>
      <c r="AP203" s="248">
        <f t="shared" si="167"/>
        <v>7.5999999999999992E-7</v>
      </c>
      <c r="AQ203" s="256">
        <f t="shared" si="168"/>
        <v>6.3067211751587475</v>
      </c>
      <c r="AR203" s="257">
        <f t="shared" si="169"/>
        <v>36.088460057852835</v>
      </c>
      <c r="AS203" s="257">
        <f t="shared" si="170"/>
        <v>63.24239845089744</v>
      </c>
      <c r="AT203" s="257">
        <f t="shared" si="171"/>
        <v>1091.4131367010834</v>
      </c>
      <c r="AU203" s="257">
        <f t="shared" si="172"/>
        <v>10.949168706872827</v>
      </c>
      <c r="AV203" s="258">
        <f t="shared" si="173"/>
        <v>0.7599999999999999</v>
      </c>
      <c r="AW203" s="264">
        <v>1</v>
      </c>
      <c r="AX203" s="265">
        <f t="shared" si="174"/>
        <v>6.3067211751587475</v>
      </c>
      <c r="AY203" s="265">
        <f t="shared" si="175"/>
        <v>36.088460057852835</v>
      </c>
      <c r="AZ203" s="265">
        <f t="shared" si="176"/>
        <v>63.24239845089744</v>
      </c>
      <c r="BA203" s="265">
        <f t="shared" si="177"/>
        <v>1091.4131367010834</v>
      </c>
      <c r="BB203" s="265">
        <f t="shared" si="178"/>
        <v>10.949168706872827</v>
      </c>
      <c r="BC203" s="266">
        <f t="shared" si="179"/>
        <v>0.7599999999999999</v>
      </c>
      <c r="BG203" s="13">
        <v>0.1</v>
      </c>
      <c r="BH203" s="13">
        <f t="shared" si="180"/>
        <v>8</v>
      </c>
      <c r="BI203"/>
      <c r="BJ203">
        <f>BH203</f>
        <v>8</v>
      </c>
      <c r="BK203" s="13">
        <f t="shared" si="181"/>
        <v>0.18000000000000002</v>
      </c>
      <c r="BL203" s="13">
        <f t="shared" si="182"/>
        <v>1.03</v>
      </c>
      <c r="BM203" s="13">
        <f t="shared" si="183"/>
        <v>1.8050000000000002</v>
      </c>
      <c r="BN203" s="13">
        <f t="shared" si="184"/>
        <v>31.150000000000002</v>
      </c>
      <c r="BO203" s="13">
        <f t="shared" si="185"/>
        <v>0.3125</v>
      </c>
      <c r="BP203" s="13">
        <f t="shared" si="186"/>
        <v>2.8499999999999998E-2</v>
      </c>
      <c r="BQ203" s="13">
        <f>((((BJ203/Q203)^2)+((BK203/W203)^2))^(1/2))*AD203</f>
        <v>3.2108582232054313E-4</v>
      </c>
      <c r="BR203" s="209">
        <f>(((((BJ203/Q203))^2)+((BL203/X203)^2))^(1/2))*AE203</f>
        <v>1.8373244277231074E-3</v>
      </c>
      <c r="BS203" s="209">
        <f>(((((BJ203/Q203))^2)+((BM203/Y203)^2))^(1/2))*AF203</f>
        <v>3.2197772738254463E-3</v>
      </c>
      <c r="BT203" s="209">
        <f>((((BJ203/Q203)^2)+((BN203/Z203)^2))^(1/2))*AG203</f>
        <v>5.5565685362693996E-2</v>
      </c>
      <c r="BU203" s="209">
        <f>((((BJ203/Q203)^2)+((BO203/AA203)^2))^(1/2))*AH203</f>
        <v>5.5744066375094296E-4</v>
      </c>
      <c r="BV203" s="209">
        <f>((((BJ203/Q203)^2)+((BP203/AB203)^2))^(1/2))*AI203</f>
        <v>3.8692883066527882E-5</v>
      </c>
      <c r="CI203"/>
      <c r="CJ203"/>
      <c r="CK203"/>
      <c r="CL203"/>
      <c r="CM203"/>
    </row>
    <row r="204" spans="1:91" s="13" customFormat="1" ht="12.95" customHeight="1" thickBot="1" x14ac:dyDescent="0.3">
      <c r="A204" s="13">
        <v>4.6033711549746998</v>
      </c>
      <c r="B204" s="13">
        <v>-74.089492993236107</v>
      </c>
      <c r="C204" s="13">
        <v>30</v>
      </c>
      <c r="D204" s="13">
        <v>24</v>
      </c>
      <c r="E204" s="13">
        <v>2306</v>
      </c>
      <c r="F204" s="58" t="s">
        <v>13</v>
      </c>
      <c r="G204" s="59" t="s">
        <v>1364</v>
      </c>
      <c r="H204" s="60" t="s">
        <v>1365</v>
      </c>
      <c r="I204" s="93" t="s">
        <v>1600</v>
      </c>
      <c r="J204" s="71"/>
      <c r="K204" s="94">
        <v>40864</v>
      </c>
      <c r="L204" s="93">
        <v>3</v>
      </c>
      <c r="M204" s="93">
        <v>6</v>
      </c>
      <c r="N204" s="3">
        <f t="shared" si="153"/>
        <v>72</v>
      </c>
      <c r="O204" s="16">
        <v>24</v>
      </c>
      <c r="P204" s="93" t="s">
        <v>1593</v>
      </c>
      <c r="Q204" s="93">
        <v>550</v>
      </c>
      <c r="R204" s="14"/>
      <c r="S204" s="14"/>
      <c r="T204" s="14"/>
      <c r="U204" s="17">
        <v>3.9E-2</v>
      </c>
      <c r="V204" s="140">
        <v>2.8800000000000002E-3</v>
      </c>
      <c r="W204" s="140">
        <v>3.2000000000000002E-3</v>
      </c>
      <c r="X204" s="140">
        <v>7.5000000000000002E-4</v>
      </c>
      <c r="Y204" s="140">
        <v>4.0000000000000003E-5</v>
      </c>
      <c r="Z204" s="140">
        <v>6.7999999999999996E-3</v>
      </c>
      <c r="AA204" s="146">
        <v>2.64</v>
      </c>
      <c r="AB204" s="218">
        <v>1.4999999999999999E-2</v>
      </c>
      <c r="AC204" s="237">
        <f t="shared" si="154"/>
        <v>2.4974615853628644E-5</v>
      </c>
      <c r="AD204" s="22">
        <f t="shared" si="155"/>
        <v>2.7749573170698493E-5</v>
      </c>
      <c r="AE204" s="22">
        <f t="shared" si="156"/>
        <v>6.5038062118824593E-6</v>
      </c>
      <c r="AF204" s="22">
        <f t="shared" si="157"/>
        <v>3.4686966463373119E-7</v>
      </c>
      <c r="AG204" s="22">
        <f t="shared" si="158"/>
        <v>5.8967842987734291E-5</v>
      </c>
      <c r="AH204" s="22">
        <f t="shared" si="159"/>
        <v>2.2893397865826257E-2</v>
      </c>
      <c r="AI204" s="238">
        <f t="shared" si="160"/>
        <v>9.8999999999999994E-5</v>
      </c>
      <c r="AJ204" s="247">
        <f t="shared" si="161"/>
        <v>8.6717416158432796E-8</v>
      </c>
      <c r="AK204" s="23">
        <f t="shared" si="162"/>
        <v>9.6352684620480877E-8</v>
      </c>
      <c r="AL204" s="23">
        <f t="shared" si="163"/>
        <v>2.2582660457925207E-8</v>
      </c>
      <c r="AM204" s="23">
        <f t="shared" si="164"/>
        <v>1.204408557756011E-9</v>
      </c>
      <c r="AN204" s="23">
        <f t="shared" si="165"/>
        <v>2.0474945481852185E-7</v>
      </c>
      <c r="AO204" s="23">
        <f t="shared" si="166"/>
        <v>7.949096481189673E-5</v>
      </c>
      <c r="AP204" s="248">
        <f t="shared" si="167"/>
        <v>3.4374999999999999E-7</v>
      </c>
      <c r="AQ204" s="256">
        <f t="shared" si="168"/>
        <v>9.6352684620480883E-2</v>
      </c>
      <c r="AR204" s="257">
        <f t="shared" si="169"/>
        <v>2.2582660457925206E-2</v>
      </c>
      <c r="AS204" s="257">
        <f t="shared" si="170"/>
        <v>1.204408557756011E-3</v>
      </c>
      <c r="AT204" s="257">
        <f t="shared" si="171"/>
        <v>0.20474945481852186</v>
      </c>
      <c r="AU204" s="257">
        <f t="shared" si="172"/>
        <v>79.490964811896731</v>
      </c>
      <c r="AV204" s="258">
        <f t="shared" si="173"/>
        <v>0.34375</v>
      </c>
      <c r="AW204" s="264">
        <v>0</v>
      </c>
      <c r="AX204" s="265">
        <f t="shared" si="174"/>
        <v>0</v>
      </c>
      <c r="AY204" s="265">
        <f t="shared" si="175"/>
        <v>0</v>
      </c>
      <c r="AZ204" s="265">
        <f t="shared" si="176"/>
        <v>0</v>
      </c>
      <c r="BA204" s="265">
        <f t="shared" si="177"/>
        <v>0</v>
      </c>
      <c r="BB204" s="265">
        <f t="shared" si="178"/>
        <v>0</v>
      </c>
      <c r="BC204" s="266">
        <f t="shared" si="179"/>
        <v>0</v>
      </c>
      <c r="BG204" s="13">
        <v>0.1</v>
      </c>
      <c r="BH204" s="13">
        <f t="shared" si="180"/>
        <v>55</v>
      </c>
      <c r="BI204"/>
      <c r="BJ204">
        <f>BH204</f>
        <v>55</v>
      </c>
      <c r="BK204" s="13">
        <f t="shared" si="181"/>
        <v>3.2000000000000003E-4</v>
      </c>
      <c r="BL204" s="13">
        <f t="shared" si="182"/>
        <v>7.5000000000000007E-5</v>
      </c>
      <c r="BM204" s="13">
        <f t="shared" si="183"/>
        <v>4.0000000000000007E-6</v>
      </c>
      <c r="BN204" s="13">
        <f t="shared" si="184"/>
        <v>6.8000000000000005E-4</v>
      </c>
      <c r="BO204" s="13">
        <f t="shared" si="185"/>
        <v>0.26400000000000001</v>
      </c>
      <c r="BP204" s="13">
        <f t="shared" si="186"/>
        <v>1.5E-3</v>
      </c>
      <c r="BQ204" s="13">
        <f>((((BJ204/Q204)^2)+((BK204/W204)^2))^(1/2))*AD204</f>
        <v>3.9243822728066389E-6</v>
      </c>
      <c r="BR204" s="209">
        <f>(((((BJ204/Q204))^2)+((BL204/X204)^2))^(1/2))*AE204</f>
        <v>9.1977709518905595E-7</v>
      </c>
      <c r="BS204" s="209">
        <f>(((((BJ204/Q204))^2)+((BM204/Y204)^2))^(1/2))*AF204</f>
        <v>4.9054778410082988E-8</v>
      </c>
      <c r="BT204" s="209">
        <f>((((BJ204/Q204)^2)+((BN204/Z204)^2))^(1/2))*AG204</f>
        <v>8.3393123297141065E-6</v>
      </c>
      <c r="BU204" s="209">
        <f>((((BJ204/Q204)^2)+((BO204/AA204)^2))^(1/2))*AH204</f>
        <v>3.2376153750654771E-3</v>
      </c>
      <c r="BV204" s="209">
        <f>((((BJ204/Q204)^2)+((BP204/AB204)^2))^(1/2))*AI204</f>
        <v>1.4000714267493643E-5</v>
      </c>
      <c r="CI204"/>
      <c r="CJ204"/>
      <c r="CK204"/>
      <c r="CL204"/>
      <c r="CM204"/>
    </row>
    <row r="205" spans="1:91" s="26" customFormat="1" ht="12.95" customHeight="1" thickBot="1" x14ac:dyDescent="0.3">
      <c r="A205" s="13">
        <v>4.6036099999999998</v>
      </c>
      <c r="B205" s="13">
        <v>-74.124157999999994</v>
      </c>
      <c r="C205" s="13">
        <v>26</v>
      </c>
      <c r="D205" s="13">
        <v>24</v>
      </c>
      <c r="E205" s="13">
        <v>1809</v>
      </c>
      <c r="F205" s="83" t="s">
        <v>13</v>
      </c>
      <c r="G205" s="59" t="s">
        <v>1476</v>
      </c>
      <c r="H205" s="60" t="s">
        <v>1477</v>
      </c>
      <c r="I205" s="93" t="s">
        <v>1601</v>
      </c>
      <c r="J205" s="100"/>
      <c r="K205" s="95">
        <v>40714</v>
      </c>
      <c r="L205" s="93">
        <v>4</v>
      </c>
      <c r="M205" s="16">
        <v>7</v>
      </c>
      <c r="N205" s="3">
        <f t="shared" si="153"/>
        <v>120</v>
      </c>
      <c r="O205" s="3">
        <v>30</v>
      </c>
      <c r="P205" s="93" t="s">
        <v>1554</v>
      </c>
      <c r="Q205" s="93">
        <v>400</v>
      </c>
      <c r="R205" s="14"/>
      <c r="S205" s="14"/>
      <c r="T205" s="14"/>
      <c r="U205" s="17">
        <v>3.9E-2</v>
      </c>
      <c r="V205" s="142">
        <v>0.36</v>
      </c>
      <c r="W205" s="148">
        <v>1.8</v>
      </c>
      <c r="X205" s="142">
        <v>10.3</v>
      </c>
      <c r="Y205" s="154">
        <f>0.01805*1000</f>
        <v>18.05</v>
      </c>
      <c r="Z205" s="148">
        <v>311.5</v>
      </c>
      <c r="AA205" s="21">
        <f>0.003125*1000</f>
        <v>3.125</v>
      </c>
      <c r="AB205" s="215">
        <v>0.28499999999999998</v>
      </c>
      <c r="AC205" s="237">
        <f t="shared" si="154"/>
        <v>2.2704196230571494E-3</v>
      </c>
      <c r="AD205" s="22">
        <f t="shared" si="155"/>
        <v>1.1352098115285748E-2</v>
      </c>
      <c r="AE205" s="22">
        <f t="shared" si="156"/>
        <v>6.4959228104135097E-2</v>
      </c>
      <c r="AF205" s="22">
        <f t="shared" si="157"/>
        <v>0.1138363172116154</v>
      </c>
      <c r="AG205" s="22">
        <f t="shared" si="158"/>
        <v>1.9645436460619501</v>
      </c>
      <c r="AH205" s="22">
        <f t="shared" si="159"/>
        <v>1.9708503672371088E-2</v>
      </c>
      <c r="AI205" s="238">
        <f t="shared" si="160"/>
        <v>1.3679999999999999E-3</v>
      </c>
      <c r="AJ205" s="247">
        <f t="shared" si="161"/>
        <v>6.3067211751587479E-6</v>
      </c>
      <c r="AK205" s="23">
        <f t="shared" si="162"/>
        <v>3.153360587579374E-5</v>
      </c>
      <c r="AL205" s="23">
        <f t="shared" si="163"/>
        <v>1.8044230028926416E-4</v>
      </c>
      <c r="AM205" s="23">
        <f t="shared" si="164"/>
        <v>3.1621199225448723E-4</v>
      </c>
      <c r="AN205" s="23">
        <f t="shared" si="165"/>
        <v>5.4570656835054169E-3</v>
      </c>
      <c r="AO205" s="23">
        <f t="shared" si="166"/>
        <v>5.4745843534364136E-5</v>
      </c>
      <c r="AP205" s="248">
        <f t="shared" si="167"/>
        <v>3.7999999999999996E-6</v>
      </c>
      <c r="AQ205" s="256">
        <f t="shared" si="168"/>
        <v>31.533605875793739</v>
      </c>
      <c r="AR205" s="257">
        <f t="shared" si="169"/>
        <v>180.44230028926415</v>
      </c>
      <c r="AS205" s="257">
        <f t="shared" si="170"/>
        <v>316.21199225448726</v>
      </c>
      <c r="AT205" s="257">
        <f t="shared" si="171"/>
        <v>5457.0656835054169</v>
      </c>
      <c r="AU205" s="257">
        <f t="shared" si="172"/>
        <v>54.745843534364134</v>
      </c>
      <c r="AV205" s="258">
        <f t="shared" si="173"/>
        <v>3.8</v>
      </c>
      <c r="AW205" s="264">
        <v>1</v>
      </c>
      <c r="AX205" s="265">
        <f t="shared" si="174"/>
        <v>31.533605875793739</v>
      </c>
      <c r="AY205" s="265">
        <f t="shared" si="175"/>
        <v>180.44230028926415</v>
      </c>
      <c r="AZ205" s="265">
        <f t="shared" si="176"/>
        <v>316.21199225448726</v>
      </c>
      <c r="BA205" s="265">
        <f t="shared" si="177"/>
        <v>5457.0656835054169</v>
      </c>
      <c r="BB205" s="265">
        <f t="shared" si="178"/>
        <v>54.745843534364134</v>
      </c>
      <c r="BC205" s="266">
        <f t="shared" si="179"/>
        <v>3.8</v>
      </c>
      <c r="BG205" s="13">
        <v>0.1</v>
      </c>
      <c r="BH205" s="13">
        <f t="shared" si="180"/>
        <v>40</v>
      </c>
      <c r="BI205"/>
      <c r="BJ205">
        <f>BH205</f>
        <v>40</v>
      </c>
      <c r="BK205" s="13">
        <f t="shared" si="181"/>
        <v>0.18000000000000002</v>
      </c>
      <c r="BL205" s="13">
        <f t="shared" si="182"/>
        <v>1.03</v>
      </c>
      <c r="BM205" s="13">
        <f t="shared" si="183"/>
        <v>1.8050000000000002</v>
      </c>
      <c r="BN205" s="13">
        <f t="shared" si="184"/>
        <v>31.150000000000002</v>
      </c>
      <c r="BO205" s="13">
        <f t="shared" si="185"/>
        <v>0.3125</v>
      </c>
      <c r="BP205" s="13">
        <f t="shared" si="186"/>
        <v>2.8499999999999998E-2</v>
      </c>
      <c r="BQ205" s="13">
        <f>((((BJ205/Q205)^2)+((BK205/W205)^2))^(1/2))*AD205</f>
        <v>1.6054291116027158E-3</v>
      </c>
      <c r="BR205" s="209">
        <f>(((((BJ205/Q205))^2)+((BL205/X205)^2))^(1/2))*AE205</f>
        <v>9.1866221386155376E-3</v>
      </c>
      <c r="BS205" s="209">
        <f>(((((BJ205/Q205))^2)+((BM205/Y205)^2))^(1/2))*AF205</f>
        <v>1.6098886369127232E-2</v>
      </c>
      <c r="BT205" s="209">
        <f>((((BJ205/Q205)^2)+((BN205/Z205)^2))^(1/2))*AG205</f>
        <v>0.27782842681346998</v>
      </c>
      <c r="BU205" s="209">
        <f>((((BJ205/Q205)^2)+((BO205/AA205)^2))^(1/2))*AH205</f>
        <v>2.7872033187547147E-3</v>
      </c>
      <c r="BV205" s="209">
        <f>((((BJ205/Q205)^2)+((BP205/AB205)^2))^(1/2))*AI205</f>
        <v>1.9346441533263942E-4</v>
      </c>
      <c r="CI205"/>
      <c r="CJ205"/>
      <c r="CK205"/>
      <c r="CL205"/>
      <c r="CM205"/>
    </row>
    <row r="206" spans="1:91" s="26" customFormat="1" ht="12.95" customHeight="1" thickBot="1" x14ac:dyDescent="0.3">
      <c r="A206" s="13">
        <v>4.6039403921534303</v>
      </c>
      <c r="B206" s="13">
        <v>-74.0900541344202</v>
      </c>
      <c r="C206" s="13">
        <v>30</v>
      </c>
      <c r="D206" s="13">
        <v>24</v>
      </c>
      <c r="E206" s="13">
        <v>2306</v>
      </c>
      <c r="F206" s="3" t="s">
        <v>13</v>
      </c>
      <c r="G206" s="4" t="s">
        <v>461</v>
      </c>
      <c r="H206" s="5" t="s">
        <v>462</v>
      </c>
      <c r="I206" s="14" t="s">
        <v>1600</v>
      </c>
      <c r="J206" s="3" t="s">
        <v>1559</v>
      </c>
      <c r="K206" s="6">
        <v>40653</v>
      </c>
      <c r="L206" s="15">
        <v>12</v>
      </c>
      <c r="M206" s="3">
        <v>7</v>
      </c>
      <c r="N206" s="3">
        <f t="shared" si="153"/>
        <v>360</v>
      </c>
      <c r="O206" s="3">
        <v>30</v>
      </c>
      <c r="P206" s="14" t="s">
        <v>1554</v>
      </c>
      <c r="Q206" s="3">
        <v>720</v>
      </c>
      <c r="R206" s="14">
        <f>0.565555287076649*Q206</f>
        <v>407.19980669518731</v>
      </c>
      <c r="S206" s="14"/>
      <c r="T206" s="14"/>
      <c r="U206" s="17">
        <v>3.9E-2</v>
      </c>
      <c r="V206" s="18">
        <v>2.0099999999999998</v>
      </c>
      <c r="W206" s="19">
        <v>10.050000000000001</v>
      </c>
      <c r="X206" s="18">
        <v>3.0999999999999996</v>
      </c>
      <c r="Y206" s="154">
        <v>18.05</v>
      </c>
      <c r="Z206" s="19">
        <v>154.44999999999999</v>
      </c>
      <c r="AA206" s="31">
        <v>3.125</v>
      </c>
      <c r="AB206" s="226">
        <v>0.95899999999999996</v>
      </c>
      <c r="AC206" s="237">
        <f t="shared" si="154"/>
        <v>3.5722397819834911E-2</v>
      </c>
      <c r="AD206" s="22">
        <f t="shared" si="155"/>
        <v>0.17861198909917461</v>
      </c>
      <c r="AE206" s="22">
        <f t="shared" si="156"/>
        <v>5.5094245393775235E-2</v>
      </c>
      <c r="AF206" s="22">
        <f t="shared" si="157"/>
        <v>0.3207906868895623</v>
      </c>
      <c r="AG206" s="22">
        <f t="shared" si="158"/>
        <v>2.7449374842156726</v>
      </c>
      <c r="AH206" s="22">
        <f t="shared" si="159"/>
        <v>5.5538553824370201E-2</v>
      </c>
      <c r="AI206" s="238">
        <f t="shared" si="160"/>
        <v>1.2971815375448215E-2</v>
      </c>
      <c r="AJ206" s="247">
        <f t="shared" si="161"/>
        <v>9.922888283287475E-5</v>
      </c>
      <c r="AK206" s="23">
        <f t="shared" si="162"/>
        <v>4.9614441416437392E-4</v>
      </c>
      <c r="AL206" s="23">
        <f t="shared" si="163"/>
        <v>1.5303957053826455E-4</v>
      </c>
      <c r="AM206" s="23">
        <f t="shared" si="164"/>
        <v>8.910852413598953E-4</v>
      </c>
      <c r="AN206" s="23">
        <f t="shared" si="165"/>
        <v>7.6248263450435349E-3</v>
      </c>
      <c r="AO206" s="23">
        <f t="shared" si="166"/>
        <v>1.5427376062325055E-4</v>
      </c>
      <c r="AP206" s="248">
        <f t="shared" si="167"/>
        <v>3.6032820487356154E-5</v>
      </c>
      <c r="AQ206" s="256">
        <f t="shared" si="168"/>
        <v>496.14441416437393</v>
      </c>
      <c r="AR206" s="257">
        <f t="shared" si="169"/>
        <v>153.03957053826454</v>
      </c>
      <c r="AS206" s="257">
        <f t="shared" si="170"/>
        <v>891.08524135989535</v>
      </c>
      <c r="AT206" s="257">
        <f t="shared" si="171"/>
        <v>7624.8263450435352</v>
      </c>
      <c r="AU206" s="257">
        <f t="shared" si="172"/>
        <v>154.27376062325055</v>
      </c>
      <c r="AV206" s="258">
        <f t="shared" si="173"/>
        <v>36.032820487356155</v>
      </c>
      <c r="AW206" s="264">
        <v>1</v>
      </c>
      <c r="AX206" s="265">
        <f t="shared" si="174"/>
        <v>496.14441416437393</v>
      </c>
      <c r="AY206" s="265">
        <f t="shared" si="175"/>
        <v>153.03957053826454</v>
      </c>
      <c r="AZ206" s="265">
        <f t="shared" si="176"/>
        <v>891.08524135989535</v>
      </c>
      <c r="BA206" s="265">
        <f t="shared" si="177"/>
        <v>7624.8263450435352</v>
      </c>
      <c r="BB206" s="265">
        <f t="shared" si="178"/>
        <v>154.27376062325055</v>
      </c>
      <c r="BC206" s="266">
        <f t="shared" si="179"/>
        <v>36.032820487356155</v>
      </c>
      <c r="BF206" s="210">
        <f>'F. CONVERSIÓN DE CARBÓN A CARNE'!$L$20</f>
        <v>0.24417195935985944</v>
      </c>
      <c r="BG206" s="13">
        <v>0.1</v>
      </c>
      <c r="BH206" s="13">
        <f t="shared" si="180"/>
        <v>72</v>
      </c>
      <c r="BI206">
        <f>(((((BD206+BE206+BF206)/0.565555287076649)^2)+((BH206/Q206)^2))^(1/2))*R206</f>
        <v>180.45801920700239</v>
      </c>
      <c r="BJ206">
        <f>(((BH206)^2)+((BI206^2))^(1/2))</f>
        <v>5364.4580192070025</v>
      </c>
      <c r="BK206" s="13">
        <f t="shared" si="181"/>
        <v>1.0050000000000001</v>
      </c>
      <c r="BL206" s="13">
        <f t="shared" si="182"/>
        <v>0.31</v>
      </c>
      <c r="BM206" s="13">
        <f t="shared" si="183"/>
        <v>1.8050000000000002</v>
      </c>
      <c r="BN206" s="13">
        <f t="shared" si="184"/>
        <v>15.445</v>
      </c>
      <c r="BO206" s="13">
        <f t="shared" si="185"/>
        <v>0.3125</v>
      </c>
      <c r="BP206" s="13">
        <f t="shared" si="186"/>
        <v>9.5899999999999999E-2</v>
      </c>
      <c r="BQ206" s="13">
        <f>((((BJ206/(Q206+R206+S206+T206))^2)+((BK206/W206)^2))^(1/2))*AD206</f>
        <v>0.85022017455548204</v>
      </c>
      <c r="BR206" s="209">
        <f>((((BJ206/(Q206+R206+S206+T206))^2)+((BL206/X206)^2))^(1/2))*AE206</f>
        <v>0.26225696926587</v>
      </c>
      <c r="BS206" s="209">
        <f>(((((BJ206/(Q206+R206+S206+T206))^2)+((BM206/Y206)^2))^(1/2))*AF206)</f>
        <v>1.5270123533061142</v>
      </c>
      <c r="BT206" s="209">
        <f>((((BJ206/(Q206+R206+S206+T206))^2)+((BN206/Z206)^2))^(1/2))*AG206</f>
        <v>13.066319001004393</v>
      </c>
      <c r="BU206" s="209">
        <f>((((BJ206/(Q206+R206+S206+T206))^2)+((BO206/AA206)^2))^(1/2))*AH206</f>
        <v>0.26437194482446574</v>
      </c>
      <c r="BV206" s="209">
        <f>((((BJ206/(Q206+R206+S206+T206))^2)+((BP206/AB206)^2))^(1/2))*AI206</f>
        <v>6.1747809810747095E-2</v>
      </c>
      <c r="CI206"/>
      <c r="CJ206"/>
      <c r="CK206"/>
      <c r="CL206"/>
      <c r="CM206"/>
    </row>
    <row r="207" spans="1:91" s="13" customFormat="1" ht="12.95" customHeight="1" thickBot="1" x14ac:dyDescent="0.3">
      <c r="A207" s="13">
        <v>4.6039830000000004</v>
      </c>
      <c r="B207" s="13">
        <v>-74.123807999999997</v>
      </c>
      <c r="C207" s="13">
        <v>26</v>
      </c>
      <c r="D207" s="13">
        <v>24</v>
      </c>
      <c r="E207" s="13">
        <v>1809</v>
      </c>
      <c r="F207" s="83" t="s">
        <v>13</v>
      </c>
      <c r="G207" s="59" t="s">
        <v>1500</v>
      </c>
      <c r="H207" s="60" t="s">
        <v>1501</v>
      </c>
      <c r="I207" s="83" t="s">
        <v>1601</v>
      </c>
      <c r="J207" s="58"/>
      <c r="K207" s="85">
        <v>41088</v>
      </c>
      <c r="L207" s="83">
        <v>5</v>
      </c>
      <c r="M207" s="16">
        <v>7</v>
      </c>
      <c r="N207" s="3">
        <f t="shared" si="153"/>
        <v>150</v>
      </c>
      <c r="O207" s="3">
        <v>30</v>
      </c>
      <c r="P207" s="16" t="s">
        <v>1632</v>
      </c>
      <c r="Q207" s="62">
        <v>550</v>
      </c>
      <c r="R207" s="14"/>
      <c r="S207" s="14"/>
      <c r="T207" s="14"/>
      <c r="U207" s="17">
        <v>3.9E-2</v>
      </c>
      <c r="V207" s="142">
        <v>0.36</v>
      </c>
      <c r="W207" s="148">
        <v>1.8</v>
      </c>
      <c r="X207" s="142">
        <v>10.3</v>
      </c>
      <c r="Y207" s="154">
        <f>0.01805*1000</f>
        <v>18.05</v>
      </c>
      <c r="Z207" s="148">
        <v>311.5</v>
      </c>
      <c r="AA207" s="21">
        <f>0.003125*1000</f>
        <v>3.125</v>
      </c>
      <c r="AB207" s="215">
        <v>0.28499999999999998</v>
      </c>
      <c r="AC207" s="237">
        <f t="shared" si="154"/>
        <v>3.1218269817035803E-3</v>
      </c>
      <c r="AD207" s="22">
        <f t="shared" si="155"/>
        <v>1.5609134908517902E-2</v>
      </c>
      <c r="AE207" s="22">
        <f t="shared" si="156"/>
        <v>8.9318938643185769E-2</v>
      </c>
      <c r="AF207" s="22">
        <f t="shared" si="157"/>
        <v>0.15652493616597118</v>
      </c>
      <c r="AG207" s="22">
        <f t="shared" si="158"/>
        <v>2.701247513335181</v>
      </c>
      <c r="AH207" s="22">
        <f t="shared" si="159"/>
        <v>2.7099192549510247E-2</v>
      </c>
      <c r="AI207" s="238">
        <f t="shared" si="160"/>
        <v>1.8810000000000001E-3</v>
      </c>
      <c r="AJ207" s="247">
        <f t="shared" si="161"/>
        <v>8.6717416158432791E-6</v>
      </c>
      <c r="AK207" s="23">
        <f t="shared" si="162"/>
        <v>4.3358708079216396E-5</v>
      </c>
      <c r="AL207" s="23">
        <f t="shared" si="163"/>
        <v>2.4810816289773824E-4</v>
      </c>
      <c r="AM207" s="23">
        <f t="shared" si="164"/>
        <v>4.3479148934991998E-4</v>
      </c>
      <c r="AN207" s="23">
        <f t="shared" si="165"/>
        <v>7.503465314819947E-3</v>
      </c>
      <c r="AO207" s="23">
        <f t="shared" si="166"/>
        <v>7.5275534859750687E-5</v>
      </c>
      <c r="AP207" s="248">
        <f t="shared" si="167"/>
        <v>5.2249999999999999E-6</v>
      </c>
      <c r="AQ207" s="256">
        <f t="shared" si="168"/>
        <v>43.358708079216399</v>
      </c>
      <c r="AR207" s="257">
        <f t="shared" si="169"/>
        <v>248.10816289773825</v>
      </c>
      <c r="AS207" s="257">
        <f t="shared" si="170"/>
        <v>434.79148934991997</v>
      </c>
      <c r="AT207" s="257">
        <f t="shared" si="171"/>
        <v>7503.4653148199468</v>
      </c>
      <c r="AU207" s="257">
        <f t="shared" si="172"/>
        <v>75.275534859750692</v>
      </c>
      <c r="AV207" s="258">
        <f t="shared" si="173"/>
        <v>5.2249999999999996</v>
      </c>
      <c r="AW207" s="264">
        <v>1</v>
      </c>
      <c r="AX207" s="265">
        <f t="shared" si="174"/>
        <v>43.358708079216399</v>
      </c>
      <c r="AY207" s="265">
        <f t="shared" si="175"/>
        <v>248.10816289773825</v>
      </c>
      <c r="AZ207" s="265">
        <f t="shared" si="176"/>
        <v>434.79148934991997</v>
      </c>
      <c r="BA207" s="265">
        <f t="shared" si="177"/>
        <v>7503.4653148199468</v>
      </c>
      <c r="BB207" s="265">
        <f t="shared" si="178"/>
        <v>75.275534859750692</v>
      </c>
      <c r="BC207" s="266">
        <f t="shared" si="179"/>
        <v>5.2249999999999996</v>
      </c>
      <c r="BG207" s="13">
        <v>0.1</v>
      </c>
      <c r="BH207" s="13">
        <f t="shared" si="180"/>
        <v>55</v>
      </c>
      <c r="BI207"/>
      <c r="BJ207">
        <f>BH207</f>
        <v>55</v>
      </c>
      <c r="BK207" s="13">
        <f t="shared" si="181"/>
        <v>0.18000000000000002</v>
      </c>
      <c r="BL207" s="13">
        <f t="shared" si="182"/>
        <v>1.03</v>
      </c>
      <c r="BM207" s="13">
        <f t="shared" si="183"/>
        <v>1.8050000000000002</v>
      </c>
      <c r="BN207" s="13">
        <f t="shared" si="184"/>
        <v>31.150000000000002</v>
      </c>
      <c r="BO207" s="13">
        <f t="shared" si="185"/>
        <v>0.3125</v>
      </c>
      <c r="BP207" s="13">
        <f t="shared" si="186"/>
        <v>2.8499999999999998E-2</v>
      </c>
      <c r="BQ207" s="13">
        <f>((((BJ207/Q207)^2)+((BK207/W207)^2))^(1/2))*AD207</f>
        <v>2.2074650284537342E-3</v>
      </c>
      <c r="BR207" s="209">
        <f>(((((BJ207/Q207))^2)+((BL207/X207)^2))^(1/2))*AE207</f>
        <v>1.2631605440596364E-2</v>
      </c>
      <c r="BS207" s="209">
        <f>(((((BJ207/Q207))^2)+((BM207/Y207)^2))^(1/2))*AF207</f>
        <v>2.2135968757549945E-2</v>
      </c>
      <c r="BT207" s="209">
        <f>((((BJ207/Q207)^2)+((BN207/Z207)^2))^(1/2))*AG207</f>
        <v>0.38201408686852117</v>
      </c>
      <c r="BU207" s="209">
        <f>((((BJ207/Q207)^2)+((BO207/AA207)^2))^(1/2))*AH207</f>
        <v>3.8324045632877331E-3</v>
      </c>
      <c r="BV207" s="209">
        <f>((((BJ207/Q207)^2)+((BP207/AB207)^2))^(1/2))*AI207</f>
        <v>2.6601357108237925E-4</v>
      </c>
      <c r="CI207"/>
      <c r="CJ207"/>
      <c r="CK207"/>
      <c r="CL207"/>
      <c r="CM207"/>
    </row>
    <row r="208" spans="1:91" s="13" customFormat="1" ht="12.95" customHeight="1" thickBot="1" x14ac:dyDescent="0.3">
      <c r="A208" s="13">
        <v>4.6040861111111111</v>
      </c>
      <c r="B208" s="13">
        <v>-74.128708333333321</v>
      </c>
      <c r="C208" s="13">
        <v>26</v>
      </c>
      <c r="D208" s="13">
        <v>24</v>
      </c>
      <c r="E208" s="13">
        <v>1809</v>
      </c>
      <c r="F208" s="58" t="s">
        <v>13</v>
      </c>
      <c r="G208" s="59" t="s">
        <v>978</v>
      </c>
      <c r="H208" s="60" t="s">
        <v>979</v>
      </c>
      <c r="I208" s="16" t="s">
        <v>1601</v>
      </c>
      <c r="J208" s="16"/>
      <c r="K208" s="66">
        <v>39899</v>
      </c>
      <c r="L208" s="16">
        <v>13</v>
      </c>
      <c r="M208" s="16">
        <v>7</v>
      </c>
      <c r="N208" s="3">
        <f t="shared" si="153"/>
        <v>390</v>
      </c>
      <c r="O208" s="3">
        <v>30</v>
      </c>
      <c r="P208" s="16" t="s">
        <v>1554</v>
      </c>
      <c r="Q208" s="62">
        <v>550</v>
      </c>
      <c r="R208" s="14"/>
      <c r="S208" s="14"/>
      <c r="T208" s="14"/>
      <c r="U208" s="17">
        <v>3.9E-2</v>
      </c>
      <c r="V208" s="142">
        <v>0.36</v>
      </c>
      <c r="W208" s="148">
        <v>1.8</v>
      </c>
      <c r="X208" s="142">
        <v>10.3</v>
      </c>
      <c r="Y208" s="154">
        <f>0.01805*1000</f>
        <v>18.05</v>
      </c>
      <c r="Z208" s="148">
        <v>311.5</v>
      </c>
      <c r="AA208" s="21">
        <f>0.003125*1000</f>
        <v>3.125</v>
      </c>
      <c r="AB208" s="215">
        <v>0.28499999999999998</v>
      </c>
      <c r="AC208" s="237">
        <f t="shared" si="154"/>
        <v>3.1218269817035803E-3</v>
      </c>
      <c r="AD208" s="22">
        <f t="shared" si="155"/>
        <v>1.5609134908517902E-2</v>
      </c>
      <c r="AE208" s="22">
        <f t="shared" si="156"/>
        <v>8.9318938643185769E-2</v>
      </c>
      <c r="AF208" s="22">
        <f t="shared" si="157"/>
        <v>0.15652493616597118</v>
      </c>
      <c r="AG208" s="22">
        <f t="shared" si="158"/>
        <v>2.701247513335181</v>
      </c>
      <c r="AH208" s="22">
        <f t="shared" si="159"/>
        <v>2.7099192549510247E-2</v>
      </c>
      <c r="AI208" s="238">
        <f t="shared" si="160"/>
        <v>1.8810000000000001E-3</v>
      </c>
      <c r="AJ208" s="247">
        <f t="shared" si="161"/>
        <v>8.6717416158432791E-6</v>
      </c>
      <c r="AK208" s="23">
        <f t="shared" si="162"/>
        <v>4.3358708079216396E-5</v>
      </c>
      <c r="AL208" s="23">
        <f t="shared" si="163"/>
        <v>2.4810816289773824E-4</v>
      </c>
      <c r="AM208" s="23">
        <f t="shared" si="164"/>
        <v>4.3479148934991998E-4</v>
      </c>
      <c r="AN208" s="23">
        <f t="shared" si="165"/>
        <v>7.503465314819947E-3</v>
      </c>
      <c r="AO208" s="23">
        <f t="shared" si="166"/>
        <v>7.5275534859750687E-5</v>
      </c>
      <c r="AP208" s="248">
        <f t="shared" si="167"/>
        <v>5.2249999999999999E-6</v>
      </c>
      <c r="AQ208" s="256">
        <f t="shared" si="168"/>
        <v>43.358708079216399</v>
      </c>
      <c r="AR208" s="257">
        <f t="shared" si="169"/>
        <v>248.10816289773825</v>
      </c>
      <c r="AS208" s="257">
        <f t="shared" si="170"/>
        <v>434.79148934991997</v>
      </c>
      <c r="AT208" s="257">
        <f t="shared" si="171"/>
        <v>7503.4653148199468</v>
      </c>
      <c r="AU208" s="257">
        <f t="shared" si="172"/>
        <v>75.275534859750692</v>
      </c>
      <c r="AV208" s="258">
        <f t="shared" si="173"/>
        <v>5.2249999999999996</v>
      </c>
      <c r="AW208" s="264">
        <v>1</v>
      </c>
      <c r="AX208" s="265">
        <f t="shared" si="174"/>
        <v>43.358708079216399</v>
      </c>
      <c r="AY208" s="265">
        <f t="shared" si="175"/>
        <v>248.10816289773825</v>
      </c>
      <c r="AZ208" s="265">
        <f t="shared" si="176"/>
        <v>434.79148934991997</v>
      </c>
      <c r="BA208" s="265">
        <f t="shared" si="177"/>
        <v>7503.4653148199468</v>
      </c>
      <c r="BB208" s="265">
        <f t="shared" si="178"/>
        <v>75.275534859750692</v>
      </c>
      <c r="BC208" s="266">
        <f t="shared" si="179"/>
        <v>5.2249999999999996</v>
      </c>
      <c r="BG208" s="13">
        <v>0.1</v>
      </c>
      <c r="BH208" s="13">
        <f t="shared" si="180"/>
        <v>55</v>
      </c>
      <c r="BI208"/>
      <c r="BJ208">
        <f>BH208</f>
        <v>55</v>
      </c>
      <c r="BK208" s="13">
        <f t="shared" si="181"/>
        <v>0.18000000000000002</v>
      </c>
      <c r="BL208" s="13">
        <f t="shared" si="182"/>
        <v>1.03</v>
      </c>
      <c r="BM208" s="13">
        <f t="shared" si="183"/>
        <v>1.8050000000000002</v>
      </c>
      <c r="BN208" s="13">
        <f t="shared" si="184"/>
        <v>31.150000000000002</v>
      </c>
      <c r="BO208" s="13">
        <f t="shared" si="185"/>
        <v>0.3125</v>
      </c>
      <c r="BP208" s="13">
        <f t="shared" si="186"/>
        <v>2.8499999999999998E-2</v>
      </c>
      <c r="BQ208" s="13">
        <f>((((BJ208/Q208)^2)+((BK208/W208)^2))^(1/2))*AD208</f>
        <v>2.2074650284537342E-3</v>
      </c>
      <c r="BR208" s="209">
        <f>(((((BJ208/Q208))^2)+((BL208/X208)^2))^(1/2))*AE208</f>
        <v>1.2631605440596364E-2</v>
      </c>
      <c r="BS208" s="209">
        <f>(((((BJ208/Q208))^2)+((BM208/Y208)^2))^(1/2))*AF208</f>
        <v>2.2135968757549945E-2</v>
      </c>
      <c r="BT208" s="209">
        <f>((((BJ208/Q208)^2)+((BN208/Z208)^2))^(1/2))*AG208</f>
        <v>0.38201408686852117</v>
      </c>
      <c r="BU208" s="209">
        <f>((((BJ208/Q208)^2)+((BO208/AA208)^2))^(1/2))*AH208</f>
        <v>3.8324045632877331E-3</v>
      </c>
      <c r="BV208" s="209">
        <f>((((BJ208/Q208)^2)+((BP208/AB208)^2))^(1/2))*AI208</f>
        <v>2.6601357108237925E-4</v>
      </c>
      <c r="CI208"/>
      <c r="CJ208"/>
      <c r="CK208"/>
      <c r="CL208"/>
      <c r="CM208"/>
    </row>
    <row r="209" spans="1:91" s="13" customFormat="1" ht="12.95" customHeight="1" thickBot="1" x14ac:dyDescent="0.3">
      <c r="A209" s="13">
        <v>4.6041939999999997</v>
      </c>
      <c r="B209" s="13">
        <v>-74.073041000000003</v>
      </c>
      <c r="C209" s="13">
        <v>32</v>
      </c>
      <c r="D209" s="13">
        <v>24</v>
      </c>
      <c r="E209" s="13">
        <v>2308</v>
      </c>
      <c r="F209" s="83" t="s">
        <v>13</v>
      </c>
      <c r="G209" s="59" t="s">
        <v>1407</v>
      </c>
      <c r="H209" s="60" t="s">
        <v>1408</v>
      </c>
      <c r="I209" s="93" t="s">
        <v>1605</v>
      </c>
      <c r="J209" s="101"/>
      <c r="K209" s="94">
        <v>40796</v>
      </c>
      <c r="L209" s="16">
        <v>3</v>
      </c>
      <c r="M209" s="16">
        <v>7</v>
      </c>
      <c r="N209" s="3">
        <f t="shared" si="153"/>
        <v>90</v>
      </c>
      <c r="O209" s="3">
        <v>30</v>
      </c>
      <c r="P209" s="83" t="s">
        <v>1593</v>
      </c>
      <c r="Q209" s="62">
        <v>550</v>
      </c>
      <c r="R209" s="14"/>
      <c r="S209" s="14"/>
      <c r="T209" s="14"/>
      <c r="U209" s="17">
        <v>3.9E-2</v>
      </c>
      <c r="V209" s="140">
        <v>2.8800000000000002E-3</v>
      </c>
      <c r="W209" s="140">
        <v>3.2000000000000002E-3</v>
      </c>
      <c r="X209" s="140">
        <v>7.5000000000000002E-4</v>
      </c>
      <c r="Y209" s="140">
        <v>4.0000000000000003E-5</v>
      </c>
      <c r="Z209" s="140">
        <v>6.7999999999999996E-3</v>
      </c>
      <c r="AA209" s="146">
        <v>2.64</v>
      </c>
      <c r="AB209" s="218">
        <v>1.4999999999999999E-2</v>
      </c>
      <c r="AC209" s="237">
        <f t="shared" si="154"/>
        <v>2.4974615853628644E-5</v>
      </c>
      <c r="AD209" s="22">
        <f t="shared" si="155"/>
        <v>2.7749573170698493E-5</v>
      </c>
      <c r="AE209" s="22">
        <f t="shared" si="156"/>
        <v>6.5038062118824593E-6</v>
      </c>
      <c r="AF209" s="22">
        <f t="shared" si="157"/>
        <v>3.4686966463373119E-7</v>
      </c>
      <c r="AG209" s="22">
        <f t="shared" si="158"/>
        <v>5.8967842987734291E-5</v>
      </c>
      <c r="AH209" s="22">
        <f t="shared" si="159"/>
        <v>2.2893397865826257E-2</v>
      </c>
      <c r="AI209" s="238">
        <f t="shared" si="160"/>
        <v>9.8999999999999994E-5</v>
      </c>
      <c r="AJ209" s="247">
        <f t="shared" si="161"/>
        <v>6.937393292674624E-8</v>
      </c>
      <c r="AK209" s="23">
        <f t="shared" si="162"/>
        <v>7.7082147696384702E-8</v>
      </c>
      <c r="AL209" s="23">
        <f t="shared" si="163"/>
        <v>1.8066128366340164E-8</v>
      </c>
      <c r="AM209" s="23">
        <f t="shared" si="164"/>
        <v>9.6352684620480882E-10</v>
      </c>
      <c r="AN209" s="23">
        <f t="shared" si="165"/>
        <v>1.6379956385481747E-7</v>
      </c>
      <c r="AO209" s="23">
        <f t="shared" si="166"/>
        <v>6.3592771849517376E-5</v>
      </c>
      <c r="AP209" s="248">
        <f t="shared" si="167"/>
        <v>2.7499999999999996E-7</v>
      </c>
      <c r="AQ209" s="256">
        <f t="shared" si="168"/>
        <v>7.7082147696384704E-2</v>
      </c>
      <c r="AR209" s="257">
        <f t="shared" si="169"/>
        <v>1.8066128366340164E-2</v>
      </c>
      <c r="AS209" s="257">
        <f t="shared" si="170"/>
        <v>9.6352684620480884E-4</v>
      </c>
      <c r="AT209" s="257">
        <f t="shared" si="171"/>
        <v>0.16379956385481748</v>
      </c>
      <c r="AU209" s="257">
        <f t="shared" si="172"/>
        <v>63.592771849517376</v>
      </c>
      <c r="AV209" s="258">
        <f t="shared" si="173"/>
        <v>0.27499999999999997</v>
      </c>
      <c r="AW209" s="264">
        <v>1</v>
      </c>
      <c r="AX209" s="265">
        <f t="shared" si="174"/>
        <v>7.7082147696384704E-2</v>
      </c>
      <c r="AY209" s="265">
        <f t="shared" si="175"/>
        <v>1.8066128366340164E-2</v>
      </c>
      <c r="AZ209" s="265">
        <f t="shared" si="176"/>
        <v>9.6352684620480884E-4</v>
      </c>
      <c r="BA209" s="265">
        <f t="shared" si="177"/>
        <v>0.16379956385481748</v>
      </c>
      <c r="BB209" s="265">
        <f t="shared" si="178"/>
        <v>63.592771849517376</v>
      </c>
      <c r="BC209" s="266">
        <f t="shared" si="179"/>
        <v>0.27499999999999997</v>
      </c>
      <c r="BG209" s="13">
        <v>0.1</v>
      </c>
      <c r="BH209" s="13">
        <f t="shared" si="180"/>
        <v>55</v>
      </c>
      <c r="BI209"/>
      <c r="BJ209">
        <f>BH209</f>
        <v>55</v>
      </c>
      <c r="BK209" s="13">
        <f t="shared" si="181"/>
        <v>3.2000000000000003E-4</v>
      </c>
      <c r="BL209" s="13">
        <f t="shared" si="182"/>
        <v>7.5000000000000007E-5</v>
      </c>
      <c r="BM209" s="13">
        <f t="shared" si="183"/>
        <v>4.0000000000000007E-6</v>
      </c>
      <c r="BN209" s="13">
        <f t="shared" si="184"/>
        <v>6.8000000000000005E-4</v>
      </c>
      <c r="BO209" s="13">
        <f t="shared" si="185"/>
        <v>0.26400000000000001</v>
      </c>
      <c r="BP209" s="13">
        <f t="shared" si="186"/>
        <v>1.5E-3</v>
      </c>
      <c r="BQ209" s="13">
        <f>((((BJ209/Q209)^2)+((BK209/W209)^2))^(1/2))*AD209</f>
        <v>3.9243822728066389E-6</v>
      </c>
      <c r="BR209" s="209">
        <f>(((((BJ209/Q209))^2)+((BL209/X209)^2))^(1/2))*AE209</f>
        <v>9.1977709518905595E-7</v>
      </c>
      <c r="BS209" s="209">
        <f>(((((BJ209/Q209))^2)+((BM209/Y209)^2))^(1/2))*AF209</f>
        <v>4.9054778410082988E-8</v>
      </c>
      <c r="BT209" s="209">
        <f>((((BJ209/Q209)^2)+((BN209/Z209)^2))^(1/2))*AG209</f>
        <v>8.3393123297141065E-6</v>
      </c>
      <c r="BU209" s="209">
        <f>((((BJ209/Q209)^2)+((BO209/AA209)^2))^(1/2))*AH209</f>
        <v>3.2376153750654771E-3</v>
      </c>
      <c r="BV209" s="209">
        <f>((((BJ209/Q209)^2)+((BP209/AB209)^2))^(1/2))*AI209</f>
        <v>1.4000714267493643E-5</v>
      </c>
      <c r="CI209"/>
      <c r="CJ209"/>
      <c r="CK209"/>
      <c r="CL209"/>
      <c r="CM209"/>
    </row>
    <row r="210" spans="1:91" s="13" customFormat="1" ht="12.95" customHeight="1" thickBot="1" x14ac:dyDescent="0.3">
      <c r="A210" s="13">
        <v>4.6043839999999996</v>
      </c>
      <c r="B210" s="13">
        <v>-74.101761999999994</v>
      </c>
      <c r="C210" s="13">
        <v>29</v>
      </c>
      <c r="D210" s="13">
        <v>24</v>
      </c>
      <c r="E210" s="13">
        <v>2305</v>
      </c>
      <c r="F210" s="58" t="s">
        <v>13</v>
      </c>
      <c r="G210" s="59" t="s">
        <v>1298</v>
      </c>
      <c r="H210" s="60" t="s">
        <v>1299</v>
      </c>
      <c r="I210" s="16" t="s">
        <v>1601</v>
      </c>
      <c r="J210" s="16"/>
      <c r="K210" s="66">
        <v>39953</v>
      </c>
      <c r="L210" s="16">
        <v>12</v>
      </c>
      <c r="M210" s="16">
        <v>7</v>
      </c>
      <c r="N210" s="3">
        <f t="shared" si="153"/>
        <v>360</v>
      </c>
      <c r="O210" s="3">
        <v>30</v>
      </c>
      <c r="P210" s="16" t="s">
        <v>1554</v>
      </c>
      <c r="Q210" s="16">
        <v>720</v>
      </c>
      <c r="R210" s="14"/>
      <c r="S210" s="14"/>
      <c r="T210" s="14"/>
      <c r="U210" s="17">
        <v>3.9E-2</v>
      </c>
      <c r="V210" s="142">
        <v>0.36</v>
      </c>
      <c r="W210" s="148">
        <v>1.8</v>
      </c>
      <c r="X210" s="142">
        <v>10.3</v>
      </c>
      <c r="Y210" s="154">
        <f>0.01805*1000</f>
        <v>18.05</v>
      </c>
      <c r="Z210" s="148">
        <v>311.5</v>
      </c>
      <c r="AA210" s="21">
        <f>0.003125*1000</f>
        <v>3.125</v>
      </c>
      <c r="AB210" s="215">
        <v>0.28499999999999998</v>
      </c>
      <c r="AC210" s="237">
        <f t="shared" si="154"/>
        <v>4.0867553215028687E-3</v>
      </c>
      <c r="AD210" s="22">
        <f t="shared" si="155"/>
        <v>2.0433776607514345E-2</v>
      </c>
      <c r="AE210" s="22">
        <f t="shared" si="156"/>
        <v>0.11692661058744322</v>
      </c>
      <c r="AF210" s="22">
        <f t="shared" si="157"/>
        <v>0.20490537098090775</v>
      </c>
      <c r="AG210" s="22">
        <f t="shared" si="158"/>
        <v>3.5361785629115099</v>
      </c>
      <c r="AH210" s="22">
        <f t="shared" si="159"/>
        <v>3.5475306610267959E-2</v>
      </c>
      <c r="AI210" s="238">
        <f t="shared" si="160"/>
        <v>2.4623999999999996E-3</v>
      </c>
      <c r="AJ210" s="247">
        <f t="shared" si="161"/>
        <v>1.1352098115285747E-5</v>
      </c>
      <c r="AK210" s="23">
        <f t="shared" si="162"/>
        <v>5.6760490576428735E-5</v>
      </c>
      <c r="AL210" s="23">
        <f t="shared" si="163"/>
        <v>3.2479614052067563E-4</v>
      </c>
      <c r="AM210" s="23">
        <f t="shared" si="164"/>
        <v>5.6918158605807705E-4</v>
      </c>
      <c r="AN210" s="23">
        <f t="shared" si="165"/>
        <v>9.8227182303097498E-3</v>
      </c>
      <c r="AO210" s="23">
        <f t="shared" si="166"/>
        <v>9.8542518361855439E-5</v>
      </c>
      <c r="AP210" s="248">
        <f t="shared" si="167"/>
        <v>6.8399999999999989E-6</v>
      </c>
      <c r="AQ210" s="256">
        <f t="shared" si="168"/>
        <v>56.760490576428737</v>
      </c>
      <c r="AR210" s="257">
        <f t="shared" si="169"/>
        <v>324.79614052067564</v>
      </c>
      <c r="AS210" s="257">
        <f t="shared" si="170"/>
        <v>569.18158605807707</v>
      </c>
      <c r="AT210" s="257">
        <f t="shared" si="171"/>
        <v>9822.7182303097507</v>
      </c>
      <c r="AU210" s="257">
        <f t="shared" si="172"/>
        <v>98.542518361855443</v>
      </c>
      <c r="AV210" s="258">
        <f t="shared" si="173"/>
        <v>6.839999999999999</v>
      </c>
      <c r="AW210" s="264">
        <v>1</v>
      </c>
      <c r="AX210" s="265">
        <f t="shared" si="174"/>
        <v>56.760490576428737</v>
      </c>
      <c r="AY210" s="265">
        <f t="shared" si="175"/>
        <v>324.79614052067564</v>
      </c>
      <c r="AZ210" s="265">
        <f t="shared" si="176"/>
        <v>569.18158605807707</v>
      </c>
      <c r="BA210" s="265">
        <f t="shared" si="177"/>
        <v>9822.7182303097507</v>
      </c>
      <c r="BB210" s="265">
        <f t="shared" si="178"/>
        <v>98.542518361855443</v>
      </c>
      <c r="BC210" s="266">
        <f t="shared" si="179"/>
        <v>6.839999999999999</v>
      </c>
      <c r="BG210" s="13">
        <v>0.1</v>
      </c>
      <c r="BH210" s="13">
        <f t="shared" si="180"/>
        <v>72</v>
      </c>
      <c r="BI210"/>
      <c r="BJ210">
        <f>BH210</f>
        <v>72</v>
      </c>
      <c r="BK210" s="13">
        <f t="shared" si="181"/>
        <v>0.18000000000000002</v>
      </c>
      <c r="BL210" s="13">
        <f t="shared" si="182"/>
        <v>1.03</v>
      </c>
      <c r="BM210" s="13">
        <f t="shared" si="183"/>
        <v>1.8050000000000002</v>
      </c>
      <c r="BN210" s="13">
        <f t="shared" si="184"/>
        <v>31.150000000000002</v>
      </c>
      <c r="BO210" s="13">
        <f t="shared" si="185"/>
        <v>0.3125</v>
      </c>
      <c r="BP210" s="13">
        <f t="shared" si="186"/>
        <v>2.8499999999999998E-2</v>
      </c>
      <c r="BQ210" s="13">
        <f>((((BJ210/Q210)^2)+((BK210/W210)^2))^(1/2))*AD210</f>
        <v>2.8897724008848883E-3</v>
      </c>
      <c r="BR210" s="209">
        <f>(((((BJ210/Q210))^2)+((BL210/X210)^2))^(1/2))*AE210</f>
        <v>1.6535919849507974E-2</v>
      </c>
      <c r="BS210" s="209">
        <f>(((((BJ210/Q210))^2)+((BM210/Y210)^2))^(1/2))*AF210</f>
        <v>2.8977995464429022E-2</v>
      </c>
      <c r="BT210" s="209">
        <f>((((BJ210/Q210)^2)+((BN210/Z210)^2))^(1/2))*AG210</f>
        <v>0.50009116826424593</v>
      </c>
      <c r="BU210" s="209">
        <f>((((BJ210/Q210)^2)+((BO210/AA210)^2))^(1/2))*AH210</f>
        <v>5.016965973758487E-3</v>
      </c>
      <c r="BV210" s="209">
        <f>((((BJ210/Q210)^2)+((BP210/AB210)^2))^(1/2))*AI210</f>
        <v>3.4823594759875095E-4</v>
      </c>
      <c r="CI210"/>
      <c r="CJ210"/>
      <c r="CK210"/>
      <c r="CL210"/>
      <c r="CM210"/>
    </row>
    <row r="211" spans="1:91" s="13" customFormat="1" ht="12.95" customHeight="1" thickBot="1" x14ac:dyDescent="0.3">
      <c r="A211" s="13">
        <v>4.6044456375824998</v>
      </c>
      <c r="B211" s="13">
        <v>-74.089966270373594</v>
      </c>
      <c r="C211" s="13">
        <v>30</v>
      </c>
      <c r="D211" s="13">
        <v>24</v>
      </c>
      <c r="E211" s="13">
        <v>2306</v>
      </c>
      <c r="F211" s="3" t="s">
        <v>13</v>
      </c>
      <c r="G211" s="4" t="s">
        <v>820</v>
      </c>
      <c r="H211" s="5" t="s">
        <v>821</v>
      </c>
      <c r="I211" s="14" t="s">
        <v>1600</v>
      </c>
      <c r="J211" s="3" t="s">
        <v>1556</v>
      </c>
      <c r="K211" s="6">
        <v>40653</v>
      </c>
      <c r="L211" s="15">
        <v>12</v>
      </c>
      <c r="M211" s="3">
        <v>7</v>
      </c>
      <c r="N211" s="3">
        <f t="shared" si="153"/>
        <v>360</v>
      </c>
      <c r="O211" s="3">
        <v>30</v>
      </c>
      <c r="P211" s="14" t="s">
        <v>1593</v>
      </c>
      <c r="Q211" s="3">
        <v>1000</v>
      </c>
      <c r="R211" s="14"/>
      <c r="S211" s="14"/>
      <c r="T211" s="14"/>
      <c r="U211" s="17">
        <v>3.9E-2</v>
      </c>
      <c r="V211" s="140">
        <v>2.8800000000000002E-3</v>
      </c>
      <c r="W211" s="140">
        <v>3.2000000000000002E-3</v>
      </c>
      <c r="X211" s="140">
        <v>7.5000000000000002E-4</v>
      </c>
      <c r="Y211" s="140">
        <v>4.0000000000000003E-5</v>
      </c>
      <c r="Z211" s="140">
        <v>6.7999999999999996E-3</v>
      </c>
      <c r="AA211" s="146">
        <v>2.64</v>
      </c>
      <c r="AB211" s="218">
        <v>1.4999999999999999E-2</v>
      </c>
      <c r="AC211" s="237">
        <f t="shared" si="154"/>
        <v>4.5408392461142987E-5</v>
      </c>
      <c r="AD211" s="22">
        <f t="shared" si="155"/>
        <v>5.045376940126999E-5</v>
      </c>
      <c r="AE211" s="22">
        <f t="shared" si="156"/>
        <v>1.1825102203422653E-5</v>
      </c>
      <c r="AF211" s="22">
        <f t="shared" si="157"/>
        <v>6.3067211751587475E-7</v>
      </c>
      <c r="AG211" s="22">
        <f t="shared" si="158"/>
        <v>1.072142599776987E-4</v>
      </c>
      <c r="AH211" s="22">
        <f t="shared" si="159"/>
        <v>4.1624359756047738E-2</v>
      </c>
      <c r="AI211" s="238">
        <f t="shared" si="160"/>
        <v>1.8000000000000001E-4</v>
      </c>
      <c r="AJ211" s="247">
        <f t="shared" si="161"/>
        <v>1.2613442350317495E-7</v>
      </c>
      <c r="AK211" s="23">
        <f t="shared" si="162"/>
        <v>1.4014935944797219E-7</v>
      </c>
      <c r="AL211" s="23">
        <f t="shared" si="163"/>
        <v>3.2847506120618483E-8</v>
      </c>
      <c r="AM211" s="23">
        <f t="shared" si="164"/>
        <v>1.751866993099652E-9</v>
      </c>
      <c r="AN211" s="23">
        <f t="shared" si="165"/>
        <v>2.9781738882694085E-7</v>
      </c>
      <c r="AO211" s="23">
        <f t="shared" si="166"/>
        <v>1.1562322154457705E-4</v>
      </c>
      <c r="AP211" s="248">
        <f t="shared" si="167"/>
        <v>5.0000000000000008E-7</v>
      </c>
      <c r="AQ211" s="256">
        <f t="shared" si="168"/>
        <v>0.14014935944797219</v>
      </c>
      <c r="AR211" s="257">
        <f t="shared" si="169"/>
        <v>3.2847506120618486E-2</v>
      </c>
      <c r="AS211" s="257">
        <f t="shared" si="170"/>
        <v>1.7518669930996521E-3</v>
      </c>
      <c r="AT211" s="257">
        <f t="shared" si="171"/>
        <v>0.29781738882694087</v>
      </c>
      <c r="AU211" s="257">
        <f t="shared" si="172"/>
        <v>115.62322154457705</v>
      </c>
      <c r="AV211" s="258">
        <f t="shared" si="173"/>
        <v>0.50000000000000011</v>
      </c>
      <c r="AW211" s="264">
        <v>1</v>
      </c>
      <c r="AX211" s="265">
        <f t="shared" si="174"/>
        <v>0.14014935944797219</v>
      </c>
      <c r="AY211" s="265">
        <f t="shared" si="175"/>
        <v>3.2847506120618486E-2</v>
      </c>
      <c r="AZ211" s="265">
        <f t="shared" si="176"/>
        <v>1.7518669930996521E-3</v>
      </c>
      <c r="BA211" s="265">
        <f t="shared" si="177"/>
        <v>0.29781738882694087</v>
      </c>
      <c r="BB211" s="265">
        <f t="shared" si="178"/>
        <v>115.62322154457705</v>
      </c>
      <c r="BC211" s="266">
        <f t="shared" si="179"/>
        <v>0.50000000000000011</v>
      </c>
      <c r="BG211" s="13">
        <v>0.1</v>
      </c>
      <c r="BH211" s="13">
        <f t="shared" si="180"/>
        <v>100</v>
      </c>
      <c r="BI211"/>
      <c r="BJ211">
        <f>BH211</f>
        <v>100</v>
      </c>
      <c r="BK211" s="13">
        <f t="shared" si="181"/>
        <v>3.2000000000000003E-4</v>
      </c>
      <c r="BL211" s="13">
        <f t="shared" si="182"/>
        <v>7.5000000000000007E-5</v>
      </c>
      <c r="BM211" s="13">
        <f t="shared" si="183"/>
        <v>4.0000000000000007E-6</v>
      </c>
      <c r="BN211" s="13">
        <f t="shared" si="184"/>
        <v>6.8000000000000005E-4</v>
      </c>
      <c r="BO211" s="13">
        <f t="shared" si="185"/>
        <v>0.26400000000000001</v>
      </c>
      <c r="BP211" s="13">
        <f t="shared" si="186"/>
        <v>1.5E-3</v>
      </c>
      <c r="BQ211" s="13">
        <f>((((BJ211/Q211)^2)+((BK211/W211)^2))^(1/2))*AD211</f>
        <v>7.1352404960120705E-6</v>
      </c>
      <c r="BR211" s="209">
        <f>(((((BJ211/Q211))^2)+((BL211/X211)^2))^(1/2))*AE211</f>
        <v>1.6723219912528289E-6</v>
      </c>
      <c r="BS211" s="209">
        <f>(((((BJ211/Q211))^2)+((BM211/Y211)^2))^(1/2))*AF211</f>
        <v>8.9190506200150857E-8</v>
      </c>
      <c r="BT211" s="209">
        <f>((((BJ211/Q211)^2)+((BN211/Z211)^2))^(1/2))*AG211</f>
        <v>1.5162386054025646E-5</v>
      </c>
      <c r="BU211" s="209">
        <f>((((BJ211/Q211)^2)+((BO211/AA211)^2))^(1/2))*AH211</f>
        <v>5.8865734092099576E-3</v>
      </c>
      <c r="BV211" s="209">
        <f>((((BJ211/Q211)^2)+((BP211/AB211)^2))^(1/2))*AI211</f>
        <v>2.5455844122715716E-5</v>
      </c>
      <c r="CI211"/>
      <c r="CJ211"/>
      <c r="CK211"/>
      <c r="CL211"/>
      <c r="CM211"/>
    </row>
    <row r="212" spans="1:91" s="13" customFormat="1" ht="12.95" customHeight="1" thickBot="1" x14ac:dyDescent="0.3">
      <c r="A212" s="13">
        <v>4.6047638888888889</v>
      </c>
      <c r="B212" s="13">
        <v>-74.129258333333325</v>
      </c>
      <c r="C212" s="13">
        <v>26</v>
      </c>
      <c r="D212" s="13">
        <v>24</v>
      </c>
      <c r="E212" s="13">
        <v>1809</v>
      </c>
      <c r="F212" s="3" t="s">
        <v>5</v>
      </c>
      <c r="G212" s="4" t="s">
        <v>469</v>
      </c>
      <c r="H212" s="5" t="s">
        <v>470</v>
      </c>
      <c r="I212" s="14" t="s">
        <v>1601</v>
      </c>
      <c r="J212" s="3" t="s">
        <v>1553</v>
      </c>
      <c r="K212" s="6">
        <v>40617</v>
      </c>
      <c r="L212" s="15">
        <v>12</v>
      </c>
      <c r="M212" s="3">
        <v>7</v>
      </c>
      <c r="N212" s="3">
        <f t="shared" si="153"/>
        <v>360</v>
      </c>
      <c r="O212" s="3">
        <v>30</v>
      </c>
      <c r="P212" s="14" t="s">
        <v>1554</v>
      </c>
      <c r="Q212" s="3">
        <v>330</v>
      </c>
      <c r="R212" s="14"/>
      <c r="S212" s="14"/>
      <c r="T212" s="14">
        <f>0.738210935315612*Q212</f>
        <v>243.60960865415197</v>
      </c>
      <c r="U212" s="17">
        <v>3.9E-2</v>
      </c>
      <c r="V212" s="18">
        <v>2.02</v>
      </c>
      <c r="W212" s="19">
        <v>10.1</v>
      </c>
      <c r="X212" s="18">
        <v>1.9</v>
      </c>
      <c r="Y212" s="20">
        <v>18.05</v>
      </c>
      <c r="Z212" s="19">
        <v>160.19999999999999</v>
      </c>
      <c r="AA212" s="21">
        <v>3.125</v>
      </c>
      <c r="AB212" s="219">
        <v>1.0149999999999999</v>
      </c>
      <c r="AC212" s="237">
        <f t="shared" si="154"/>
        <v>1.8268859119126998E-2</v>
      </c>
      <c r="AD212" s="22">
        <f t="shared" si="155"/>
        <v>9.1344295595635006E-2</v>
      </c>
      <c r="AE212" s="22">
        <f t="shared" si="156"/>
        <v>1.7183580359574898E-2</v>
      </c>
      <c r="AF212" s="22">
        <f t="shared" si="157"/>
        <v>0.16324401341596154</v>
      </c>
      <c r="AG212" s="22">
        <f t="shared" si="158"/>
        <v>1.4488471440020523</v>
      </c>
      <c r="AH212" s="22">
        <f t="shared" si="159"/>
        <v>2.8262467696669243E-2</v>
      </c>
      <c r="AI212" s="238">
        <f t="shared" si="160"/>
        <v>6.9865650334075711E-3</v>
      </c>
      <c r="AJ212" s="247">
        <f t="shared" si="161"/>
        <v>5.0746830886463885E-5</v>
      </c>
      <c r="AK212" s="23">
        <f t="shared" si="162"/>
        <v>2.5373415443231945E-4</v>
      </c>
      <c r="AL212" s="23">
        <f t="shared" si="163"/>
        <v>4.7732167665485828E-5</v>
      </c>
      <c r="AM212" s="23">
        <f t="shared" si="164"/>
        <v>4.5345559282211536E-4</v>
      </c>
      <c r="AN212" s="23">
        <f t="shared" si="165"/>
        <v>4.0245754000057012E-3</v>
      </c>
      <c r="AO212" s="23">
        <f t="shared" si="166"/>
        <v>7.8506854712970115E-5</v>
      </c>
      <c r="AP212" s="248">
        <f t="shared" si="167"/>
        <v>1.940712509279881E-5</v>
      </c>
      <c r="AQ212" s="256">
        <f t="shared" si="168"/>
        <v>253.73415443231946</v>
      </c>
      <c r="AR212" s="257">
        <f t="shared" si="169"/>
        <v>47.732167665485825</v>
      </c>
      <c r="AS212" s="257">
        <f t="shared" si="170"/>
        <v>453.45559282211536</v>
      </c>
      <c r="AT212" s="257">
        <f t="shared" si="171"/>
        <v>4024.5754000057013</v>
      </c>
      <c r="AU212" s="257">
        <f t="shared" si="172"/>
        <v>78.50685471297011</v>
      </c>
      <c r="AV212" s="258">
        <f t="shared" si="173"/>
        <v>19.407125092798811</v>
      </c>
      <c r="AW212" s="264">
        <v>1</v>
      </c>
      <c r="AX212" s="265">
        <f t="shared" si="174"/>
        <v>253.73415443231946</v>
      </c>
      <c r="AY212" s="265">
        <f t="shared" si="175"/>
        <v>47.732167665485825</v>
      </c>
      <c r="AZ212" s="265">
        <f t="shared" si="176"/>
        <v>453.45559282211536</v>
      </c>
      <c r="BA212" s="265">
        <f t="shared" si="177"/>
        <v>4024.5754000057013</v>
      </c>
      <c r="BB212" s="265">
        <f t="shared" si="178"/>
        <v>78.50685471297011</v>
      </c>
      <c r="BC212" s="266">
        <f t="shared" si="179"/>
        <v>19.407125092798811</v>
      </c>
      <c r="BD212" s="211">
        <f>'F. CONVERSIÓN DE CARBÓN A CARNE'!$F$20</f>
        <v>0.16207300021353654</v>
      </c>
      <c r="BG212" s="13">
        <v>0.1</v>
      </c>
      <c r="BH212" s="13">
        <f t="shared" si="180"/>
        <v>33</v>
      </c>
      <c r="BI212">
        <f>(((((BD212+BE212+BF212)/0.738210935315612)^2)+((BH212/Q212)^2))^(1/2))*T212</f>
        <v>58.770777644609431</v>
      </c>
      <c r="BJ212">
        <f>(((BH212)^2)+((BI212^2))^(1/2))</f>
        <v>1147.7707776446093</v>
      </c>
      <c r="BK212" s="13">
        <f t="shared" si="181"/>
        <v>1.01</v>
      </c>
      <c r="BL212" s="13">
        <f t="shared" si="182"/>
        <v>0.19</v>
      </c>
      <c r="BM212" s="13">
        <f t="shared" si="183"/>
        <v>1.8050000000000002</v>
      </c>
      <c r="BN212" s="13">
        <f t="shared" si="184"/>
        <v>16.02</v>
      </c>
      <c r="BO212" s="13">
        <f t="shared" si="185"/>
        <v>0.3125</v>
      </c>
      <c r="BP212" s="13">
        <f t="shared" si="186"/>
        <v>0.10149999999999999</v>
      </c>
      <c r="BQ212" s="13">
        <f>((((BJ212/(Q212+R212+S212+T212))^2)+((BK212/W212)^2))^(1/2))*AD212</f>
        <v>0.18300453291520946</v>
      </c>
      <c r="BR212" s="209">
        <f>((((BJ212/(Q212+R212+S212+T212))^2)+((BL212/X212)^2))^(1/2))*AE212</f>
        <v>3.4426595300880977E-2</v>
      </c>
      <c r="BS212" s="209">
        <f>(((((BJ212/(Q212+R212+S212+T212))^2)+((BM212/Y212)^2))^(1/2))*AF212)</f>
        <v>0.3270526553583693</v>
      </c>
      <c r="BT212" s="209">
        <f>((((BJ212/(Q212+R212+S212+T212))^2)+((BN212/Z212)^2))^(1/2))*AG212</f>
        <v>2.9027055616848072</v>
      </c>
      <c r="BU212" s="209">
        <f>((((BJ212/(Q212+R212+S212+T212))^2)+((BO212/AA212)^2))^(1/2))*AH212</f>
        <v>5.6622689639606878E-2</v>
      </c>
      <c r="BV212" s="209">
        <f>((((BJ212/(Q212+R212+S212+T212))^2)+((BP212/AB212)^2))^(1/2))*AI212</f>
        <v>1.399729520363815E-2</v>
      </c>
      <c r="CI212"/>
      <c r="CJ212"/>
      <c r="CK212"/>
      <c r="CL212"/>
      <c r="CM212"/>
    </row>
    <row r="213" spans="1:91" s="13" customFormat="1" ht="12.95" customHeight="1" thickBot="1" x14ac:dyDescent="0.3">
      <c r="A213" s="13">
        <v>4.6052577026775898</v>
      </c>
      <c r="B213" s="13">
        <v>-74.090487188152096</v>
      </c>
      <c r="C213" s="13">
        <v>30</v>
      </c>
      <c r="D213" s="13">
        <v>24</v>
      </c>
      <c r="E213" s="13">
        <v>2306</v>
      </c>
      <c r="F213" s="3" t="s">
        <v>5</v>
      </c>
      <c r="G213" s="4" t="s">
        <v>816</v>
      </c>
      <c r="H213" s="5" t="s">
        <v>817</v>
      </c>
      <c r="I213" s="14" t="s">
        <v>1600</v>
      </c>
      <c r="J213" s="3" t="s">
        <v>1556</v>
      </c>
      <c r="K213" s="6">
        <v>40653</v>
      </c>
      <c r="L213" s="15">
        <v>12</v>
      </c>
      <c r="M213" s="3">
        <v>7</v>
      </c>
      <c r="N213" s="3">
        <f t="shared" si="153"/>
        <v>360</v>
      </c>
      <c r="O213" s="3">
        <v>30</v>
      </c>
      <c r="P213" s="14" t="s">
        <v>1593</v>
      </c>
      <c r="Q213" s="3">
        <v>1000</v>
      </c>
      <c r="R213" s="14"/>
      <c r="S213" s="14"/>
      <c r="T213" s="14"/>
      <c r="U213" s="17">
        <v>3.9E-2</v>
      </c>
      <c r="V213" s="48">
        <v>2.8800000000000002E-3</v>
      </c>
      <c r="W213" s="49">
        <v>3.2000000000000002E-3</v>
      </c>
      <c r="X213" s="49">
        <v>7.5000000000000002E-4</v>
      </c>
      <c r="Y213" s="49">
        <v>4.0000000000000003E-5</v>
      </c>
      <c r="Z213" s="49">
        <v>6.7999999999999996E-3</v>
      </c>
      <c r="AA213" s="49">
        <v>2.64</v>
      </c>
      <c r="AB213" s="228">
        <v>1.4999999999999999E-2</v>
      </c>
      <c r="AC213" s="237">
        <f t="shared" si="154"/>
        <v>4.5408392461142987E-5</v>
      </c>
      <c r="AD213" s="22">
        <f t="shared" si="155"/>
        <v>5.045376940126999E-5</v>
      </c>
      <c r="AE213" s="22">
        <f t="shared" si="156"/>
        <v>1.1825102203422653E-5</v>
      </c>
      <c r="AF213" s="22">
        <f t="shared" si="157"/>
        <v>6.3067211751587475E-7</v>
      </c>
      <c r="AG213" s="22">
        <f t="shared" si="158"/>
        <v>1.072142599776987E-4</v>
      </c>
      <c r="AH213" s="22">
        <f t="shared" si="159"/>
        <v>4.1624359756047738E-2</v>
      </c>
      <c r="AI213" s="238">
        <f t="shared" si="160"/>
        <v>1.8000000000000001E-4</v>
      </c>
      <c r="AJ213" s="247">
        <f t="shared" si="161"/>
        <v>1.2613442350317495E-7</v>
      </c>
      <c r="AK213" s="23">
        <f t="shared" si="162"/>
        <v>1.4014935944797219E-7</v>
      </c>
      <c r="AL213" s="23">
        <f t="shared" si="163"/>
        <v>3.2847506120618483E-8</v>
      </c>
      <c r="AM213" s="23">
        <f t="shared" si="164"/>
        <v>1.751866993099652E-9</v>
      </c>
      <c r="AN213" s="23">
        <f t="shared" si="165"/>
        <v>2.9781738882694085E-7</v>
      </c>
      <c r="AO213" s="23">
        <f t="shared" si="166"/>
        <v>1.1562322154457705E-4</v>
      </c>
      <c r="AP213" s="248">
        <f t="shared" si="167"/>
        <v>5.0000000000000008E-7</v>
      </c>
      <c r="AQ213" s="256">
        <f t="shared" si="168"/>
        <v>0.14014935944797219</v>
      </c>
      <c r="AR213" s="257">
        <f t="shared" si="169"/>
        <v>3.2847506120618486E-2</v>
      </c>
      <c r="AS213" s="257">
        <f t="shared" si="170"/>
        <v>1.7518669930996521E-3</v>
      </c>
      <c r="AT213" s="257">
        <f t="shared" si="171"/>
        <v>0.29781738882694087</v>
      </c>
      <c r="AU213" s="257">
        <f t="shared" si="172"/>
        <v>115.62322154457705</v>
      </c>
      <c r="AV213" s="258">
        <f t="shared" si="173"/>
        <v>0.50000000000000011</v>
      </c>
      <c r="AW213" s="264">
        <v>1</v>
      </c>
      <c r="AX213" s="265">
        <f t="shared" si="174"/>
        <v>0.14014935944797219</v>
      </c>
      <c r="AY213" s="265">
        <f t="shared" si="175"/>
        <v>3.2847506120618486E-2</v>
      </c>
      <c r="AZ213" s="265">
        <f t="shared" si="176"/>
        <v>1.7518669930996521E-3</v>
      </c>
      <c r="BA213" s="265">
        <f t="shared" si="177"/>
        <v>0.29781738882694087</v>
      </c>
      <c r="BB213" s="265">
        <f t="shared" si="178"/>
        <v>115.62322154457705</v>
      </c>
      <c r="BC213" s="266">
        <f t="shared" si="179"/>
        <v>0.50000000000000011</v>
      </c>
      <c r="BG213" s="13">
        <v>0.1</v>
      </c>
      <c r="BH213" s="13">
        <f t="shared" si="180"/>
        <v>100</v>
      </c>
      <c r="BI213"/>
      <c r="BJ213">
        <f>BH213</f>
        <v>100</v>
      </c>
      <c r="BK213" s="13">
        <f t="shared" si="181"/>
        <v>3.2000000000000003E-4</v>
      </c>
      <c r="BL213" s="13">
        <f t="shared" si="182"/>
        <v>7.5000000000000007E-5</v>
      </c>
      <c r="BM213" s="13">
        <f t="shared" si="183"/>
        <v>4.0000000000000007E-6</v>
      </c>
      <c r="BN213" s="13">
        <f t="shared" si="184"/>
        <v>6.8000000000000005E-4</v>
      </c>
      <c r="BO213" s="13">
        <f t="shared" si="185"/>
        <v>0.26400000000000001</v>
      </c>
      <c r="BP213" s="13">
        <f t="shared" si="186"/>
        <v>1.5E-3</v>
      </c>
      <c r="BQ213" s="13">
        <f>((((BJ213/Q213)^2)+((BK213/W213)^2))^(1/2))*AD213</f>
        <v>7.1352404960120705E-6</v>
      </c>
      <c r="BR213" s="209">
        <f>(((((BJ213/Q213))^2)+((BL213/X213)^2))^(1/2))*AE213</f>
        <v>1.6723219912528289E-6</v>
      </c>
      <c r="BS213" s="209">
        <f>(((((BJ213/Q213))^2)+((BM213/Y213)^2))^(1/2))*AF213</f>
        <v>8.9190506200150857E-8</v>
      </c>
      <c r="BT213" s="209">
        <f>((((BJ213/Q213)^2)+((BN213/Z213)^2))^(1/2))*AG213</f>
        <v>1.5162386054025646E-5</v>
      </c>
      <c r="BU213" s="209">
        <f>((((BJ213/Q213)^2)+((BO213/AA213)^2))^(1/2))*AH213</f>
        <v>5.8865734092099576E-3</v>
      </c>
      <c r="BV213" s="209">
        <f>((((BJ213/Q213)^2)+((BP213/AB213)^2))^(1/2))*AI213</f>
        <v>2.5455844122715716E-5</v>
      </c>
      <c r="CI213"/>
      <c r="CJ213"/>
      <c r="CK213"/>
      <c r="CL213"/>
      <c r="CM213"/>
    </row>
    <row r="214" spans="1:91" s="13" customFormat="1" ht="12.95" customHeight="1" thickBot="1" x14ac:dyDescent="0.3">
      <c r="A214" s="13">
        <v>4.6053030173751797</v>
      </c>
      <c r="B214" s="13">
        <v>-74.071587583682202</v>
      </c>
      <c r="C214" s="13">
        <v>32</v>
      </c>
      <c r="D214" s="13">
        <v>25</v>
      </c>
      <c r="E214" s="13">
        <v>2321</v>
      </c>
      <c r="F214" s="83" t="s">
        <v>13</v>
      </c>
      <c r="G214" s="59" t="s">
        <v>1498</v>
      </c>
      <c r="H214" s="60" t="s">
        <v>1499</v>
      </c>
      <c r="I214" s="83" t="s">
        <v>1605</v>
      </c>
      <c r="J214" s="58"/>
      <c r="K214" s="84">
        <v>41135</v>
      </c>
      <c r="L214" s="83">
        <v>8</v>
      </c>
      <c r="M214" s="16">
        <v>7</v>
      </c>
      <c r="N214" s="3">
        <f t="shared" si="153"/>
        <v>240</v>
      </c>
      <c r="O214" s="3">
        <v>30</v>
      </c>
      <c r="P214" s="16" t="s">
        <v>1632</v>
      </c>
      <c r="Q214" s="83">
        <v>500</v>
      </c>
      <c r="R214" s="14"/>
      <c r="S214" s="14"/>
      <c r="T214" s="14"/>
      <c r="U214" s="17">
        <v>3.9E-2</v>
      </c>
      <c r="V214" s="142">
        <v>0.36</v>
      </c>
      <c r="W214" s="148">
        <v>1.8</v>
      </c>
      <c r="X214" s="142">
        <v>10.3</v>
      </c>
      <c r="Y214" s="154">
        <f>0.01805*1000</f>
        <v>18.05</v>
      </c>
      <c r="Z214" s="148">
        <v>311.5</v>
      </c>
      <c r="AA214" s="21">
        <f>0.003125*1000</f>
        <v>3.125</v>
      </c>
      <c r="AB214" s="215">
        <v>0.28499999999999998</v>
      </c>
      <c r="AC214" s="237">
        <f t="shared" si="154"/>
        <v>2.8380245288214369E-3</v>
      </c>
      <c r="AD214" s="22">
        <f t="shared" si="155"/>
        <v>1.4190122644107184E-2</v>
      </c>
      <c r="AE214" s="22">
        <f t="shared" si="156"/>
        <v>8.1199035130168878E-2</v>
      </c>
      <c r="AF214" s="22">
        <f t="shared" si="157"/>
        <v>0.14229539651451925</v>
      </c>
      <c r="AG214" s="22">
        <f t="shared" si="158"/>
        <v>2.4556795575774375</v>
      </c>
      <c r="AH214" s="22">
        <f t="shared" si="159"/>
        <v>2.4635629590463861E-2</v>
      </c>
      <c r="AI214" s="238">
        <f t="shared" si="160"/>
        <v>1.7099999999999999E-3</v>
      </c>
      <c r="AJ214" s="247">
        <f t="shared" si="161"/>
        <v>7.8834014689484351E-6</v>
      </c>
      <c r="AK214" s="23">
        <f t="shared" si="162"/>
        <v>3.9417007344742177E-5</v>
      </c>
      <c r="AL214" s="23">
        <f t="shared" si="163"/>
        <v>2.2555287536158022E-4</v>
      </c>
      <c r="AM214" s="23">
        <f t="shared" si="164"/>
        <v>3.9526499031810903E-4</v>
      </c>
      <c r="AN214" s="23">
        <f t="shared" si="165"/>
        <v>6.8213321043817709E-3</v>
      </c>
      <c r="AO214" s="23">
        <f t="shared" si="166"/>
        <v>6.843230441795517E-5</v>
      </c>
      <c r="AP214" s="248">
        <f t="shared" si="167"/>
        <v>4.7499999999999994E-6</v>
      </c>
      <c r="AQ214" s="256">
        <f t="shared" si="168"/>
        <v>39.417007344742174</v>
      </c>
      <c r="AR214" s="257">
        <f t="shared" si="169"/>
        <v>225.55287536158022</v>
      </c>
      <c r="AS214" s="257">
        <f t="shared" si="170"/>
        <v>395.26499031810903</v>
      </c>
      <c r="AT214" s="257">
        <f t="shared" si="171"/>
        <v>6821.3321043817705</v>
      </c>
      <c r="AU214" s="257">
        <f t="shared" si="172"/>
        <v>68.432304417955166</v>
      </c>
      <c r="AV214" s="258">
        <f t="shared" si="173"/>
        <v>4.7499999999999991</v>
      </c>
      <c r="AW214" s="264">
        <v>1</v>
      </c>
      <c r="AX214" s="265">
        <f t="shared" si="174"/>
        <v>39.417007344742174</v>
      </c>
      <c r="AY214" s="265">
        <f t="shared" si="175"/>
        <v>225.55287536158022</v>
      </c>
      <c r="AZ214" s="265">
        <f t="shared" si="176"/>
        <v>395.26499031810903</v>
      </c>
      <c r="BA214" s="265">
        <f t="shared" si="177"/>
        <v>6821.3321043817705</v>
      </c>
      <c r="BB214" s="265">
        <f t="shared" si="178"/>
        <v>68.432304417955166</v>
      </c>
      <c r="BC214" s="266">
        <f t="shared" si="179"/>
        <v>4.7499999999999991</v>
      </c>
      <c r="BG214" s="13">
        <v>0.1</v>
      </c>
      <c r="BH214" s="13">
        <f t="shared" si="180"/>
        <v>50</v>
      </c>
      <c r="BI214"/>
      <c r="BJ214">
        <f>BH214</f>
        <v>50</v>
      </c>
      <c r="BK214" s="13">
        <f t="shared" si="181"/>
        <v>0.18000000000000002</v>
      </c>
      <c r="BL214" s="13">
        <f t="shared" si="182"/>
        <v>1.03</v>
      </c>
      <c r="BM214" s="13">
        <f t="shared" si="183"/>
        <v>1.8050000000000002</v>
      </c>
      <c r="BN214" s="13">
        <f t="shared" si="184"/>
        <v>31.150000000000002</v>
      </c>
      <c r="BO214" s="13">
        <f t="shared" si="185"/>
        <v>0.3125</v>
      </c>
      <c r="BP214" s="13">
        <f t="shared" si="186"/>
        <v>2.8499999999999998E-2</v>
      </c>
      <c r="BQ214" s="13">
        <f>((((BJ214/Q214)^2)+((BK214/W214)^2))^(1/2))*AD214</f>
        <v>2.0067863895033948E-3</v>
      </c>
      <c r="BR214" s="209">
        <f>(((((BJ214/Q214))^2)+((BL214/X214)^2))^(1/2))*AE214</f>
        <v>1.1483277673269421E-2</v>
      </c>
      <c r="BS214" s="209">
        <f>(((((BJ214/Q214))^2)+((BM214/Y214)^2))^(1/2))*AF214</f>
        <v>2.0123607961409041E-2</v>
      </c>
      <c r="BT214" s="209">
        <f>((((BJ214/Q214)^2)+((BN214/Z214)^2))^(1/2))*AG214</f>
        <v>0.34728553351683744</v>
      </c>
      <c r="BU214" s="209">
        <f>((((BJ214/Q214)^2)+((BO214/AA214)^2))^(1/2))*AH214</f>
        <v>3.4840041484433936E-3</v>
      </c>
      <c r="BV214" s="209">
        <f>((((BJ214/Q214)^2)+((BP214/AB214)^2))^(1/2))*AI214</f>
        <v>2.4183051916579928E-4</v>
      </c>
      <c r="CI214"/>
      <c r="CJ214"/>
      <c r="CK214"/>
      <c r="CL214"/>
      <c r="CM214"/>
    </row>
    <row r="215" spans="1:91" s="13" customFormat="1" ht="12.95" customHeight="1" thickBot="1" x14ac:dyDescent="0.3">
      <c r="A215" s="13">
        <v>4.6054435958608702</v>
      </c>
      <c r="B215" s="13">
        <v>-74.072753572850104</v>
      </c>
      <c r="C215" s="13">
        <v>32</v>
      </c>
      <c r="D215" s="13">
        <v>25</v>
      </c>
      <c r="E215" s="13">
        <v>2321</v>
      </c>
      <c r="F215" s="58" t="s">
        <v>13</v>
      </c>
      <c r="G215" s="59" t="s">
        <v>1322</v>
      </c>
      <c r="H215" s="60" t="s">
        <v>1323</v>
      </c>
      <c r="I215" s="58" t="s">
        <v>1605</v>
      </c>
      <c r="J215" s="58"/>
      <c r="K215" s="63">
        <v>40639</v>
      </c>
      <c r="L215" s="58">
        <v>3</v>
      </c>
      <c r="M215" s="58">
        <v>7</v>
      </c>
      <c r="N215" s="3">
        <f t="shared" si="153"/>
        <v>90</v>
      </c>
      <c r="O215" s="3">
        <v>30</v>
      </c>
      <c r="P215" s="58" t="s">
        <v>1593</v>
      </c>
      <c r="Q215" s="62">
        <v>550</v>
      </c>
      <c r="R215" s="14"/>
      <c r="S215" s="14"/>
      <c r="T215" s="14"/>
      <c r="U215" s="17">
        <v>3.9E-2</v>
      </c>
      <c r="V215" s="140">
        <v>2.8800000000000002E-3</v>
      </c>
      <c r="W215" s="140">
        <v>3.2000000000000002E-3</v>
      </c>
      <c r="X215" s="140">
        <v>7.5000000000000002E-4</v>
      </c>
      <c r="Y215" s="140">
        <v>4.0000000000000003E-5</v>
      </c>
      <c r="Z215" s="140">
        <v>6.7999999999999996E-3</v>
      </c>
      <c r="AA215" s="146">
        <v>2.64</v>
      </c>
      <c r="AB215" s="218">
        <v>1.4999999999999999E-2</v>
      </c>
      <c r="AC215" s="237">
        <f t="shared" si="154"/>
        <v>2.4974615853628644E-5</v>
      </c>
      <c r="AD215" s="22">
        <f t="shared" si="155"/>
        <v>2.7749573170698493E-5</v>
      </c>
      <c r="AE215" s="22">
        <f t="shared" si="156"/>
        <v>6.5038062118824593E-6</v>
      </c>
      <c r="AF215" s="22">
        <f t="shared" si="157"/>
        <v>3.4686966463373119E-7</v>
      </c>
      <c r="AG215" s="22">
        <f t="shared" si="158"/>
        <v>5.8967842987734291E-5</v>
      </c>
      <c r="AH215" s="22">
        <f t="shared" si="159"/>
        <v>2.2893397865826257E-2</v>
      </c>
      <c r="AI215" s="238">
        <f t="shared" si="160"/>
        <v>9.8999999999999994E-5</v>
      </c>
      <c r="AJ215" s="247">
        <f t="shared" si="161"/>
        <v>6.937393292674624E-8</v>
      </c>
      <c r="AK215" s="23">
        <f t="shared" si="162"/>
        <v>7.7082147696384702E-8</v>
      </c>
      <c r="AL215" s="23">
        <f t="shared" si="163"/>
        <v>1.8066128366340164E-8</v>
      </c>
      <c r="AM215" s="23">
        <f t="shared" si="164"/>
        <v>9.6352684620480882E-10</v>
      </c>
      <c r="AN215" s="23">
        <f t="shared" si="165"/>
        <v>1.6379956385481747E-7</v>
      </c>
      <c r="AO215" s="23">
        <f t="shared" si="166"/>
        <v>6.3592771849517376E-5</v>
      </c>
      <c r="AP215" s="248">
        <f t="shared" si="167"/>
        <v>2.7499999999999996E-7</v>
      </c>
      <c r="AQ215" s="256">
        <f t="shared" si="168"/>
        <v>7.7082147696384704E-2</v>
      </c>
      <c r="AR215" s="257">
        <f t="shared" si="169"/>
        <v>1.8066128366340164E-2</v>
      </c>
      <c r="AS215" s="257">
        <f t="shared" si="170"/>
        <v>9.6352684620480884E-4</v>
      </c>
      <c r="AT215" s="257">
        <f t="shared" si="171"/>
        <v>0.16379956385481748</v>
      </c>
      <c r="AU215" s="257">
        <f t="shared" si="172"/>
        <v>63.592771849517376</v>
      </c>
      <c r="AV215" s="258">
        <f t="shared" si="173"/>
        <v>0.27499999999999997</v>
      </c>
      <c r="AW215" s="264">
        <v>1</v>
      </c>
      <c r="AX215" s="265">
        <f t="shared" si="174"/>
        <v>7.7082147696384704E-2</v>
      </c>
      <c r="AY215" s="265">
        <f t="shared" si="175"/>
        <v>1.8066128366340164E-2</v>
      </c>
      <c r="AZ215" s="265">
        <f t="shared" si="176"/>
        <v>9.6352684620480884E-4</v>
      </c>
      <c r="BA215" s="265">
        <f t="shared" si="177"/>
        <v>0.16379956385481748</v>
      </c>
      <c r="BB215" s="265">
        <f t="shared" si="178"/>
        <v>63.592771849517376</v>
      </c>
      <c r="BC215" s="266">
        <f t="shared" si="179"/>
        <v>0.27499999999999997</v>
      </c>
      <c r="BG215" s="13">
        <v>0.1</v>
      </c>
      <c r="BH215" s="13">
        <f t="shared" si="180"/>
        <v>55</v>
      </c>
      <c r="BI215"/>
      <c r="BJ215">
        <f>BH215</f>
        <v>55</v>
      </c>
      <c r="BK215" s="13">
        <f t="shared" si="181"/>
        <v>3.2000000000000003E-4</v>
      </c>
      <c r="BL215" s="13">
        <f t="shared" si="182"/>
        <v>7.5000000000000007E-5</v>
      </c>
      <c r="BM215" s="13">
        <f t="shared" si="183"/>
        <v>4.0000000000000007E-6</v>
      </c>
      <c r="BN215" s="13">
        <f t="shared" si="184"/>
        <v>6.8000000000000005E-4</v>
      </c>
      <c r="BO215" s="13">
        <f t="shared" si="185"/>
        <v>0.26400000000000001</v>
      </c>
      <c r="BP215" s="13">
        <f t="shared" si="186"/>
        <v>1.5E-3</v>
      </c>
      <c r="BQ215" s="13">
        <f>((((BJ215/Q215)^2)+((BK215/W215)^2))^(1/2))*AD215</f>
        <v>3.9243822728066389E-6</v>
      </c>
      <c r="BR215" s="209">
        <f>(((((BJ215/Q215))^2)+((BL215/X215)^2))^(1/2))*AE215</f>
        <v>9.1977709518905595E-7</v>
      </c>
      <c r="BS215" s="209">
        <f>(((((BJ215/Q215))^2)+((BM215/Y215)^2))^(1/2))*AF215</f>
        <v>4.9054778410082988E-8</v>
      </c>
      <c r="BT215" s="209">
        <f>((((BJ215/Q215)^2)+((BN215/Z215)^2))^(1/2))*AG215</f>
        <v>8.3393123297141065E-6</v>
      </c>
      <c r="BU215" s="209">
        <f>((((BJ215/Q215)^2)+((BO215/AA215)^2))^(1/2))*AH215</f>
        <v>3.2376153750654771E-3</v>
      </c>
      <c r="BV215" s="209">
        <f>((((BJ215/Q215)^2)+((BP215/AB215)^2))^(1/2))*AI215</f>
        <v>1.4000714267493643E-5</v>
      </c>
      <c r="CI215"/>
      <c r="CJ215"/>
      <c r="CK215"/>
      <c r="CL215"/>
      <c r="CM215"/>
    </row>
    <row r="216" spans="1:91" s="13" customFormat="1" ht="12.95" customHeight="1" thickBot="1" x14ac:dyDescent="0.3">
      <c r="A216" s="13">
        <v>4.6054678949486503</v>
      </c>
      <c r="B216" s="13">
        <v>-74.090117944103497</v>
      </c>
      <c r="C216" s="13">
        <v>30</v>
      </c>
      <c r="D216" s="13">
        <v>25</v>
      </c>
      <c r="E216" s="13">
        <v>2319</v>
      </c>
      <c r="F216" s="3" t="s">
        <v>13</v>
      </c>
      <c r="G216" s="4" t="s">
        <v>818</v>
      </c>
      <c r="H216" s="5" t="s">
        <v>819</v>
      </c>
      <c r="I216" s="14" t="s">
        <v>1600</v>
      </c>
      <c r="J216" s="3" t="s">
        <v>1557</v>
      </c>
      <c r="K216" s="6">
        <v>40653</v>
      </c>
      <c r="L216" s="15">
        <v>12</v>
      </c>
      <c r="M216" s="3">
        <v>7</v>
      </c>
      <c r="N216" s="3">
        <f t="shared" si="153"/>
        <v>360</v>
      </c>
      <c r="O216" s="3">
        <v>30</v>
      </c>
      <c r="P216" s="14" t="s">
        <v>1593</v>
      </c>
      <c r="Q216" s="3">
        <v>1500</v>
      </c>
      <c r="R216" s="14"/>
      <c r="S216" s="14"/>
      <c r="T216" s="14"/>
      <c r="U216" s="17">
        <v>3.9E-2</v>
      </c>
      <c r="V216" s="140">
        <v>2.8800000000000002E-3</v>
      </c>
      <c r="W216" s="140">
        <v>3.2000000000000002E-3</v>
      </c>
      <c r="X216" s="140">
        <v>7.5000000000000002E-4</v>
      </c>
      <c r="Y216" s="140">
        <v>4.0000000000000003E-5</v>
      </c>
      <c r="Z216" s="140">
        <v>6.7999999999999996E-3</v>
      </c>
      <c r="AA216" s="146">
        <v>2.64</v>
      </c>
      <c r="AB216" s="218">
        <v>1.4999999999999999E-2</v>
      </c>
      <c r="AC216" s="237">
        <f t="shared" si="154"/>
        <v>6.8112588691714491E-5</v>
      </c>
      <c r="AD216" s="22">
        <f t="shared" si="155"/>
        <v>7.5680654101904971E-5</v>
      </c>
      <c r="AE216" s="22">
        <f t="shared" si="156"/>
        <v>1.7737653305133979E-5</v>
      </c>
      <c r="AF216" s="22">
        <f t="shared" si="157"/>
        <v>9.4600817627381233E-7</v>
      </c>
      <c r="AG216" s="22">
        <f t="shared" si="158"/>
        <v>1.6082138996654808E-4</v>
      </c>
      <c r="AH216" s="22">
        <f t="shared" si="159"/>
        <v>6.2436539634071614E-2</v>
      </c>
      <c r="AI216" s="238">
        <f t="shared" si="160"/>
        <v>2.7E-4</v>
      </c>
      <c r="AJ216" s="247">
        <f t="shared" si="161"/>
        <v>1.8920163525476247E-7</v>
      </c>
      <c r="AK216" s="23">
        <f t="shared" si="162"/>
        <v>2.1022403917195825E-7</v>
      </c>
      <c r="AL216" s="23">
        <f t="shared" si="163"/>
        <v>4.9271259180927718E-8</v>
      </c>
      <c r="AM216" s="23">
        <f t="shared" si="164"/>
        <v>2.6278004896494788E-9</v>
      </c>
      <c r="AN216" s="23">
        <f t="shared" si="165"/>
        <v>4.4672608324041131E-7</v>
      </c>
      <c r="AO216" s="23">
        <f t="shared" si="166"/>
        <v>1.7343483231686558E-4</v>
      </c>
      <c r="AP216" s="248">
        <f t="shared" si="167"/>
        <v>7.5000000000000002E-7</v>
      </c>
      <c r="AQ216" s="256">
        <f t="shared" si="168"/>
        <v>0.21022403917195825</v>
      </c>
      <c r="AR216" s="257">
        <f t="shared" si="169"/>
        <v>4.9271259180927715E-2</v>
      </c>
      <c r="AS216" s="257">
        <f t="shared" si="170"/>
        <v>2.627800489649479E-3</v>
      </c>
      <c r="AT216" s="257">
        <f t="shared" si="171"/>
        <v>0.4467260832404113</v>
      </c>
      <c r="AU216" s="257">
        <f t="shared" si="172"/>
        <v>173.4348323168656</v>
      </c>
      <c r="AV216" s="258">
        <f t="shared" si="173"/>
        <v>0.75</v>
      </c>
      <c r="AW216" s="264">
        <v>1</v>
      </c>
      <c r="AX216" s="265">
        <f t="shared" si="174"/>
        <v>0.21022403917195825</v>
      </c>
      <c r="AY216" s="265">
        <f t="shared" si="175"/>
        <v>4.9271259180927715E-2</v>
      </c>
      <c r="AZ216" s="265">
        <f t="shared" si="176"/>
        <v>2.627800489649479E-3</v>
      </c>
      <c r="BA216" s="265">
        <f t="shared" si="177"/>
        <v>0.4467260832404113</v>
      </c>
      <c r="BB216" s="265">
        <f t="shared" si="178"/>
        <v>173.4348323168656</v>
      </c>
      <c r="BC216" s="266">
        <f t="shared" si="179"/>
        <v>0.75</v>
      </c>
      <c r="BG216" s="13">
        <v>0.1</v>
      </c>
      <c r="BH216" s="13">
        <f t="shared" si="180"/>
        <v>150</v>
      </c>
      <c r="BI216"/>
      <c r="BJ216">
        <f>BH216</f>
        <v>150</v>
      </c>
      <c r="BK216" s="13">
        <f t="shared" si="181"/>
        <v>3.2000000000000003E-4</v>
      </c>
      <c r="BL216" s="13">
        <f t="shared" si="182"/>
        <v>7.5000000000000007E-5</v>
      </c>
      <c r="BM216" s="13">
        <f t="shared" si="183"/>
        <v>4.0000000000000007E-6</v>
      </c>
      <c r="BN216" s="13">
        <f t="shared" si="184"/>
        <v>6.8000000000000005E-4</v>
      </c>
      <c r="BO216" s="13">
        <f t="shared" si="185"/>
        <v>0.26400000000000001</v>
      </c>
      <c r="BP216" s="13">
        <f t="shared" si="186"/>
        <v>1.5E-3</v>
      </c>
      <c r="BQ216" s="13">
        <f>((((BJ216/Q216)^2)+((BK216/W216)^2))^(1/2))*AD216</f>
        <v>1.0702860744018104E-5</v>
      </c>
      <c r="BR216" s="209">
        <f>(((((BJ216/Q216))^2)+((BL216/X216)^2))^(1/2))*AE216</f>
        <v>2.5084829868792432E-6</v>
      </c>
      <c r="BS216" s="209">
        <f>(((((BJ216/Q216))^2)+((BM216/Y216)^2))^(1/2))*AF216</f>
        <v>1.3378575930022633E-7</v>
      </c>
      <c r="BT216" s="209">
        <f>((((BJ216/Q216)^2)+((BN216/Z216)^2))^(1/2))*AG216</f>
        <v>2.2743579081038474E-5</v>
      </c>
      <c r="BU216" s="209">
        <f>((((BJ216/Q216)^2)+((BO216/AA216)^2))^(1/2))*AH216</f>
        <v>8.8298601138149368E-3</v>
      </c>
      <c r="BV216" s="209">
        <f>((((BJ216/Q216)^2)+((BP216/AB216)^2))^(1/2))*AI216</f>
        <v>3.8183766184073574E-5</v>
      </c>
      <c r="CI216"/>
      <c r="CJ216"/>
      <c r="CK216"/>
      <c r="CL216"/>
      <c r="CM216"/>
    </row>
    <row r="217" spans="1:91" s="13" customFormat="1" ht="12.95" customHeight="1" thickBot="1" x14ac:dyDescent="0.3">
      <c r="A217" s="13">
        <v>4.6054803788971803</v>
      </c>
      <c r="B217" s="13">
        <v>-74.090937234729495</v>
      </c>
      <c r="C217" s="13">
        <v>30</v>
      </c>
      <c r="D217" s="13">
        <v>25</v>
      </c>
      <c r="E217" s="13">
        <v>2319</v>
      </c>
      <c r="F217" s="3" t="s">
        <v>13</v>
      </c>
      <c r="G217" s="4" t="s">
        <v>455</v>
      </c>
      <c r="H217" s="5" t="s">
        <v>456</v>
      </c>
      <c r="I217" s="14" t="s">
        <v>1600</v>
      </c>
      <c r="J217" s="3" t="s">
        <v>1559</v>
      </c>
      <c r="K217" s="6">
        <v>40653</v>
      </c>
      <c r="L217" s="15">
        <v>12</v>
      </c>
      <c r="M217" s="3">
        <v>7</v>
      </c>
      <c r="N217" s="3">
        <f t="shared" si="153"/>
        <v>360</v>
      </c>
      <c r="O217" s="3">
        <v>30</v>
      </c>
      <c r="P217" s="14" t="s">
        <v>1554</v>
      </c>
      <c r="Q217" s="3">
        <v>800</v>
      </c>
      <c r="R217" s="14">
        <f>0.565555287076649*Q217</f>
        <v>452.44422966131924</v>
      </c>
      <c r="S217" s="14"/>
      <c r="T217" s="14"/>
      <c r="U217" s="17">
        <v>3.9E-2</v>
      </c>
      <c r="V217" s="18">
        <v>2.0099999999999998</v>
      </c>
      <c r="W217" s="19">
        <v>10.050000000000001</v>
      </c>
      <c r="X217" s="18">
        <v>3.0999999999999996</v>
      </c>
      <c r="Y217" s="154">
        <v>18.05</v>
      </c>
      <c r="Z217" s="19">
        <v>154.44999999999999</v>
      </c>
      <c r="AA217" s="31">
        <v>3.125</v>
      </c>
      <c r="AB217" s="226">
        <v>0.95899999999999996</v>
      </c>
      <c r="AC217" s="237">
        <f t="shared" si="154"/>
        <v>3.9691553133149905E-2</v>
      </c>
      <c r="AD217" s="22">
        <f t="shared" si="155"/>
        <v>0.19845776566574952</v>
      </c>
      <c r="AE217" s="22">
        <f t="shared" si="156"/>
        <v>6.1215828215305815E-2</v>
      </c>
      <c r="AF217" s="22">
        <f t="shared" si="157"/>
        <v>0.35643409654395813</v>
      </c>
      <c r="AG217" s="22">
        <f t="shared" si="158"/>
        <v>3.049930538017414</v>
      </c>
      <c r="AH217" s="22">
        <f t="shared" si="159"/>
        <v>6.1709504249300218E-2</v>
      </c>
      <c r="AI217" s="238">
        <f t="shared" si="160"/>
        <v>1.4413128194942459E-2</v>
      </c>
      <c r="AJ217" s="247">
        <f t="shared" si="161"/>
        <v>1.1025431425874974E-4</v>
      </c>
      <c r="AK217" s="23">
        <f t="shared" si="162"/>
        <v>5.5127157129374862E-4</v>
      </c>
      <c r="AL217" s="23">
        <f t="shared" si="163"/>
        <v>1.7004396726473837E-4</v>
      </c>
      <c r="AM217" s="23">
        <f t="shared" si="164"/>
        <v>9.9009471262210603E-4</v>
      </c>
      <c r="AN217" s="23">
        <f t="shared" si="165"/>
        <v>8.4720292722705939E-3</v>
      </c>
      <c r="AO217" s="23">
        <f t="shared" si="166"/>
        <v>1.7141528958138951E-4</v>
      </c>
      <c r="AP217" s="248">
        <f t="shared" si="167"/>
        <v>4.0036467208173497E-5</v>
      </c>
      <c r="AQ217" s="256">
        <f t="shared" si="168"/>
        <v>551.27157129374859</v>
      </c>
      <c r="AR217" s="257">
        <f t="shared" si="169"/>
        <v>170.04396726473837</v>
      </c>
      <c r="AS217" s="257">
        <f t="shared" si="170"/>
        <v>990.09471262210604</v>
      </c>
      <c r="AT217" s="257">
        <f t="shared" si="171"/>
        <v>8472.0292722705944</v>
      </c>
      <c r="AU217" s="257">
        <f t="shared" si="172"/>
        <v>171.41528958138952</v>
      </c>
      <c r="AV217" s="258">
        <f t="shared" si="173"/>
        <v>40.036467208173498</v>
      </c>
      <c r="AW217" s="264">
        <v>1</v>
      </c>
      <c r="AX217" s="265">
        <f t="shared" si="174"/>
        <v>551.27157129374859</v>
      </c>
      <c r="AY217" s="265">
        <f t="shared" si="175"/>
        <v>170.04396726473837</v>
      </c>
      <c r="AZ217" s="265">
        <f t="shared" si="176"/>
        <v>990.09471262210604</v>
      </c>
      <c r="BA217" s="265">
        <f t="shared" si="177"/>
        <v>8472.0292722705944</v>
      </c>
      <c r="BB217" s="265">
        <f t="shared" si="178"/>
        <v>171.41528958138952</v>
      </c>
      <c r="BC217" s="266">
        <f t="shared" si="179"/>
        <v>40.036467208173498</v>
      </c>
      <c r="BF217" s="210">
        <f>'F. CONVERSIÓN DE CARBÓN A CARNE'!$L$20</f>
        <v>0.24417195935985944</v>
      </c>
      <c r="BG217" s="13">
        <v>0.1</v>
      </c>
      <c r="BH217" s="13">
        <f t="shared" si="180"/>
        <v>80</v>
      </c>
      <c r="BI217">
        <f>(((((BD217+BE217+BF217)/0.565555287076649)^2)+((BH217/Q217)^2))^(1/2))*R217</f>
        <v>200.50891023000267</v>
      </c>
      <c r="BJ217">
        <f t="shared" ref="BJ217:BJ218" si="188">(((BH217)^2)+((BI217^2))^(1/2))</f>
        <v>6600.5089102300026</v>
      </c>
      <c r="BK217" s="13">
        <f t="shared" si="181"/>
        <v>1.0050000000000001</v>
      </c>
      <c r="BL217" s="13">
        <f t="shared" si="182"/>
        <v>0.31</v>
      </c>
      <c r="BM217" s="13">
        <f t="shared" si="183"/>
        <v>1.8050000000000002</v>
      </c>
      <c r="BN217" s="13">
        <f t="shared" si="184"/>
        <v>15.445</v>
      </c>
      <c r="BO217" s="13">
        <f t="shared" si="185"/>
        <v>0.3125</v>
      </c>
      <c r="BP217" s="13">
        <f t="shared" si="186"/>
        <v>9.5899999999999999E-2</v>
      </c>
      <c r="BQ217" s="13">
        <f>((((BJ217/(Q217+R217+S217+T217))^2)+((BK217/W217)^2))^(1/2))*AD217</f>
        <v>1.0460809484470941</v>
      </c>
      <c r="BR217" s="209">
        <f>((((BJ217/(Q217+R217+S217+T217))^2)+((BL217/X217)^2))^(1/2))*AE217</f>
        <v>0.3226717353418897</v>
      </c>
      <c r="BS217" s="209">
        <f>(((((BJ217/(Q217+R217+S217+T217))^2)+((BM217/Y217)^2))^(1/2))*AF217)</f>
        <v>1.8787822009422936</v>
      </c>
      <c r="BT217" s="209">
        <f>((((BJ217/(Q217+R217+S217+T217))^2)+((BN217/Z217)^2))^(1/2))*AG217</f>
        <v>16.076338555985441</v>
      </c>
      <c r="BU217" s="209">
        <f>((((BJ217/(Q217+R217+S217+T217))^2)+((BO217/AA217)^2))^(1/2))*AH217</f>
        <v>0.32527392675593719</v>
      </c>
      <c r="BV217" s="209">
        <f>((((BJ217/(Q217+R217+S217+T217))^2)+((BP217/AB217)^2))^(1/2))*AI217</f>
        <v>7.5972329738150671E-2</v>
      </c>
      <c r="CI217"/>
      <c r="CJ217"/>
      <c r="CK217"/>
      <c r="CL217"/>
      <c r="CM217"/>
    </row>
    <row r="218" spans="1:91" s="26" customFormat="1" ht="12.95" customHeight="1" thickBot="1" x14ac:dyDescent="0.3">
      <c r="A218" s="13">
        <v>4.6055106028971604</v>
      </c>
      <c r="B218" s="13">
        <v>-74.073797168577897</v>
      </c>
      <c r="C218" s="13">
        <v>32</v>
      </c>
      <c r="D218" s="13">
        <v>25</v>
      </c>
      <c r="E218" s="13">
        <v>2321</v>
      </c>
      <c r="F218" s="3" t="s">
        <v>5</v>
      </c>
      <c r="G218" s="4" t="s">
        <v>578</v>
      </c>
      <c r="H218" s="5" t="s">
        <v>579</v>
      </c>
      <c r="I218" s="14" t="s">
        <v>1605</v>
      </c>
      <c r="J218" s="3" t="s">
        <v>1553</v>
      </c>
      <c r="K218" s="6">
        <v>40638</v>
      </c>
      <c r="L218" s="15">
        <v>12</v>
      </c>
      <c r="M218" s="3">
        <v>7</v>
      </c>
      <c r="N218" s="3">
        <f t="shared" si="153"/>
        <v>360</v>
      </c>
      <c r="O218" s="3">
        <v>30</v>
      </c>
      <c r="P218" s="14" t="s">
        <v>1554</v>
      </c>
      <c r="Q218" s="3">
        <v>660</v>
      </c>
      <c r="R218" s="14"/>
      <c r="S218" s="14"/>
      <c r="T218" s="14">
        <f>0.738210935315612*Q218</f>
        <v>487.21921730830394</v>
      </c>
      <c r="U218" s="17">
        <v>3.9E-2</v>
      </c>
      <c r="V218" s="18">
        <v>2.02</v>
      </c>
      <c r="W218" s="19">
        <v>10.1</v>
      </c>
      <c r="X218" s="18">
        <v>1.9</v>
      </c>
      <c r="Y218" s="20">
        <v>18.05</v>
      </c>
      <c r="Z218" s="19">
        <v>160.19999999999999</v>
      </c>
      <c r="AA218" s="21">
        <v>3.125</v>
      </c>
      <c r="AB218" s="219">
        <v>1.0149999999999999</v>
      </c>
      <c r="AC218" s="237">
        <f t="shared" si="154"/>
        <v>3.6537718238253997E-2</v>
      </c>
      <c r="AD218" s="22">
        <f t="shared" si="155"/>
        <v>0.18268859119127001</v>
      </c>
      <c r="AE218" s="22">
        <f t="shared" si="156"/>
        <v>3.4367160719149796E-2</v>
      </c>
      <c r="AF218" s="22">
        <f t="shared" si="157"/>
        <v>0.32648802683192307</v>
      </c>
      <c r="AG218" s="22">
        <f t="shared" si="158"/>
        <v>2.8976942880041046</v>
      </c>
      <c r="AH218" s="22">
        <f t="shared" si="159"/>
        <v>5.6524935393338485E-2</v>
      </c>
      <c r="AI218" s="238">
        <f t="shared" si="160"/>
        <v>1.3973130066815142E-2</v>
      </c>
      <c r="AJ218" s="247">
        <f t="shared" si="161"/>
        <v>1.0149366177292777E-4</v>
      </c>
      <c r="AK218" s="23">
        <f t="shared" si="162"/>
        <v>5.074683088646389E-4</v>
      </c>
      <c r="AL218" s="23">
        <f t="shared" si="163"/>
        <v>9.5464335330971655E-5</v>
      </c>
      <c r="AM218" s="23">
        <f t="shared" si="164"/>
        <v>9.0691118564423072E-4</v>
      </c>
      <c r="AN218" s="23">
        <f t="shared" si="165"/>
        <v>8.0491508000114023E-3</v>
      </c>
      <c r="AO218" s="23">
        <f t="shared" si="166"/>
        <v>1.5701370942594023E-4</v>
      </c>
      <c r="AP218" s="248">
        <f t="shared" si="167"/>
        <v>3.8814250185597619E-5</v>
      </c>
      <c r="AQ218" s="256">
        <f t="shared" si="168"/>
        <v>507.46830886463891</v>
      </c>
      <c r="AR218" s="257">
        <f t="shared" si="169"/>
        <v>95.46433533097165</v>
      </c>
      <c r="AS218" s="257">
        <f t="shared" si="170"/>
        <v>906.91118564423073</v>
      </c>
      <c r="AT218" s="257">
        <f t="shared" si="171"/>
        <v>8049.1508000114027</v>
      </c>
      <c r="AU218" s="257">
        <f t="shared" si="172"/>
        <v>157.01370942594022</v>
      </c>
      <c r="AV218" s="258">
        <f t="shared" si="173"/>
        <v>38.814250185597622</v>
      </c>
      <c r="AW218" s="264">
        <v>1</v>
      </c>
      <c r="AX218" s="265">
        <f t="shared" si="174"/>
        <v>507.46830886463891</v>
      </c>
      <c r="AY218" s="265">
        <f t="shared" si="175"/>
        <v>95.46433533097165</v>
      </c>
      <c r="AZ218" s="265">
        <f t="shared" si="176"/>
        <v>906.91118564423073</v>
      </c>
      <c r="BA218" s="265">
        <f t="shared" si="177"/>
        <v>8049.1508000114027</v>
      </c>
      <c r="BB218" s="265">
        <f t="shared" si="178"/>
        <v>157.01370942594022</v>
      </c>
      <c r="BC218" s="266">
        <f t="shared" si="179"/>
        <v>38.814250185597622</v>
      </c>
      <c r="BD218" s="211">
        <f>'F. CONVERSIÓN DE CARBÓN A CARNE'!$F$20</f>
        <v>0.16207300021353654</v>
      </c>
      <c r="BG218" s="13">
        <v>0.1</v>
      </c>
      <c r="BH218" s="13">
        <f t="shared" si="180"/>
        <v>66</v>
      </c>
      <c r="BI218">
        <f>(((((BD218+BE218+BF218)/0.738210935315612)^2)+((BH218/Q218)^2))^(1/2))*T218</f>
        <v>117.54155528921886</v>
      </c>
      <c r="BJ218">
        <f t="shared" si="188"/>
        <v>4473.5415552892191</v>
      </c>
      <c r="BK218" s="13">
        <f t="shared" si="181"/>
        <v>1.01</v>
      </c>
      <c r="BL218" s="13">
        <f t="shared" si="182"/>
        <v>0.19</v>
      </c>
      <c r="BM218" s="13">
        <f t="shared" si="183"/>
        <v>1.8050000000000002</v>
      </c>
      <c r="BN218" s="13">
        <f t="shared" si="184"/>
        <v>16.02</v>
      </c>
      <c r="BO218" s="13">
        <f t="shared" si="185"/>
        <v>0.3125</v>
      </c>
      <c r="BP218" s="13">
        <f t="shared" si="186"/>
        <v>0.10149999999999999</v>
      </c>
      <c r="BQ218" s="13">
        <f>((((BJ218/(Q218+R218+S218+T218))^2)+((BK218/W218)^2))^(1/2))*AD218</f>
        <v>0.7126220359380413</v>
      </c>
      <c r="BR218" s="209">
        <f>((((BJ218/(Q218+R218+S218+T218))^2)+((BL218/X218)^2))^(1/2))*AE218</f>
        <v>0.13405761072101763</v>
      </c>
      <c r="BS218" s="209">
        <f>(((((BJ218/(Q218+R218+S218+T218))^2)+((BM218/Y218)^2))^(1/2))*AF218)</f>
        <v>1.2735473018496677</v>
      </c>
      <c r="BT218" s="209">
        <f>((((BJ218/(Q218+R218+S218+T218))^2)+((BN218/Z218)^2))^(1/2))*AG218</f>
        <v>11.303173282898438</v>
      </c>
      <c r="BU218" s="209">
        <f>((((BJ218/(Q218+R218+S218+T218))^2)+((BO218/AA218)^2))^(1/2))*AH218</f>
        <v>0.22048949131746323</v>
      </c>
      <c r="BV218" s="209">
        <f>((((BJ218/(Q218+R218+S218+T218))^2)+((BP218/AB218)^2))^(1/2))*AI218</f>
        <v>5.4505649924332544E-2</v>
      </c>
      <c r="CI218"/>
      <c r="CJ218"/>
      <c r="CK218"/>
      <c r="CL218"/>
      <c r="CM218"/>
    </row>
    <row r="219" spans="1:91" s="13" customFormat="1" ht="12.95" customHeight="1" x14ac:dyDescent="0.25">
      <c r="A219" s="13">
        <v>4.6055296232750704</v>
      </c>
      <c r="B219" s="13">
        <v>-74.075065976957603</v>
      </c>
      <c r="C219" s="13">
        <v>32</v>
      </c>
      <c r="D219" s="13">
        <v>25</v>
      </c>
      <c r="E219" s="13">
        <v>2321</v>
      </c>
      <c r="F219" s="58" t="s">
        <v>13</v>
      </c>
      <c r="G219" s="59" t="s">
        <v>989</v>
      </c>
      <c r="H219" s="60" t="s">
        <v>990</v>
      </c>
      <c r="I219" s="16" t="s">
        <v>1605</v>
      </c>
      <c r="J219" s="16"/>
      <c r="K219" s="66">
        <v>40326</v>
      </c>
      <c r="L219" s="62">
        <v>12</v>
      </c>
      <c r="M219" s="16">
        <v>7</v>
      </c>
      <c r="N219" s="3">
        <f t="shared" si="153"/>
        <v>360</v>
      </c>
      <c r="O219" s="3">
        <v>30</v>
      </c>
      <c r="P219" s="16" t="s">
        <v>1593</v>
      </c>
      <c r="Q219" s="62">
        <v>550</v>
      </c>
      <c r="R219" s="14"/>
      <c r="S219" s="14"/>
      <c r="T219" s="14"/>
      <c r="U219" s="17">
        <v>3.9E-2</v>
      </c>
      <c r="V219" s="146">
        <v>2.8800000000000002E-3</v>
      </c>
      <c r="W219" s="146">
        <v>3.2000000000000002E-3</v>
      </c>
      <c r="X219" s="146">
        <v>7.5000000000000002E-4</v>
      </c>
      <c r="Y219" s="146">
        <v>4.0000000000000003E-5</v>
      </c>
      <c r="Z219" s="146">
        <v>6.7999999999999996E-3</v>
      </c>
      <c r="AA219" s="146">
        <v>2.64</v>
      </c>
      <c r="AB219" s="220">
        <v>1.4999999999999999E-2</v>
      </c>
      <c r="AC219" s="237">
        <f t="shared" si="154"/>
        <v>2.4974615853628644E-5</v>
      </c>
      <c r="AD219" s="22">
        <f t="shared" si="155"/>
        <v>2.7749573170698493E-5</v>
      </c>
      <c r="AE219" s="22">
        <f t="shared" si="156"/>
        <v>6.5038062118824593E-6</v>
      </c>
      <c r="AF219" s="22">
        <f t="shared" si="157"/>
        <v>3.4686966463373119E-7</v>
      </c>
      <c r="AG219" s="22">
        <f t="shared" si="158"/>
        <v>5.8967842987734291E-5</v>
      </c>
      <c r="AH219" s="22">
        <f t="shared" si="159"/>
        <v>2.2893397865826257E-2</v>
      </c>
      <c r="AI219" s="238">
        <f t="shared" si="160"/>
        <v>9.8999999999999994E-5</v>
      </c>
      <c r="AJ219" s="247">
        <f t="shared" si="161"/>
        <v>6.937393292674624E-8</v>
      </c>
      <c r="AK219" s="23">
        <f t="shared" si="162"/>
        <v>7.7082147696384702E-8</v>
      </c>
      <c r="AL219" s="23">
        <f t="shared" si="163"/>
        <v>1.8066128366340164E-8</v>
      </c>
      <c r="AM219" s="23">
        <f t="shared" si="164"/>
        <v>9.6352684620480882E-10</v>
      </c>
      <c r="AN219" s="23">
        <f t="shared" si="165"/>
        <v>1.6379956385481747E-7</v>
      </c>
      <c r="AO219" s="23">
        <f t="shared" si="166"/>
        <v>6.3592771849517376E-5</v>
      </c>
      <c r="AP219" s="248">
        <f t="shared" si="167"/>
        <v>2.7499999999999996E-7</v>
      </c>
      <c r="AQ219" s="256">
        <f t="shared" si="168"/>
        <v>7.7082147696384704E-2</v>
      </c>
      <c r="AR219" s="257">
        <f t="shared" si="169"/>
        <v>1.8066128366340164E-2</v>
      </c>
      <c r="AS219" s="257">
        <f t="shared" si="170"/>
        <v>9.6352684620480884E-4</v>
      </c>
      <c r="AT219" s="257">
        <f t="shared" si="171"/>
        <v>0.16379956385481748</v>
      </c>
      <c r="AU219" s="257">
        <f t="shared" si="172"/>
        <v>63.592771849517376</v>
      </c>
      <c r="AV219" s="258">
        <f t="shared" si="173"/>
        <v>0.27499999999999997</v>
      </c>
      <c r="AW219" s="264">
        <v>1</v>
      </c>
      <c r="AX219" s="265">
        <f t="shared" si="174"/>
        <v>7.7082147696384704E-2</v>
      </c>
      <c r="AY219" s="265">
        <f t="shared" si="175"/>
        <v>1.8066128366340164E-2</v>
      </c>
      <c r="AZ219" s="265">
        <f t="shared" si="176"/>
        <v>9.6352684620480884E-4</v>
      </c>
      <c r="BA219" s="265">
        <f t="shared" si="177"/>
        <v>0.16379956385481748</v>
      </c>
      <c r="BB219" s="265">
        <f t="shared" si="178"/>
        <v>63.592771849517376</v>
      </c>
      <c r="BC219" s="266">
        <f t="shared" si="179"/>
        <v>0.27499999999999997</v>
      </c>
      <c r="BG219" s="13">
        <v>0.1</v>
      </c>
      <c r="BH219" s="13">
        <f t="shared" si="180"/>
        <v>55</v>
      </c>
      <c r="BI219"/>
      <c r="BJ219">
        <f>BH219</f>
        <v>55</v>
      </c>
      <c r="BK219" s="13">
        <f t="shared" si="181"/>
        <v>3.2000000000000003E-4</v>
      </c>
      <c r="BL219" s="13">
        <f t="shared" si="182"/>
        <v>7.5000000000000007E-5</v>
      </c>
      <c r="BM219" s="13">
        <f t="shared" si="183"/>
        <v>4.0000000000000007E-6</v>
      </c>
      <c r="BN219" s="13">
        <f t="shared" si="184"/>
        <v>6.8000000000000005E-4</v>
      </c>
      <c r="BO219" s="13">
        <f t="shared" si="185"/>
        <v>0.26400000000000001</v>
      </c>
      <c r="BP219" s="13">
        <f t="shared" si="186"/>
        <v>1.5E-3</v>
      </c>
      <c r="BQ219" s="13">
        <f>((((BJ219/Q219)^2)+((BK219/W219)^2))^(1/2))*AD219</f>
        <v>3.9243822728066389E-6</v>
      </c>
      <c r="BR219" s="209">
        <f>(((((BJ219/Q219))^2)+((BL219/X219)^2))^(1/2))*AE219</f>
        <v>9.1977709518905595E-7</v>
      </c>
      <c r="BS219" s="209">
        <f>(((((BJ219/Q219))^2)+((BM219/Y219)^2))^(1/2))*AF219</f>
        <v>4.9054778410082988E-8</v>
      </c>
      <c r="BT219" s="209">
        <f>((((BJ219/Q219)^2)+((BN219/Z219)^2))^(1/2))*AG219</f>
        <v>8.3393123297141065E-6</v>
      </c>
      <c r="BU219" s="209">
        <f>((((BJ219/Q219)^2)+((BO219/AA219)^2))^(1/2))*AH219</f>
        <v>3.2376153750654771E-3</v>
      </c>
      <c r="BV219" s="209">
        <f>((((BJ219/Q219)^2)+((BP219/AB219)^2))^(1/2))*AI219</f>
        <v>1.4000714267493643E-5</v>
      </c>
      <c r="CI219"/>
      <c r="CJ219"/>
      <c r="CK219"/>
      <c r="CL219"/>
      <c r="CM219"/>
    </row>
    <row r="220" spans="1:91" s="26" customFormat="1" ht="12.95" customHeight="1" thickBot="1" x14ac:dyDescent="0.3">
      <c r="A220" s="13">
        <v>4.6057277777777772</v>
      </c>
      <c r="B220" s="13">
        <v>-74.11484999999999</v>
      </c>
      <c r="C220" s="13">
        <v>27</v>
      </c>
      <c r="D220" s="13">
        <v>25</v>
      </c>
      <c r="E220" s="13">
        <v>1823</v>
      </c>
      <c r="F220" s="3" t="s">
        <v>13</v>
      </c>
      <c r="G220" s="4" t="s">
        <v>478</v>
      </c>
      <c r="H220" s="5" t="s">
        <v>479</v>
      </c>
      <c r="I220" s="14" t="s">
        <v>1601</v>
      </c>
      <c r="J220" s="3" t="s">
        <v>1559</v>
      </c>
      <c r="K220" s="6">
        <v>40652</v>
      </c>
      <c r="L220" s="15">
        <v>12</v>
      </c>
      <c r="M220" s="3">
        <v>7</v>
      </c>
      <c r="N220" s="3">
        <f t="shared" si="153"/>
        <v>360</v>
      </c>
      <c r="O220" s="3">
        <v>30</v>
      </c>
      <c r="P220" s="14" t="s">
        <v>1554</v>
      </c>
      <c r="Q220" s="3">
        <v>220</v>
      </c>
      <c r="R220" s="14">
        <f>0.565555287076649*Q220</f>
        <v>124.42216315686279</v>
      </c>
      <c r="S220" s="14"/>
      <c r="T220" s="14"/>
      <c r="U220" s="17">
        <v>3.9E-2</v>
      </c>
      <c r="V220" s="18">
        <v>2.0099999999999998</v>
      </c>
      <c r="W220" s="19">
        <v>10.050000000000001</v>
      </c>
      <c r="X220" s="18">
        <v>3.0999999999999996</v>
      </c>
      <c r="Y220" s="154">
        <v>18.05</v>
      </c>
      <c r="Z220" s="19">
        <v>154.44999999999999</v>
      </c>
      <c r="AA220" s="31">
        <v>3.125</v>
      </c>
      <c r="AB220" s="226">
        <v>0.95899999999999996</v>
      </c>
      <c r="AC220" s="237">
        <f t="shared" si="154"/>
        <v>1.091517711161622E-2</v>
      </c>
      <c r="AD220" s="22">
        <f t="shared" si="155"/>
        <v>5.4575885558081114E-2</v>
      </c>
      <c r="AE220" s="22">
        <f t="shared" si="156"/>
        <v>1.6834352759209099E-2</v>
      </c>
      <c r="AF220" s="22">
        <f t="shared" si="157"/>
        <v>9.8019376549588463E-2</v>
      </c>
      <c r="AG220" s="22">
        <f t="shared" si="158"/>
        <v>0.83873089795478872</v>
      </c>
      <c r="AH220" s="22">
        <f t="shared" si="159"/>
        <v>1.6970113668557562E-2</v>
      </c>
      <c r="AI220" s="238">
        <f t="shared" si="160"/>
        <v>3.9636102536091764E-3</v>
      </c>
      <c r="AJ220" s="247">
        <f t="shared" si="161"/>
        <v>3.0319936421156165E-5</v>
      </c>
      <c r="AK220" s="23">
        <f t="shared" si="162"/>
        <v>1.5159968210578086E-4</v>
      </c>
      <c r="AL220" s="23">
        <f t="shared" si="163"/>
        <v>4.6762090997803053E-5</v>
      </c>
      <c r="AM220" s="23">
        <f t="shared" si="164"/>
        <v>2.7227604597107906E-4</v>
      </c>
      <c r="AN220" s="23">
        <f t="shared" si="165"/>
        <v>2.3298080498744132E-3</v>
      </c>
      <c r="AO220" s="23">
        <f t="shared" si="166"/>
        <v>4.7139204634882116E-5</v>
      </c>
      <c r="AP220" s="248">
        <f t="shared" si="167"/>
        <v>1.1010028482247712E-5</v>
      </c>
      <c r="AQ220" s="256">
        <f t="shared" si="168"/>
        <v>151.59968210578086</v>
      </c>
      <c r="AR220" s="257">
        <f t="shared" si="169"/>
        <v>46.762090997803057</v>
      </c>
      <c r="AS220" s="257">
        <f t="shared" si="170"/>
        <v>272.27604597107904</v>
      </c>
      <c r="AT220" s="257">
        <f t="shared" si="171"/>
        <v>2329.8080498744134</v>
      </c>
      <c r="AU220" s="257">
        <f t="shared" si="172"/>
        <v>47.139204634882113</v>
      </c>
      <c r="AV220" s="258">
        <f t="shared" si="173"/>
        <v>11.010028482247712</v>
      </c>
      <c r="AW220" s="264">
        <v>1</v>
      </c>
      <c r="AX220" s="265">
        <f t="shared" si="174"/>
        <v>151.59968210578086</v>
      </c>
      <c r="AY220" s="265">
        <f t="shared" si="175"/>
        <v>46.762090997803057</v>
      </c>
      <c r="AZ220" s="265">
        <f t="shared" si="176"/>
        <v>272.27604597107904</v>
      </c>
      <c r="BA220" s="265">
        <f t="shared" si="177"/>
        <v>2329.8080498744134</v>
      </c>
      <c r="BB220" s="265">
        <f t="shared" si="178"/>
        <v>47.139204634882113</v>
      </c>
      <c r="BC220" s="266">
        <f t="shared" si="179"/>
        <v>11.010028482247712</v>
      </c>
      <c r="BF220" s="210">
        <f>'F. CONVERSIÓN DE CARBÓN A CARNE'!$L$20</f>
        <v>0.24417195935985944</v>
      </c>
      <c r="BG220" s="13">
        <v>0.1</v>
      </c>
      <c r="BH220" s="13">
        <f t="shared" si="180"/>
        <v>22</v>
      </c>
      <c r="BI220">
        <f>(((((BD220+BE220+BF220)/0.565555287076649)^2)+((BH220/Q220)^2))^(1/2))*R220</f>
        <v>55.139950313250736</v>
      </c>
      <c r="BJ220">
        <f t="shared" ref="BJ220:BJ221" si="189">(((BH220)^2)+((BI220^2))^(1/2))</f>
        <v>539.13995031325078</v>
      </c>
      <c r="BK220" s="13">
        <f t="shared" si="181"/>
        <v>1.0050000000000001</v>
      </c>
      <c r="BL220" s="13">
        <f t="shared" si="182"/>
        <v>0.31</v>
      </c>
      <c r="BM220" s="13">
        <f t="shared" si="183"/>
        <v>1.8050000000000002</v>
      </c>
      <c r="BN220" s="13">
        <f t="shared" si="184"/>
        <v>15.445</v>
      </c>
      <c r="BO220" s="13">
        <f t="shared" si="185"/>
        <v>0.3125</v>
      </c>
      <c r="BP220" s="13">
        <f t="shared" si="186"/>
        <v>9.5899999999999999E-2</v>
      </c>
      <c r="BQ220" s="13">
        <f>((((BJ220/(Q220+R220+S220+T220))^2)+((BK220/W220)^2))^(1/2))*AD220</f>
        <v>8.5604306974500263E-2</v>
      </c>
      <c r="BR220" s="209">
        <f>((((BJ220/(Q220+R220+S220+T220))^2)+((BL220/X220)^2))^(1/2))*AE220</f>
        <v>2.6405308619000079E-2</v>
      </c>
      <c r="BS220" s="209">
        <f>(((((BJ220/(Q220+R220+S220+T220))^2)+((BM220/Y220)^2))^(1/2))*AF220)</f>
        <v>0.15374703889450045</v>
      </c>
      <c r="BT220" s="209">
        <f>((((BJ220/(Q220+R220+S220+T220))^2)+((BN220/Z220)^2))^(1/2))*AG220</f>
        <v>1.3155806181305039</v>
      </c>
      <c r="BU220" s="209">
        <f>((((BJ220/(Q220+R220+S220+T220))^2)+((BO220/AA220)^2))^(1/2))*AH220</f>
        <v>2.6618254656250083E-2</v>
      </c>
      <c r="BV220" s="209">
        <f>((((BJ220/(Q220+R220+S220+T220))^2)+((BP220/AB220)^2))^(1/2))*AI220</f>
        <v>6.2170701475130884E-3</v>
      </c>
      <c r="CI220"/>
      <c r="CJ220"/>
      <c r="CK220"/>
      <c r="CL220"/>
      <c r="CM220"/>
    </row>
    <row r="221" spans="1:91" s="13" customFormat="1" ht="12.95" customHeight="1" thickBot="1" x14ac:dyDescent="0.3">
      <c r="A221" s="13">
        <v>4.6060110413996798</v>
      </c>
      <c r="B221" s="13">
        <v>-74.091309181536801</v>
      </c>
      <c r="C221" s="13">
        <v>30</v>
      </c>
      <c r="D221" s="13">
        <v>25</v>
      </c>
      <c r="E221" s="13">
        <v>2319</v>
      </c>
      <c r="F221" s="3" t="s">
        <v>5</v>
      </c>
      <c r="G221" s="4" t="s">
        <v>26</v>
      </c>
      <c r="H221" s="5" t="s">
        <v>464</v>
      </c>
      <c r="I221" s="14" t="s">
        <v>1600</v>
      </c>
      <c r="J221" s="3" t="s">
        <v>1553</v>
      </c>
      <c r="K221" s="6">
        <v>40653</v>
      </c>
      <c r="L221" s="15">
        <v>12</v>
      </c>
      <c r="M221" s="3">
        <v>7</v>
      </c>
      <c r="N221" s="3">
        <f t="shared" si="153"/>
        <v>360</v>
      </c>
      <c r="O221" s="3">
        <v>30</v>
      </c>
      <c r="P221" s="14" t="s">
        <v>1554</v>
      </c>
      <c r="Q221" s="3">
        <v>700</v>
      </c>
      <c r="R221" s="14"/>
      <c r="S221" s="14"/>
      <c r="T221" s="14">
        <f>0.738210935315612*Q221</f>
        <v>516.74765472092838</v>
      </c>
      <c r="U221" s="17">
        <v>3.9E-2</v>
      </c>
      <c r="V221" s="18">
        <v>2.02</v>
      </c>
      <c r="W221" s="19">
        <v>10.1</v>
      </c>
      <c r="X221" s="18">
        <v>1.9</v>
      </c>
      <c r="Y221" s="20">
        <v>18.05</v>
      </c>
      <c r="Z221" s="19">
        <v>160.19999999999999</v>
      </c>
      <c r="AA221" s="21">
        <v>3.125</v>
      </c>
      <c r="AB221" s="219">
        <v>1.0149999999999999</v>
      </c>
      <c r="AC221" s="237">
        <f t="shared" si="154"/>
        <v>3.875212540420879E-2</v>
      </c>
      <c r="AD221" s="22">
        <f t="shared" si="155"/>
        <v>0.19376062702104391</v>
      </c>
      <c r="AE221" s="22">
        <f t="shared" si="156"/>
        <v>3.6450018944552819E-2</v>
      </c>
      <c r="AF221" s="22">
        <f t="shared" si="157"/>
        <v>0.3462751799732518</v>
      </c>
      <c r="AG221" s="22">
        <f t="shared" si="158"/>
        <v>3.0733121236407168</v>
      </c>
      <c r="AH221" s="22">
        <f t="shared" si="159"/>
        <v>5.9950689053540826E-2</v>
      </c>
      <c r="AI221" s="238">
        <f t="shared" si="160"/>
        <v>1.4819986434500908E-2</v>
      </c>
      <c r="AJ221" s="247">
        <f t="shared" si="161"/>
        <v>1.0764479278946887E-4</v>
      </c>
      <c r="AK221" s="23">
        <f t="shared" si="162"/>
        <v>5.3822396394734415E-4</v>
      </c>
      <c r="AL221" s="23">
        <f t="shared" si="163"/>
        <v>1.0125005262375783E-4</v>
      </c>
      <c r="AM221" s="23">
        <f t="shared" si="164"/>
        <v>9.6187549992569942E-4</v>
      </c>
      <c r="AN221" s="23">
        <f t="shared" si="165"/>
        <v>8.5369781212242136E-3</v>
      </c>
      <c r="AO221" s="23">
        <f t="shared" si="166"/>
        <v>1.6652969181539119E-4</v>
      </c>
      <c r="AP221" s="248">
        <f t="shared" si="167"/>
        <v>4.1166628984724743E-5</v>
      </c>
      <c r="AQ221" s="256">
        <f t="shared" si="168"/>
        <v>538.22396394734415</v>
      </c>
      <c r="AR221" s="257">
        <f t="shared" si="169"/>
        <v>101.25005262375782</v>
      </c>
      <c r="AS221" s="257">
        <f t="shared" si="170"/>
        <v>961.87549992569939</v>
      </c>
      <c r="AT221" s="257">
        <f t="shared" si="171"/>
        <v>8536.9781212242142</v>
      </c>
      <c r="AU221" s="257">
        <f t="shared" si="172"/>
        <v>166.5296918153912</v>
      </c>
      <c r="AV221" s="258">
        <f t="shared" si="173"/>
        <v>41.166628984724746</v>
      </c>
      <c r="AW221" s="264">
        <v>1</v>
      </c>
      <c r="AX221" s="265">
        <f t="shared" si="174"/>
        <v>538.22396394734415</v>
      </c>
      <c r="AY221" s="265">
        <f t="shared" si="175"/>
        <v>101.25005262375782</v>
      </c>
      <c r="AZ221" s="265">
        <f t="shared" si="176"/>
        <v>961.87549992569939</v>
      </c>
      <c r="BA221" s="265">
        <f t="shared" si="177"/>
        <v>8536.9781212242142</v>
      </c>
      <c r="BB221" s="265">
        <f t="shared" si="178"/>
        <v>166.5296918153912</v>
      </c>
      <c r="BC221" s="266">
        <f t="shared" si="179"/>
        <v>41.166628984724746</v>
      </c>
      <c r="BD221" s="211">
        <f>'F. CONVERSIÓN DE CARBÓN A CARNE'!$F$20</f>
        <v>0.16207300021353654</v>
      </c>
      <c r="BG221" s="13">
        <v>0.1</v>
      </c>
      <c r="BH221" s="13">
        <f t="shared" si="180"/>
        <v>70</v>
      </c>
      <c r="BI221">
        <f>(((((BD221+BE221+BF221)/0.738210935315612)^2)+((BH221/Q221)^2))^(1/2))*T221</f>
        <v>124.66528591280787</v>
      </c>
      <c r="BJ221">
        <f t="shared" si="189"/>
        <v>5024.665285912808</v>
      </c>
      <c r="BK221" s="13">
        <f t="shared" si="181"/>
        <v>1.01</v>
      </c>
      <c r="BL221" s="13">
        <f t="shared" si="182"/>
        <v>0.19</v>
      </c>
      <c r="BM221" s="13">
        <f t="shared" si="183"/>
        <v>1.8050000000000002</v>
      </c>
      <c r="BN221" s="13">
        <f t="shared" si="184"/>
        <v>16.02</v>
      </c>
      <c r="BO221" s="13">
        <f t="shared" si="185"/>
        <v>0.3125</v>
      </c>
      <c r="BP221" s="13">
        <f t="shared" si="186"/>
        <v>0.10149999999999999</v>
      </c>
      <c r="BQ221" s="13">
        <f>((((BJ221/(Q221+R221+S221+T221))^2)+((BK221/W221)^2))^(1/2))*AD221</f>
        <v>0.80038593076705922</v>
      </c>
      <c r="BR221" s="209">
        <f>((((BJ221/(Q221+R221+S221+T221))^2)+((BL221/X221)^2))^(1/2))*AE221</f>
        <v>0.15056765034231809</v>
      </c>
      <c r="BS221" s="209">
        <f>(((((BJ221/(Q221+R221+S221+T221))^2)+((BM221/Y221)^2))^(1/2))*AF221)</f>
        <v>1.4303926782520218</v>
      </c>
      <c r="BT221" s="209">
        <f>((((BJ221/(Q221+R221+S221+T221))^2)+((BN221/Z221)^2))^(1/2))*AG221</f>
        <v>12.695230307810188</v>
      </c>
      <c r="BU221" s="209">
        <f>((((BJ221/(Q221+R221+S221+T221))^2)+((BO221/AA221)^2))^(1/2))*AH221</f>
        <v>0.24764416174723372</v>
      </c>
      <c r="BV221" s="209">
        <f>((((BJ221/(Q221+R221+S221+T221))^2)+((BP221/AB221)^2))^(1/2))*AI221</f>
        <v>6.1218364219294802E-2</v>
      </c>
      <c r="CI221"/>
      <c r="CJ221"/>
      <c r="CK221"/>
      <c r="CL221"/>
      <c r="CM221"/>
    </row>
    <row r="222" spans="1:91" s="13" customFormat="1" ht="12.95" customHeight="1" x14ac:dyDescent="0.25">
      <c r="A222" s="13">
        <v>4.6065395434330103</v>
      </c>
      <c r="B222" s="13">
        <v>-74.132357876214598</v>
      </c>
      <c r="C222" s="13">
        <v>25</v>
      </c>
      <c r="D222" s="13">
        <v>25</v>
      </c>
      <c r="E222" s="13">
        <v>1821</v>
      </c>
      <c r="F222" s="58" t="s">
        <v>13</v>
      </c>
      <c r="G222" s="59" t="s">
        <v>1304</v>
      </c>
      <c r="H222" s="60" t="s">
        <v>1305</v>
      </c>
      <c r="I222" s="16" t="s">
        <v>1598</v>
      </c>
      <c r="J222" s="16"/>
      <c r="K222" s="67">
        <v>40280</v>
      </c>
      <c r="L222" s="16">
        <v>6</v>
      </c>
      <c r="M222" s="16">
        <v>7</v>
      </c>
      <c r="N222" s="3">
        <f t="shared" si="153"/>
        <v>180</v>
      </c>
      <c r="O222" s="3">
        <v>30</v>
      </c>
      <c r="P222" s="16" t="s">
        <v>1554</v>
      </c>
      <c r="Q222" s="62">
        <v>550</v>
      </c>
      <c r="R222" s="14"/>
      <c r="S222" s="14"/>
      <c r="T222" s="14"/>
      <c r="U222" s="17">
        <v>3.9E-2</v>
      </c>
      <c r="V222" s="144">
        <v>0.36</v>
      </c>
      <c r="W222" s="149">
        <v>1.8</v>
      </c>
      <c r="X222" s="144">
        <v>10.3</v>
      </c>
      <c r="Y222" s="29">
        <f>0.01805*1000</f>
        <v>18.05</v>
      </c>
      <c r="Z222" s="149">
        <v>311.5</v>
      </c>
      <c r="AA222" s="21">
        <f>0.003125*1000</f>
        <v>3.125</v>
      </c>
      <c r="AB222" s="217">
        <v>0.28499999999999998</v>
      </c>
      <c r="AC222" s="237">
        <f t="shared" si="154"/>
        <v>3.1218269817035803E-3</v>
      </c>
      <c r="AD222" s="22">
        <f t="shared" si="155"/>
        <v>1.5609134908517902E-2</v>
      </c>
      <c r="AE222" s="22">
        <f t="shared" si="156"/>
        <v>8.9318938643185769E-2</v>
      </c>
      <c r="AF222" s="22">
        <f t="shared" si="157"/>
        <v>0.15652493616597118</v>
      </c>
      <c r="AG222" s="22">
        <f t="shared" si="158"/>
        <v>2.701247513335181</v>
      </c>
      <c r="AH222" s="22">
        <f t="shared" si="159"/>
        <v>2.7099192549510247E-2</v>
      </c>
      <c r="AI222" s="238">
        <f t="shared" si="160"/>
        <v>1.8810000000000001E-3</v>
      </c>
      <c r="AJ222" s="247">
        <f t="shared" si="161"/>
        <v>8.6717416158432791E-6</v>
      </c>
      <c r="AK222" s="23">
        <f t="shared" si="162"/>
        <v>4.3358708079216396E-5</v>
      </c>
      <c r="AL222" s="23">
        <f t="shared" si="163"/>
        <v>2.4810816289773824E-4</v>
      </c>
      <c r="AM222" s="23">
        <f t="shared" si="164"/>
        <v>4.3479148934991998E-4</v>
      </c>
      <c r="AN222" s="23">
        <f t="shared" si="165"/>
        <v>7.503465314819947E-3</v>
      </c>
      <c r="AO222" s="23">
        <f t="shared" si="166"/>
        <v>7.5275534859750687E-5</v>
      </c>
      <c r="AP222" s="248">
        <f t="shared" si="167"/>
        <v>5.2249999999999999E-6</v>
      </c>
      <c r="AQ222" s="256">
        <f t="shared" si="168"/>
        <v>43.358708079216399</v>
      </c>
      <c r="AR222" s="257">
        <f t="shared" si="169"/>
        <v>248.10816289773825</v>
      </c>
      <c r="AS222" s="257">
        <f t="shared" si="170"/>
        <v>434.79148934991997</v>
      </c>
      <c r="AT222" s="257">
        <f t="shared" si="171"/>
        <v>7503.4653148199468</v>
      </c>
      <c r="AU222" s="257">
        <f t="shared" si="172"/>
        <v>75.275534859750692</v>
      </c>
      <c r="AV222" s="258">
        <f t="shared" si="173"/>
        <v>5.2249999999999996</v>
      </c>
      <c r="AW222" s="264">
        <v>1</v>
      </c>
      <c r="AX222" s="265">
        <f t="shared" si="174"/>
        <v>43.358708079216399</v>
      </c>
      <c r="AY222" s="265">
        <f t="shared" si="175"/>
        <v>248.10816289773825</v>
      </c>
      <c r="AZ222" s="265">
        <f t="shared" si="176"/>
        <v>434.79148934991997</v>
      </c>
      <c r="BA222" s="265">
        <f t="shared" si="177"/>
        <v>7503.4653148199468</v>
      </c>
      <c r="BB222" s="265">
        <f t="shared" si="178"/>
        <v>75.275534859750692</v>
      </c>
      <c r="BC222" s="266">
        <f t="shared" si="179"/>
        <v>5.2249999999999996</v>
      </c>
      <c r="BG222" s="13">
        <v>0.1</v>
      </c>
      <c r="BH222" s="13">
        <f t="shared" si="180"/>
        <v>55</v>
      </c>
      <c r="BI222"/>
      <c r="BJ222">
        <f>BH222</f>
        <v>55</v>
      </c>
      <c r="BK222" s="13">
        <f t="shared" si="181"/>
        <v>0.18000000000000002</v>
      </c>
      <c r="BL222" s="13">
        <f t="shared" si="182"/>
        <v>1.03</v>
      </c>
      <c r="BM222" s="13">
        <f t="shared" si="183"/>
        <v>1.8050000000000002</v>
      </c>
      <c r="BN222" s="13">
        <f t="shared" si="184"/>
        <v>31.150000000000002</v>
      </c>
      <c r="BO222" s="13">
        <f t="shared" si="185"/>
        <v>0.3125</v>
      </c>
      <c r="BP222" s="13">
        <f t="shared" si="186"/>
        <v>2.8499999999999998E-2</v>
      </c>
      <c r="BQ222" s="13">
        <f>((((BJ222/Q222)^2)+((BK222/W222)^2))^(1/2))*AD222</f>
        <v>2.2074650284537342E-3</v>
      </c>
      <c r="BR222" s="209">
        <f>(((((BJ222/Q222))^2)+((BL222/X222)^2))^(1/2))*AE222</f>
        <v>1.2631605440596364E-2</v>
      </c>
      <c r="BS222" s="209">
        <f>(((((BJ222/Q222))^2)+((BM222/Y222)^2))^(1/2))*AF222</f>
        <v>2.2135968757549945E-2</v>
      </c>
      <c r="BT222" s="209">
        <f>((((BJ222/Q222)^2)+((BN222/Z222)^2))^(1/2))*AG222</f>
        <v>0.38201408686852117</v>
      </c>
      <c r="BU222" s="209">
        <f>((((BJ222/Q222)^2)+((BO222/AA222)^2))^(1/2))*AH222</f>
        <v>3.8324045632877331E-3</v>
      </c>
      <c r="BV222" s="209">
        <f>((((BJ222/Q222)^2)+((BP222/AB222)^2))^(1/2))*AI222</f>
        <v>2.6601357108237925E-4</v>
      </c>
      <c r="CI222"/>
      <c r="CJ222"/>
      <c r="CK222"/>
      <c r="CL222"/>
      <c r="CM222"/>
    </row>
    <row r="223" spans="1:91" s="26" customFormat="1" ht="12.95" customHeight="1" thickBot="1" x14ac:dyDescent="0.3">
      <c r="A223" s="13">
        <v>4.6068403645050697</v>
      </c>
      <c r="B223" s="13">
        <v>-74.0924424179656</v>
      </c>
      <c r="C223" s="13">
        <v>30</v>
      </c>
      <c r="D223" s="13">
        <v>25</v>
      </c>
      <c r="E223" s="13">
        <v>2319</v>
      </c>
      <c r="F223" s="3" t="s">
        <v>13</v>
      </c>
      <c r="G223" s="4" t="s">
        <v>459</v>
      </c>
      <c r="H223" s="5" t="s">
        <v>460</v>
      </c>
      <c r="I223" s="14" t="s">
        <v>1600</v>
      </c>
      <c r="J223" s="3" t="s">
        <v>1556</v>
      </c>
      <c r="K223" s="6">
        <v>40666</v>
      </c>
      <c r="L223" s="15">
        <v>12</v>
      </c>
      <c r="M223" s="3">
        <v>7</v>
      </c>
      <c r="N223" s="3">
        <f t="shared" si="153"/>
        <v>360</v>
      </c>
      <c r="O223" s="3">
        <v>30</v>
      </c>
      <c r="P223" s="14" t="s">
        <v>1554</v>
      </c>
      <c r="Q223" s="3">
        <v>800</v>
      </c>
      <c r="R223" s="14"/>
      <c r="S223" s="14">
        <f>0.392899638837687*Q223</f>
        <v>314.31971107014959</v>
      </c>
      <c r="T223" s="14"/>
      <c r="U223" s="17">
        <v>3.9E-2</v>
      </c>
      <c r="V223" s="18">
        <v>2</v>
      </c>
      <c r="W223" s="19">
        <v>10</v>
      </c>
      <c r="X223" s="18">
        <v>4.3</v>
      </c>
      <c r="Y223" s="154">
        <v>18.05</v>
      </c>
      <c r="Z223" s="19">
        <v>148.69999999999999</v>
      </c>
      <c r="AA223" s="31">
        <v>3.125</v>
      </c>
      <c r="AB223" s="226">
        <v>0.90300000000000002</v>
      </c>
      <c r="AC223" s="237">
        <f t="shared" si="154"/>
        <v>3.513851858851446E-2</v>
      </c>
      <c r="AD223" s="22">
        <f t="shared" si="155"/>
        <v>0.17569259294257225</v>
      </c>
      <c r="AE223" s="22">
        <f t="shared" si="156"/>
        <v>7.5547814965306062E-2</v>
      </c>
      <c r="AF223" s="22">
        <f t="shared" si="157"/>
        <v>0.31712513026134298</v>
      </c>
      <c r="AG223" s="22">
        <f t="shared" si="158"/>
        <v>2.6125488570560491</v>
      </c>
      <c r="AH223" s="22">
        <f t="shared" si="159"/>
        <v>5.4903935294553834E-2</v>
      </c>
      <c r="AI223" s="238">
        <f t="shared" si="160"/>
        <v>1.2074768389156141E-2</v>
      </c>
      <c r="AJ223" s="247">
        <f t="shared" si="161"/>
        <v>9.7606996079206828E-5</v>
      </c>
      <c r="AK223" s="23">
        <f t="shared" si="162"/>
        <v>4.8803498039603403E-4</v>
      </c>
      <c r="AL223" s="23">
        <f t="shared" si="163"/>
        <v>2.0985504157029463E-4</v>
      </c>
      <c r="AM223" s="23">
        <f t="shared" si="164"/>
        <v>8.8090313961484165E-4</v>
      </c>
      <c r="AN223" s="23">
        <f t="shared" si="165"/>
        <v>7.2570801584890257E-3</v>
      </c>
      <c r="AO223" s="23">
        <f t="shared" si="166"/>
        <v>1.5251093137376066E-4</v>
      </c>
      <c r="AP223" s="248">
        <f t="shared" si="167"/>
        <v>3.3541023303211502E-5</v>
      </c>
      <c r="AQ223" s="256">
        <f t="shared" si="168"/>
        <v>488.03498039603403</v>
      </c>
      <c r="AR223" s="257">
        <f t="shared" si="169"/>
        <v>209.85504157029462</v>
      </c>
      <c r="AS223" s="257">
        <f t="shared" si="170"/>
        <v>880.90313961484162</v>
      </c>
      <c r="AT223" s="257">
        <f t="shared" si="171"/>
        <v>7257.080158489026</v>
      </c>
      <c r="AU223" s="257">
        <f t="shared" si="172"/>
        <v>152.51093137376066</v>
      </c>
      <c r="AV223" s="258">
        <f t="shared" si="173"/>
        <v>33.541023303211503</v>
      </c>
      <c r="AW223" s="264">
        <v>1</v>
      </c>
      <c r="AX223" s="265">
        <f t="shared" si="174"/>
        <v>488.03498039603403</v>
      </c>
      <c r="AY223" s="265">
        <f t="shared" si="175"/>
        <v>209.85504157029462</v>
      </c>
      <c r="AZ223" s="265">
        <f t="shared" si="176"/>
        <v>880.90313961484162</v>
      </c>
      <c r="BA223" s="265">
        <f t="shared" si="177"/>
        <v>7257.080158489026</v>
      </c>
      <c r="BB223" s="265">
        <f t="shared" si="178"/>
        <v>152.51093137376066</v>
      </c>
      <c r="BC223" s="266">
        <f t="shared" si="179"/>
        <v>33.541023303211503</v>
      </c>
      <c r="BE223" s="212">
        <f>'F. CONVERSIÓN DE CARBÓN A CARNE'!$H$20</f>
        <v>8.6971304768698895E-2</v>
      </c>
      <c r="BG223" s="13">
        <v>0.1</v>
      </c>
      <c r="BH223" s="13">
        <f t="shared" si="180"/>
        <v>80</v>
      </c>
      <c r="BI223">
        <f>(((((BD223+BE223+BF223)/0.392899638837687)^2)+((BH223/Q223)^2))^(1/2))*S223</f>
        <v>76.347454664192725</v>
      </c>
      <c r="BJ223">
        <f>(((BH223)^2)+((BI223^2))^(1/2))</f>
        <v>6476.3474546641928</v>
      </c>
      <c r="BK223" s="13">
        <f t="shared" si="181"/>
        <v>1</v>
      </c>
      <c r="BL223" s="13">
        <f t="shared" si="182"/>
        <v>0.43</v>
      </c>
      <c r="BM223" s="13">
        <f t="shared" si="183"/>
        <v>1.8050000000000002</v>
      </c>
      <c r="BN223" s="13">
        <f t="shared" si="184"/>
        <v>14.87</v>
      </c>
      <c r="BO223" s="13">
        <f t="shared" si="185"/>
        <v>0.3125</v>
      </c>
      <c r="BP223" s="13">
        <f t="shared" si="186"/>
        <v>9.0300000000000005E-2</v>
      </c>
      <c r="BQ223" s="13">
        <f>((((BJ223/(Q223+R223+S223+T223))^2)+((BK223/W223)^2))^(1/2))*AD223</f>
        <v>1.0212640778173316</v>
      </c>
      <c r="BR223" s="209">
        <f>((((BJ223/(Q223+R223+S223+T223))^2)+((BL223/X223)^2))^(1/2))*AE223</f>
        <v>0.43914355346145256</v>
      </c>
      <c r="BS223" s="209">
        <f>(((((BJ223/(Q223+R223+S223+T223))^2)+((BM223/Y223)^2))^(1/2))*AF223)</f>
        <v>1.843381660460284</v>
      </c>
      <c r="BT223" s="209">
        <f>((((BJ223/(Q223+R223+S223+T223))^2)+((BN223/Z223)^2))^(1/2))*AG223</f>
        <v>15.18619683714372</v>
      </c>
      <c r="BU223" s="209">
        <f>((((BJ223/(Q223+R223+S223+T223))^2)+((BO223/AA223)^2))^(1/2))*AH223</f>
        <v>0.31914502431791614</v>
      </c>
      <c r="BV223" s="209">
        <f>((((BJ223/(Q223+R223+S223+T223))^2)+((BP223/AB223)^2))^(1/2))*AI223</f>
        <v>7.0188088167383117E-2</v>
      </c>
      <c r="CI223"/>
      <c r="CJ223"/>
      <c r="CK223"/>
      <c r="CL223"/>
      <c r="CM223"/>
    </row>
    <row r="224" spans="1:91" s="13" customFormat="1" ht="12.95" customHeight="1" thickBot="1" x14ac:dyDescent="0.3">
      <c r="A224" s="13">
        <v>4.6068901688983503</v>
      </c>
      <c r="B224" s="13">
        <v>-74.074534053252194</v>
      </c>
      <c r="C224" s="13">
        <v>32</v>
      </c>
      <c r="D224" s="13">
        <v>25</v>
      </c>
      <c r="E224" s="13">
        <v>2321</v>
      </c>
      <c r="F224" s="58" t="s">
        <v>13</v>
      </c>
      <c r="G224" s="59" t="s">
        <v>1089</v>
      </c>
      <c r="H224" s="60" t="s">
        <v>1090</v>
      </c>
      <c r="I224" s="16" t="s">
        <v>1605</v>
      </c>
      <c r="J224" s="16"/>
      <c r="K224" s="66">
        <v>39991</v>
      </c>
      <c r="L224" s="16">
        <v>5</v>
      </c>
      <c r="M224" s="16">
        <v>7</v>
      </c>
      <c r="N224" s="3">
        <f t="shared" si="153"/>
        <v>150</v>
      </c>
      <c r="O224" s="3">
        <v>30</v>
      </c>
      <c r="P224" s="16" t="s">
        <v>1593</v>
      </c>
      <c r="Q224" s="16">
        <v>1300</v>
      </c>
      <c r="R224" s="14"/>
      <c r="S224" s="14"/>
      <c r="T224" s="14"/>
      <c r="U224" s="17">
        <v>3.9E-2</v>
      </c>
      <c r="V224" s="140">
        <v>2.8800000000000002E-3</v>
      </c>
      <c r="W224" s="140">
        <v>3.2000000000000002E-3</v>
      </c>
      <c r="X224" s="140">
        <v>7.5000000000000002E-4</v>
      </c>
      <c r="Y224" s="140">
        <v>4.0000000000000003E-5</v>
      </c>
      <c r="Z224" s="140">
        <v>6.7999999999999996E-3</v>
      </c>
      <c r="AA224" s="146">
        <v>2.64</v>
      </c>
      <c r="AB224" s="218">
        <v>1.4999999999999999E-2</v>
      </c>
      <c r="AC224" s="237">
        <f t="shared" si="154"/>
        <v>5.9030910199485893E-5</v>
      </c>
      <c r="AD224" s="22">
        <f t="shared" si="155"/>
        <v>6.5589900221650992E-5</v>
      </c>
      <c r="AE224" s="22">
        <f t="shared" si="156"/>
        <v>1.5372632864449449E-5</v>
      </c>
      <c r="AF224" s="22">
        <f t="shared" si="157"/>
        <v>8.198737527706374E-7</v>
      </c>
      <c r="AG224" s="22">
        <f t="shared" si="158"/>
        <v>1.3937853797100835E-4</v>
      </c>
      <c r="AH224" s="22">
        <f t="shared" si="159"/>
        <v>5.4111667682862061E-2</v>
      </c>
      <c r="AI224" s="238">
        <f t="shared" si="160"/>
        <v>2.34E-4</v>
      </c>
      <c r="AJ224" s="247">
        <f t="shared" si="161"/>
        <v>1.6397475055412748E-7</v>
      </c>
      <c r="AK224" s="23">
        <f t="shared" si="162"/>
        <v>1.8219416728236388E-7</v>
      </c>
      <c r="AL224" s="23">
        <f t="shared" si="163"/>
        <v>4.2701757956804023E-8</v>
      </c>
      <c r="AM224" s="23">
        <f t="shared" si="164"/>
        <v>2.2774270910295484E-9</v>
      </c>
      <c r="AN224" s="23">
        <f t="shared" si="165"/>
        <v>3.8716260547502318E-7</v>
      </c>
      <c r="AO224" s="23">
        <f t="shared" si="166"/>
        <v>1.5031018800795018E-4</v>
      </c>
      <c r="AP224" s="248">
        <f t="shared" si="167"/>
        <v>6.5000000000000002E-7</v>
      </c>
      <c r="AQ224" s="256">
        <f t="shared" si="168"/>
        <v>0.18219416728236387</v>
      </c>
      <c r="AR224" s="257">
        <f t="shared" si="169"/>
        <v>4.2701757956804025E-2</v>
      </c>
      <c r="AS224" s="257">
        <f t="shared" si="170"/>
        <v>2.2774270910295483E-3</v>
      </c>
      <c r="AT224" s="257">
        <f t="shared" si="171"/>
        <v>0.38716260547502318</v>
      </c>
      <c r="AU224" s="257">
        <f t="shared" si="172"/>
        <v>150.31018800795019</v>
      </c>
      <c r="AV224" s="258">
        <f t="shared" si="173"/>
        <v>0.65</v>
      </c>
      <c r="AW224" s="264">
        <v>1</v>
      </c>
      <c r="AX224" s="265">
        <f t="shared" si="174"/>
        <v>0.18219416728236387</v>
      </c>
      <c r="AY224" s="265">
        <f t="shared" si="175"/>
        <v>4.2701757956804025E-2</v>
      </c>
      <c r="AZ224" s="265">
        <f t="shared" si="176"/>
        <v>2.2774270910295483E-3</v>
      </c>
      <c r="BA224" s="265">
        <f t="shared" si="177"/>
        <v>0.38716260547502318</v>
      </c>
      <c r="BB224" s="265">
        <f t="shared" si="178"/>
        <v>150.31018800795019</v>
      </c>
      <c r="BC224" s="266">
        <f t="shared" si="179"/>
        <v>0.65</v>
      </c>
      <c r="BG224" s="13">
        <v>0.1</v>
      </c>
      <c r="BH224" s="13">
        <f t="shared" si="180"/>
        <v>130</v>
      </c>
      <c r="BI224"/>
      <c r="BJ224">
        <f>BH224</f>
        <v>130</v>
      </c>
      <c r="BK224" s="13">
        <f t="shared" si="181"/>
        <v>3.2000000000000003E-4</v>
      </c>
      <c r="BL224" s="13">
        <f t="shared" si="182"/>
        <v>7.5000000000000007E-5</v>
      </c>
      <c r="BM224" s="13">
        <f t="shared" si="183"/>
        <v>4.0000000000000007E-6</v>
      </c>
      <c r="BN224" s="13">
        <f t="shared" si="184"/>
        <v>6.8000000000000005E-4</v>
      </c>
      <c r="BO224" s="13">
        <f t="shared" si="185"/>
        <v>0.26400000000000001</v>
      </c>
      <c r="BP224" s="13">
        <f t="shared" si="186"/>
        <v>1.5E-3</v>
      </c>
      <c r="BQ224" s="13">
        <f>((((BJ224/Q224)^2)+((BK224/W224)^2))^(1/2))*AD224</f>
        <v>9.2758126448156926E-6</v>
      </c>
      <c r="BR224" s="209">
        <f>(((((BJ224/Q224))^2)+((BL224/X224)^2))^(1/2))*AE224</f>
        <v>2.1740185886286775E-6</v>
      </c>
      <c r="BS224" s="209">
        <f>(((((BJ224/Q224))^2)+((BM224/Y224)^2))^(1/2))*AF224</f>
        <v>1.1594765806019616E-7</v>
      </c>
      <c r="BT224" s="209">
        <f>((((BJ224/Q224)^2)+((BN224/Z224)^2))^(1/2))*AG224</f>
        <v>1.9711101870233343E-5</v>
      </c>
      <c r="BU224" s="209">
        <f>((((BJ224/Q224)^2)+((BO224/AA224)^2))^(1/2))*AH224</f>
        <v>7.6525454319729454E-3</v>
      </c>
      <c r="BV224" s="209">
        <f>((((BJ224/Q224)^2)+((BP224/AB224)^2))^(1/2))*AI224</f>
        <v>3.3092597359530426E-5</v>
      </c>
      <c r="CI224"/>
      <c r="CJ224"/>
      <c r="CK224"/>
      <c r="CL224"/>
      <c r="CM224"/>
    </row>
    <row r="225" spans="1:91" s="13" customFormat="1" ht="12.95" customHeight="1" x14ac:dyDescent="0.25">
      <c r="A225" s="13">
        <v>4.6070646534389699</v>
      </c>
      <c r="B225" s="13">
        <v>-74.077929804074103</v>
      </c>
      <c r="C225" s="13">
        <v>31</v>
      </c>
      <c r="D225" s="13">
        <v>25</v>
      </c>
      <c r="E225" s="13">
        <v>2320</v>
      </c>
      <c r="F225" s="58" t="s">
        <v>13</v>
      </c>
      <c r="G225" s="59" t="s">
        <v>968</v>
      </c>
      <c r="H225" s="60" t="s">
        <v>969</v>
      </c>
      <c r="I225" s="68" t="s">
        <v>1600</v>
      </c>
      <c r="J225" s="16"/>
      <c r="K225" s="66">
        <v>39848</v>
      </c>
      <c r="L225" s="69">
        <f>49/7</f>
        <v>7</v>
      </c>
      <c r="M225" s="16">
        <v>7</v>
      </c>
      <c r="N225" s="3">
        <f t="shared" si="153"/>
        <v>210</v>
      </c>
      <c r="O225" s="3">
        <v>30</v>
      </c>
      <c r="P225" s="16" t="s">
        <v>1632</v>
      </c>
      <c r="Q225" s="62">
        <v>550</v>
      </c>
      <c r="R225" s="14"/>
      <c r="S225" s="14"/>
      <c r="T225" s="14"/>
      <c r="U225" s="17">
        <v>3.9E-2</v>
      </c>
      <c r="V225" s="144">
        <v>0.36</v>
      </c>
      <c r="W225" s="149">
        <v>1.8</v>
      </c>
      <c r="X225" s="144">
        <v>10.3</v>
      </c>
      <c r="Y225" s="29">
        <f>0.01805*1000</f>
        <v>18.05</v>
      </c>
      <c r="Z225" s="149">
        <v>311.5</v>
      </c>
      <c r="AA225" s="21">
        <f>0.003125*1000</f>
        <v>3.125</v>
      </c>
      <c r="AB225" s="217">
        <v>0.28499999999999998</v>
      </c>
      <c r="AC225" s="237">
        <f t="shared" si="154"/>
        <v>3.1218269817035803E-3</v>
      </c>
      <c r="AD225" s="22">
        <f t="shared" si="155"/>
        <v>1.5609134908517902E-2</v>
      </c>
      <c r="AE225" s="22">
        <f t="shared" si="156"/>
        <v>8.9318938643185769E-2</v>
      </c>
      <c r="AF225" s="22">
        <f t="shared" si="157"/>
        <v>0.15652493616597118</v>
      </c>
      <c r="AG225" s="22">
        <f t="shared" si="158"/>
        <v>2.701247513335181</v>
      </c>
      <c r="AH225" s="22">
        <f t="shared" si="159"/>
        <v>2.7099192549510247E-2</v>
      </c>
      <c r="AI225" s="238">
        <f t="shared" si="160"/>
        <v>1.8810000000000001E-3</v>
      </c>
      <c r="AJ225" s="247">
        <f t="shared" si="161"/>
        <v>8.6717416158432791E-6</v>
      </c>
      <c r="AK225" s="23">
        <f t="shared" si="162"/>
        <v>4.3358708079216396E-5</v>
      </c>
      <c r="AL225" s="23">
        <f t="shared" si="163"/>
        <v>2.4810816289773824E-4</v>
      </c>
      <c r="AM225" s="23">
        <f t="shared" si="164"/>
        <v>4.3479148934991998E-4</v>
      </c>
      <c r="AN225" s="23">
        <f t="shared" si="165"/>
        <v>7.503465314819947E-3</v>
      </c>
      <c r="AO225" s="23">
        <f t="shared" si="166"/>
        <v>7.5275534859750687E-5</v>
      </c>
      <c r="AP225" s="248">
        <f t="shared" si="167"/>
        <v>5.2249999999999999E-6</v>
      </c>
      <c r="AQ225" s="256">
        <f t="shared" si="168"/>
        <v>43.358708079216399</v>
      </c>
      <c r="AR225" s="257">
        <f t="shared" si="169"/>
        <v>248.10816289773825</v>
      </c>
      <c r="AS225" s="257">
        <f t="shared" si="170"/>
        <v>434.79148934991997</v>
      </c>
      <c r="AT225" s="257">
        <f t="shared" si="171"/>
        <v>7503.4653148199468</v>
      </c>
      <c r="AU225" s="257">
        <f t="shared" si="172"/>
        <v>75.275534859750692</v>
      </c>
      <c r="AV225" s="258">
        <f t="shared" si="173"/>
        <v>5.2249999999999996</v>
      </c>
      <c r="AW225" s="264">
        <v>1</v>
      </c>
      <c r="AX225" s="265">
        <f t="shared" si="174"/>
        <v>43.358708079216399</v>
      </c>
      <c r="AY225" s="265">
        <f t="shared" si="175"/>
        <v>248.10816289773825</v>
      </c>
      <c r="AZ225" s="265">
        <f t="shared" si="176"/>
        <v>434.79148934991997</v>
      </c>
      <c r="BA225" s="265">
        <f t="shared" si="177"/>
        <v>7503.4653148199468</v>
      </c>
      <c r="BB225" s="265">
        <f t="shared" si="178"/>
        <v>75.275534859750692</v>
      </c>
      <c r="BC225" s="266">
        <f t="shared" si="179"/>
        <v>5.2249999999999996</v>
      </c>
      <c r="BG225" s="13">
        <v>0.1</v>
      </c>
      <c r="BH225" s="13">
        <f t="shared" si="180"/>
        <v>55</v>
      </c>
      <c r="BI225"/>
      <c r="BJ225">
        <f>BH225</f>
        <v>55</v>
      </c>
      <c r="BK225" s="13">
        <f t="shared" si="181"/>
        <v>0.18000000000000002</v>
      </c>
      <c r="BL225" s="13">
        <f t="shared" si="182"/>
        <v>1.03</v>
      </c>
      <c r="BM225" s="13">
        <f t="shared" si="183"/>
        <v>1.8050000000000002</v>
      </c>
      <c r="BN225" s="13">
        <f t="shared" si="184"/>
        <v>31.150000000000002</v>
      </c>
      <c r="BO225" s="13">
        <f t="shared" si="185"/>
        <v>0.3125</v>
      </c>
      <c r="BP225" s="13">
        <f t="shared" si="186"/>
        <v>2.8499999999999998E-2</v>
      </c>
      <c r="BQ225" s="13">
        <f>((((BJ225/Q225)^2)+((BK225/W225)^2))^(1/2))*AD225</f>
        <v>2.2074650284537342E-3</v>
      </c>
      <c r="BR225" s="209">
        <f>(((((BJ225/Q225))^2)+((BL225/X225)^2))^(1/2))*AE225</f>
        <v>1.2631605440596364E-2</v>
      </c>
      <c r="BS225" s="209">
        <f>(((((BJ225/Q225))^2)+((BM225/Y225)^2))^(1/2))*AF225</f>
        <v>2.2135968757549945E-2</v>
      </c>
      <c r="BT225" s="209">
        <f>((((BJ225/Q225)^2)+((BN225/Z225)^2))^(1/2))*AG225</f>
        <v>0.38201408686852117</v>
      </c>
      <c r="BU225" s="209">
        <f>((((BJ225/Q225)^2)+((BO225/AA225)^2))^(1/2))*AH225</f>
        <v>3.8324045632877331E-3</v>
      </c>
      <c r="BV225" s="209">
        <f>((((BJ225/Q225)^2)+((BP225/AB225)^2))^(1/2))*AI225</f>
        <v>2.6601357108237925E-4</v>
      </c>
      <c r="CI225"/>
      <c r="CJ225"/>
      <c r="CK225"/>
      <c r="CL225"/>
      <c r="CM225"/>
    </row>
    <row r="226" spans="1:91" s="39" customFormat="1" ht="12.95" customHeight="1" thickBot="1" x14ac:dyDescent="0.3">
      <c r="A226" s="13">
        <v>4.6071754208569304</v>
      </c>
      <c r="B226" s="13">
        <v>-74.073332016328706</v>
      </c>
      <c r="C226" s="13">
        <v>32</v>
      </c>
      <c r="D226" s="13">
        <v>25</v>
      </c>
      <c r="E226" s="13">
        <v>2321</v>
      </c>
      <c r="F226" s="3" t="s">
        <v>5</v>
      </c>
      <c r="G226" s="4" t="s">
        <v>37</v>
      </c>
      <c r="H226" s="5" t="s">
        <v>577</v>
      </c>
      <c r="I226" s="14" t="s">
        <v>1605</v>
      </c>
      <c r="J226" s="3" t="s">
        <v>1553</v>
      </c>
      <c r="K226" s="6">
        <v>40638</v>
      </c>
      <c r="L226" s="15">
        <v>12</v>
      </c>
      <c r="M226" s="3">
        <v>7</v>
      </c>
      <c r="N226" s="3">
        <f t="shared" si="153"/>
        <v>360</v>
      </c>
      <c r="O226" s="3">
        <v>30</v>
      </c>
      <c r="P226" s="14" t="s">
        <v>1554</v>
      </c>
      <c r="Q226" s="3">
        <v>600</v>
      </c>
      <c r="R226" s="14"/>
      <c r="S226" s="14"/>
      <c r="T226" s="14">
        <f>0.738210935315612*Q226</f>
        <v>442.92656118936719</v>
      </c>
      <c r="U226" s="17">
        <v>3.9E-2</v>
      </c>
      <c r="V226" s="18">
        <v>2.02</v>
      </c>
      <c r="W226" s="19">
        <v>10.1</v>
      </c>
      <c r="X226" s="18">
        <v>1.9</v>
      </c>
      <c r="Y226" s="20">
        <v>18.05</v>
      </c>
      <c r="Z226" s="19">
        <v>160.19999999999999</v>
      </c>
      <c r="AA226" s="21">
        <v>3.125</v>
      </c>
      <c r="AB226" s="219">
        <v>1.0149999999999999</v>
      </c>
      <c r="AC226" s="237">
        <f t="shared" si="154"/>
        <v>3.3216107489321814E-2</v>
      </c>
      <c r="AD226" s="22">
        <f t="shared" si="155"/>
        <v>0.16608053744660906</v>
      </c>
      <c r="AE226" s="22">
        <f t="shared" si="156"/>
        <v>3.1242873381045269E-2</v>
      </c>
      <c r="AF226" s="22">
        <f t="shared" si="157"/>
        <v>0.29680729711993015</v>
      </c>
      <c r="AG226" s="22">
        <f t="shared" si="158"/>
        <v>2.6342675345491857</v>
      </c>
      <c r="AH226" s="22">
        <f t="shared" si="159"/>
        <v>5.1386304903034988E-2</v>
      </c>
      <c r="AI226" s="238">
        <f t="shared" si="160"/>
        <v>1.2702845515286491E-2</v>
      </c>
      <c r="AJ226" s="247">
        <f t="shared" si="161"/>
        <v>9.2266965248116151E-5</v>
      </c>
      <c r="AK226" s="23">
        <f t="shared" si="162"/>
        <v>4.6133482624058071E-4</v>
      </c>
      <c r="AL226" s="23">
        <f t="shared" si="163"/>
        <v>8.6785759391792413E-5</v>
      </c>
      <c r="AM226" s="23">
        <f t="shared" si="164"/>
        <v>8.2446471422202821E-4</v>
      </c>
      <c r="AN226" s="23">
        <f t="shared" si="165"/>
        <v>7.3174098181921828E-3</v>
      </c>
      <c r="AO226" s="23">
        <f t="shared" si="166"/>
        <v>1.4273973584176387E-4</v>
      </c>
      <c r="AP226" s="248">
        <f t="shared" si="167"/>
        <v>3.5285681986906921E-5</v>
      </c>
      <c r="AQ226" s="256">
        <f t="shared" si="168"/>
        <v>461.3348262405807</v>
      </c>
      <c r="AR226" s="257">
        <f t="shared" si="169"/>
        <v>86.785759391792411</v>
      </c>
      <c r="AS226" s="257">
        <f t="shared" si="170"/>
        <v>824.46471422202819</v>
      </c>
      <c r="AT226" s="257">
        <f t="shared" si="171"/>
        <v>7317.4098181921827</v>
      </c>
      <c r="AU226" s="257">
        <f t="shared" si="172"/>
        <v>142.73973584176386</v>
      </c>
      <c r="AV226" s="258">
        <f t="shared" si="173"/>
        <v>35.285681986906923</v>
      </c>
      <c r="AW226" s="264">
        <v>1</v>
      </c>
      <c r="AX226" s="265">
        <f t="shared" si="174"/>
        <v>461.3348262405807</v>
      </c>
      <c r="AY226" s="265">
        <f t="shared" si="175"/>
        <v>86.785759391792411</v>
      </c>
      <c r="AZ226" s="265">
        <f t="shared" si="176"/>
        <v>824.46471422202819</v>
      </c>
      <c r="BA226" s="265">
        <f t="shared" si="177"/>
        <v>7317.4098181921827</v>
      </c>
      <c r="BB226" s="265">
        <f t="shared" si="178"/>
        <v>142.73973584176386</v>
      </c>
      <c r="BC226" s="266">
        <f t="shared" si="179"/>
        <v>35.285681986906923</v>
      </c>
      <c r="BD226" s="211">
        <f>'F. CONVERSIÓN DE CARBÓN A CARNE'!$F$20</f>
        <v>0.16207300021353654</v>
      </c>
      <c r="BG226" s="13">
        <v>0.1</v>
      </c>
      <c r="BH226" s="13">
        <f t="shared" si="180"/>
        <v>60</v>
      </c>
      <c r="BI226">
        <f>(((((BD226+BE226+BF226)/0.738210935315612)^2)+((BH226/Q226)^2))^(1/2))*T226</f>
        <v>106.85595935383533</v>
      </c>
      <c r="BJ226">
        <f>(((BH226)^2)+((BI226^2))^(1/2))</f>
        <v>3706.8559593538353</v>
      </c>
      <c r="BK226" s="13">
        <f t="shared" si="181"/>
        <v>1.01</v>
      </c>
      <c r="BL226" s="13">
        <f t="shared" si="182"/>
        <v>0.19</v>
      </c>
      <c r="BM226" s="13">
        <f t="shared" si="183"/>
        <v>1.8050000000000002</v>
      </c>
      <c r="BN226" s="13">
        <f t="shared" si="184"/>
        <v>16.02</v>
      </c>
      <c r="BO226" s="13">
        <f t="shared" si="185"/>
        <v>0.3125</v>
      </c>
      <c r="BP226" s="13">
        <f t="shared" si="186"/>
        <v>0.10149999999999999</v>
      </c>
      <c r="BQ226" s="13">
        <f>((((BJ226/(Q226+R226+S226+T226))^2)+((BK226/W226)^2))^(1/2))*AD226</f>
        <v>0.59053078921591318</v>
      </c>
      <c r="BR226" s="209">
        <f>((((BJ226/(Q226+R226+S226+T226))^2)+((BL226/X226)^2))^(1/2))*AE226</f>
        <v>0.11108995044655794</v>
      </c>
      <c r="BS226" s="209">
        <f>(((((BJ226/(Q226+R226+S226+T226))^2)+((BM226/Y226)^2))^(1/2))*AF226)</f>
        <v>1.0553545292423008</v>
      </c>
      <c r="BT226" s="209">
        <f>((((BJ226/(Q226+R226+S226+T226))^2)+((BN226/Z226)^2))^(1/2))*AG226</f>
        <v>9.3666368744939916</v>
      </c>
      <c r="BU226" s="209">
        <f>((((BJ226/(Q226+R226+S226+T226))^2)+((BO226/AA226)^2))^(1/2))*AH226</f>
        <v>0.18271373428710189</v>
      </c>
      <c r="BV226" s="209">
        <f>((((BJ226/(Q226+R226+S226+T226))^2)+((BP226/AB226)^2))^(1/2))*AI226</f>
        <v>4.5167371823092058E-2</v>
      </c>
      <c r="CI226"/>
      <c r="CJ226"/>
      <c r="CK226"/>
      <c r="CL226"/>
      <c r="CM226"/>
    </row>
    <row r="227" spans="1:91" s="39" customFormat="1" ht="12.95" customHeight="1" thickBot="1" x14ac:dyDescent="0.3">
      <c r="A227" s="13">
        <v>4.6073912219069397</v>
      </c>
      <c r="B227" s="13">
        <v>-74.092428837454705</v>
      </c>
      <c r="C227" s="13">
        <v>30</v>
      </c>
      <c r="D227" s="13">
        <v>25</v>
      </c>
      <c r="E227" s="13">
        <v>2319</v>
      </c>
      <c r="F227" s="58" t="s">
        <v>13</v>
      </c>
      <c r="G227" s="59" t="s">
        <v>868</v>
      </c>
      <c r="H227" s="60" t="s">
        <v>458</v>
      </c>
      <c r="I227" s="16" t="s">
        <v>1600</v>
      </c>
      <c r="J227" s="16"/>
      <c r="K227" s="66">
        <v>40114</v>
      </c>
      <c r="L227" s="16">
        <v>8</v>
      </c>
      <c r="M227" s="16">
        <v>7</v>
      </c>
      <c r="N227" s="3">
        <f t="shared" si="153"/>
        <v>240</v>
      </c>
      <c r="O227" s="3">
        <v>30</v>
      </c>
      <c r="P227" s="16" t="s">
        <v>1554</v>
      </c>
      <c r="Q227" s="16">
        <v>375</v>
      </c>
      <c r="R227" s="14"/>
      <c r="S227" s="14"/>
      <c r="T227" s="14"/>
      <c r="U227" s="17">
        <v>3.9E-2</v>
      </c>
      <c r="V227" s="142">
        <v>0.36</v>
      </c>
      <c r="W227" s="148">
        <v>1.8</v>
      </c>
      <c r="X227" s="142">
        <v>10.3</v>
      </c>
      <c r="Y227" s="154">
        <f>0.01805*1000</f>
        <v>18.05</v>
      </c>
      <c r="Z227" s="148">
        <v>311.5</v>
      </c>
      <c r="AA227" s="21">
        <f>0.003125*1000</f>
        <v>3.125</v>
      </c>
      <c r="AB227" s="215">
        <v>0.28499999999999998</v>
      </c>
      <c r="AC227" s="237">
        <f t="shared" si="154"/>
        <v>2.1285183966160775E-3</v>
      </c>
      <c r="AD227" s="22">
        <f t="shared" si="155"/>
        <v>1.0642591983080388E-2</v>
      </c>
      <c r="AE227" s="22">
        <f t="shared" si="156"/>
        <v>6.0899276347626673E-2</v>
      </c>
      <c r="AF227" s="22">
        <f t="shared" si="157"/>
        <v>0.10672154738588945</v>
      </c>
      <c r="AG227" s="22">
        <f t="shared" si="158"/>
        <v>1.8417596681830783</v>
      </c>
      <c r="AH227" s="22">
        <f t="shared" si="159"/>
        <v>1.8476722192847895E-2</v>
      </c>
      <c r="AI227" s="238">
        <f t="shared" si="160"/>
        <v>1.2824999999999998E-3</v>
      </c>
      <c r="AJ227" s="247">
        <f t="shared" si="161"/>
        <v>5.9125511017113259E-6</v>
      </c>
      <c r="AK227" s="23">
        <f t="shared" si="162"/>
        <v>2.9562755508556631E-5</v>
      </c>
      <c r="AL227" s="23">
        <f t="shared" si="163"/>
        <v>1.691646565211852E-4</v>
      </c>
      <c r="AM227" s="23">
        <f t="shared" si="164"/>
        <v>2.9644874273858178E-4</v>
      </c>
      <c r="AN227" s="23">
        <f t="shared" si="165"/>
        <v>5.1159990782863284E-3</v>
      </c>
      <c r="AO227" s="23">
        <f t="shared" si="166"/>
        <v>5.1324228313466378E-5</v>
      </c>
      <c r="AP227" s="248">
        <f t="shared" si="167"/>
        <v>3.5624999999999993E-6</v>
      </c>
      <c r="AQ227" s="256">
        <f t="shared" si="168"/>
        <v>29.562755508556631</v>
      </c>
      <c r="AR227" s="257">
        <f t="shared" si="169"/>
        <v>169.16465652118521</v>
      </c>
      <c r="AS227" s="257">
        <f t="shared" si="170"/>
        <v>296.44874273858176</v>
      </c>
      <c r="AT227" s="257">
        <f t="shared" si="171"/>
        <v>5115.9990782863288</v>
      </c>
      <c r="AU227" s="257">
        <f t="shared" si="172"/>
        <v>51.324228313466378</v>
      </c>
      <c r="AV227" s="258">
        <f t="shared" si="173"/>
        <v>3.5624999999999996</v>
      </c>
      <c r="AW227" s="264">
        <v>1</v>
      </c>
      <c r="AX227" s="265">
        <f t="shared" si="174"/>
        <v>29.562755508556631</v>
      </c>
      <c r="AY227" s="265">
        <f t="shared" si="175"/>
        <v>169.16465652118521</v>
      </c>
      <c r="AZ227" s="265">
        <f t="shared" si="176"/>
        <v>296.44874273858176</v>
      </c>
      <c r="BA227" s="265">
        <f t="shared" si="177"/>
        <v>5115.9990782863288</v>
      </c>
      <c r="BB227" s="265">
        <f t="shared" si="178"/>
        <v>51.324228313466378</v>
      </c>
      <c r="BC227" s="266">
        <f t="shared" si="179"/>
        <v>3.5624999999999996</v>
      </c>
      <c r="BG227" s="13">
        <v>0.1</v>
      </c>
      <c r="BH227" s="13">
        <f t="shared" si="180"/>
        <v>37.5</v>
      </c>
      <c r="BI227"/>
      <c r="BJ227">
        <f>BH227</f>
        <v>37.5</v>
      </c>
      <c r="BK227" s="13">
        <f t="shared" si="181"/>
        <v>0.18000000000000002</v>
      </c>
      <c r="BL227" s="13">
        <f t="shared" si="182"/>
        <v>1.03</v>
      </c>
      <c r="BM227" s="13">
        <f t="shared" si="183"/>
        <v>1.8050000000000002</v>
      </c>
      <c r="BN227" s="13">
        <f t="shared" si="184"/>
        <v>31.150000000000002</v>
      </c>
      <c r="BO227" s="13">
        <f t="shared" si="185"/>
        <v>0.3125</v>
      </c>
      <c r="BP227" s="13">
        <f t="shared" si="186"/>
        <v>2.8499999999999998E-2</v>
      </c>
      <c r="BQ227" s="13">
        <f>((((BJ227/Q227)^2)+((BK227/W227)^2))^(1/2))*AD227</f>
        <v>1.5050897921275461E-3</v>
      </c>
      <c r="BR227" s="209">
        <f>(((((BJ227/Q227))^2)+((BL227/X227)^2))^(1/2))*AE227</f>
        <v>8.6124582549520681E-3</v>
      </c>
      <c r="BS227" s="209">
        <f>(((((BJ227/Q227))^2)+((BM227/Y227)^2))^(1/2))*AF227</f>
        <v>1.5092705971056782E-2</v>
      </c>
      <c r="BT227" s="209">
        <f>((((BJ227/Q227)^2)+((BN227/Z227)^2))^(1/2))*AG227</f>
        <v>0.26046415013762814</v>
      </c>
      <c r="BU227" s="209">
        <f>((((BJ227/Q227)^2)+((BO227/AA227)^2))^(1/2))*AH227</f>
        <v>2.6130031113325452E-3</v>
      </c>
      <c r="BV227" s="209">
        <f>((((BJ227/Q227)^2)+((BP227/AB227)^2))^(1/2))*AI227</f>
        <v>1.8137288937434943E-4</v>
      </c>
      <c r="CI227"/>
      <c r="CJ227"/>
      <c r="CK227"/>
      <c r="CL227"/>
      <c r="CM227"/>
    </row>
    <row r="228" spans="1:91" s="39" customFormat="1" ht="12.95" customHeight="1" thickBot="1" x14ac:dyDescent="0.3">
      <c r="A228" s="13">
        <v>4.6073912219069397</v>
      </c>
      <c r="B228" s="13">
        <v>-74.092428837454705</v>
      </c>
      <c r="C228" s="13">
        <v>30</v>
      </c>
      <c r="D228" s="13">
        <v>25</v>
      </c>
      <c r="E228" s="13">
        <v>2319</v>
      </c>
      <c r="F228" s="3" t="s">
        <v>5</v>
      </c>
      <c r="G228" s="4" t="s">
        <v>457</v>
      </c>
      <c r="H228" s="5" t="s">
        <v>458</v>
      </c>
      <c r="I228" s="14" t="s">
        <v>1600</v>
      </c>
      <c r="J228" s="3" t="s">
        <v>1553</v>
      </c>
      <c r="K228" s="6">
        <v>40666</v>
      </c>
      <c r="L228" s="15">
        <v>12</v>
      </c>
      <c r="M228" s="3">
        <v>7</v>
      </c>
      <c r="N228" s="3">
        <f t="shared" si="153"/>
        <v>360</v>
      </c>
      <c r="O228" s="3">
        <v>30</v>
      </c>
      <c r="P228" s="14" t="s">
        <v>1554</v>
      </c>
      <c r="Q228" s="3">
        <v>600</v>
      </c>
      <c r="R228" s="14"/>
      <c r="S228" s="14"/>
      <c r="T228" s="14">
        <f>0.738210935315612*Q228</f>
        <v>442.92656118936719</v>
      </c>
      <c r="U228" s="17">
        <v>3.9E-2</v>
      </c>
      <c r="V228" s="27">
        <v>2.02</v>
      </c>
      <c r="W228" s="28">
        <v>10.1</v>
      </c>
      <c r="X228" s="27">
        <v>1.9</v>
      </c>
      <c r="Y228" s="155">
        <v>18.05</v>
      </c>
      <c r="Z228" s="28">
        <v>160.19999999999999</v>
      </c>
      <c r="AA228" s="158">
        <v>3.125</v>
      </c>
      <c r="AB228" s="222">
        <v>1.0149999999999999</v>
      </c>
      <c r="AC228" s="237">
        <f t="shared" si="154"/>
        <v>3.3216107489321814E-2</v>
      </c>
      <c r="AD228" s="22">
        <f t="shared" si="155"/>
        <v>0.16608053744660906</v>
      </c>
      <c r="AE228" s="22">
        <f t="shared" si="156"/>
        <v>3.1242873381045269E-2</v>
      </c>
      <c r="AF228" s="22">
        <f t="shared" si="157"/>
        <v>0.29680729711993015</v>
      </c>
      <c r="AG228" s="22">
        <f t="shared" si="158"/>
        <v>2.6342675345491857</v>
      </c>
      <c r="AH228" s="22">
        <f t="shared" si="159"/>
        <v>5.1386304903034988E-2</v>
      </c>
      <c r="AI228" s="238">
        <f t="shared" si="160"/>
        <v>1.2702845515286491E-2</v>
      </c>
      <c r="AJ228" s="247">
        <f t="shared" si="161"/>
        <v>9.2266965248116151E-5</v>
      </c>
      <c r="AK228" s="23">
        <f t="shared" si="162"/>
        <v>4.6133482624058071E-4</v>
      </c>
      <c r="AL228" s="23">
        <f t="shared" si="163"/>
        <v>8.6785759391792413E-5</v>
      </c>
      <c r="AM228" s="23">
        <f t="shared" si="164"/>
        <v>8.2446471422202821E-4</v>
      </c>
      <c r="AN228" s="23">
        <f t="shared" si="165"/>
        <v>7.3174098181921828E-3</v>
      </c>
      <c r="AO228" s="23">
        <f t="shared" si="166"/>
        <v>1.4273973584176387E-4</v>
      </c>
      <c r="AP228" s="248">
        <f t="shared" si="167"/>
        <v>3.5285681986906921E-5</v>
      </c>
      <c r="AQ228" s="256">
        <f t="shared" si="168"/>
        <v>461.3348262405807</v>
      </c>
      <c r="AR228" s="257">
        <f t="shared" si="169"/>
        <v>86.785759391792411</v>
      </c>
      <c r="AS228" s="257">
        <f t="shared" si="170"/>
        <v>824.46471422202819</v>
      </c>
      <c r="AT228" s="257">
        <f t="shared" si="171"/>
        <v>7317.4098181921827</v>
      </c>
      <c r="AU228" s="257">
        <f t="shared" si="172"/>
        <v>142.73973584176386</v>
      </c>
      <c r="AV228" s="258">
        <f t="shared" si="173"/>
        <v>35.285681986906923</v>
      </c>
      <c r="AW228" s="264">
        <v>1</v>
      </c>
      <c r="AX228" s="265">
        <f t="shared" si="174"/>
        <v>461.3348262405807</v>
      </c>
      <c r="AY228" s="265">
        <f t="shared" si="175"/>
        <v>86.785759391792411</v>
      </c>
      <c r="AZ228" s="265">
        <f t="shared" si="176"/>
        <v>824.46471422202819</v>
      </c>
      <c r="BA228" s="265">
        <f t="shared" si="177"/>
        <v>7317.4098181921827</v>
      </c>
      <c r="BB228" s="265">
        <f t="shared" si="178"/>
        <v>142.73973584176386</v>
      </c>
      <c r="BC228" s="266">
        <f t="shared" si="179"/>
        <v>35.285681986906923</v>
      </c>
      <c r="BD228" s="211">
        <f>'F. CONVERSIÓN DE CARBÓN A CARNE'!$F$20</f>
        <v>0.16207300021353654</v>
      </c>
      <c r="BG228" s="13">
        <v>0.1</v>
      </c>
      <c r="BH228" s="13">
        <f t="shared" si="180"/>
        <v>60</v>
      </c>
      <c r="BI228">
        <f>(((((BD228+BE228+BF228)/0.738210935315612)^2)+((BH228/Q228)^2))^(1/2))*T228</f>
        <v>106.85595935383533</v>
      </c>
      <c r="BJ228">
        <f>(((BH228)^2)+((BI228^2))^(1/2))</f>
        <v>3706.8559593538353</v>
      </c>
      <c r="BK228" s="13">
        <f t="shared" si="181"/>
        <v>1.01</v>
      </c>
      <c r="BL228" s="13">
        <f t="shared" si="182"/>
        <v>0.19</v>
      </c>
      <c r="BM228" s="13">
        <f t="shared" si="183"/>
        <v>1.8050000000000002</v>
      </c>
      <c r="BN228" s="13">
        <f t="shared" si="184"/>
        <v>16.02</v>
      </c>
      <c r="BO228" s="13">
        <f t="shared" si="185"/>
        <v>0.3125</v>
      </c>
      <c r="BP228" s="13">
        <f t="shared" si="186"/>
        <v>0.10149999999999999</v>
      </c>
      <c r="BQ228" s="13">
        <f>((((BJ228/(Q228+R228+S228+T228))^2)+((BK228/W228)^2))^(1/2))*AD228</f>
        <v>0.59053078921591318</v>
      </c>
      <c r="BR228" s="209">
        <f>((((BJ228/(Q228+R228+S228+T228))^2)+((BL228/X228)^2))^(1/2))*AE228</f>
        <v>0.11108995044655794</v>
      </c>
      <c r="BS228" s="209">
        <f>(((((BJ228/(Q228+R228+S228+T228))^2)+((BM228/Y228)^2))^(1/2))*AF228)</f>
        <v>1.0553545292423008</v>
      </c>
      <c r="BT228" s="209">
        <f>((((BJ228/(Q228+R228+S228+T228))^2)+((BN228/Z228)^2))^(1/2))*AG228</f>
        <v>9.3666368744939916</v>
      </c>
      <c r="BU228" s="209">
        <f>((((BJ228/(Q228+R228+S228+T228))^2)+((BO228/AA228)^2))^(1/2))*AH228</f>
        <v>0.18271373428710189</v>
      </c>
      <c r="BV228" s="209">
        <f>((((BJ228/(Q228+R228+S228+T228))^2)+((BP228/AB228)^2))^(1/2))*AI228</f>
        <v>4.5167371823092058E-2</v>
      </c>
      <c r="CI228"/>
      <c r="CJ228"/>
      <c r="CK228"/>
      <c r="CL228"/>
      <c r="CM228"/>
    </row>
    <row r="229" spans="1:91" s="39" customFormat="1" ht="12.95" customHeight="1" thickBot="1" x14ac:dyDescent="0.3">
      <c r="A229" s="54">
        <v>4.6074027777777777</v>
      </c>
      <c r="B229" s="54">
        <v>-74.15998888888889</v>
      </c>
      <c r="C229" s="13">
        <v>22</v>
      </c>
      <c r="D229" s="13">
        <v>25</v>
      </c>
      <c r="E229" s="54">
        <v>1818</v>
      </c>
      <c r="F229" s="108" t="s">
        <v>13</v>
      </c>
      <c r="G229" s="109" t="s">
        <v>1529</v>
      </c>
      <c r="H229" s="110" t="s">
        <v>1530</v>
      </c>
      <c r="I229" s="111" t="s">
        <v>1598</v>
      </c>
      <c r="J229" s="78"/>
      <c r="K229" s="112">
        <v>41349</v>
      </c>
      <c r="L229" s="160">
        <v>12</v>
      </c>
      <c r="M229" s="78">
        <v>7</v>
      </c>
      <c r="N229" s="43">
        <f t="shared" si="153"/>
        <v>360</v>
      </c>
      <c r="O229" s="43">
        <v>30</v>
      </c>
      <c r="P229" s="108" t="s">
        <v>1593</v>
      </c>
      <c r="Q229" s="160">
        <v>550</v>
      </c>
      <c r="R229" s="44"/>
      <c r="S229" s="44"/>
      <c r="T229" s="44"/>
      <c r="U229" s="161">
        <v>3.9E-2</v>
      </c>
      <c r="V229" s="162">
        <v>2.8800000000000002E-3</v>
      </c>
      <c r="W229" s="163">
        <v>3.2000000000000002E-3</v>
      </c>
      <c r="X229" s="163">
        <v>7.5000000000000002E-4</v>
      </c>
      <c r="Y229" s="163">
        <v>4.0000000000000003E-5</v>
      </c>
      <c r="Z229" s="163">
        <v>6.7999999999999996E-3</v>
      </c>
      <c r="AA229" s="164">
        <v>2.64</v>
      </c>
      <c r="AB229" s="230">
        <v>1.4999999999999999E-2</v>
      </c>
      <c r="AC229" s="241">
        <f t="shared" si="154"/>
        <v>2.4974615853628644E-5</v>
      </c>
      <c r="AD229" s="165">
        <f t="shared" si="155"/>
        <v>2.7749573170698493E-5</v>
      </c>
      <c r="AE229" s="165">
        <f t="shared" si="156"/>
        <v>6.5038062118824593E-6</v>
      </c>
      <c r="AF229" s="165">
        <f t="shared" si="157"/>
        <v>3.4686966463373119E-7</v>
      </c>
      <c r="AG229" s="165">
        <f t="shared" si="158"/>
        <v>5.8967842987734291E-5</v>
      </c>
      <c r="AH229" s="165">
        <f t="shared" si="159"/>
        <v>2.2893397865826257E-2</v>
      </c>
      <c r="AI229" s="242">
        <f t="shared" si="160"/>
        <v>9.8999999999999994E-5</v>
      </c>
      <c r="AJ229" s="251">
        <f t="shared" si="161"/>
        <v>6.937393292674624E-8</v>
      </c>
      <c r="AK229" s="166">
        <f t="shared" si="162"/>
        <v>7.7082147696384702E-8</v>
      </c>
      <c r="AL229" s="166">
        <f t="shared" si="163"/>
        <v>1.8066128366340164E-8</v>
      </c>
      <c r="AM229" s="166">
        <f t="shared" si="164"/>
        <v>9.6352684620480882E-10</v>
      </c>
      <c r="AN229" s="166">
        <f t="shared" si="165"/>
        <v>1.6379956385481747E-7</v>
      </c>
      <c r="AO229" s="166">
        <f t="shared" si="166"/>
        <v>6.3592771849517376E-5</v>
      </c>
      <c r="AP229" s="252">
        <f t="shared" si="167"/>
        <v>2.7499999999999996E-7</v>
      </c>
      <c r="AQ229" s="256">
        <f t="shared" si="168"/>
        <v>7.7082147696384704E-2</v>
      </c>
      <c r="AR229" s="257">
        <f t="shared" si="169"/>
        <v>1.8066128366340164E-2</v>
      </c>
      <c r="AS229" s="257">
        <f t="shared" si="170"/>
        <v>9.6352684620480884E-4</v>
      </c>
      <c r="AT229" s="257">
        <f t="shared" si="171"/>
        <v>0.16379956385481748</v>
      </c>
      <c r="AU229" s="257">
        <f t="shared" si="172"/>
        <v>63.592771849517376</v>
      </c>
      <c r="AV229" s="258">
        <f t="shared" si="173"/>
        <v>0.27499999999999997</v>
      </c>
      <c r="AW229" s="264">
        <v>1</v>
      </c>
      <c r="AX229" s="265">
        <f t="shared" si="174"/>
        <v>7.7082147696384704E-2</v>
      </c>
      <c r="AY229" s="265">
        <f t="shared" si="175"/>
        <v>1.8066128366340164E-2</v>
      </c>
      <c r="AZ229" s="265">
        <f t="shared" si="176"/>
        <v>9.6352684620480884E-4</v>
      </c>
      <c r="BA229" s="265">
        <f t="shared" si="177"/>
        <v>0.16379956385481748</v>
      </c>
      <c r="BB229" s="265">
        <f t="shared" si="178"/>
        <v>63.592771849517376</v>
      </c>
      <c r="BC229" s="266">
        <f t="shared" si="179"/>
        <v>0.27499999999999997</v>
      </c>
      <c r="BG229" s="13">
        <v>0.1</v>
      </c>
      <c r="BH229" s="13">
        <f t="shared" si="180"/>
        <v>55</v>
      </c>
      <c r="BI229"/>
      <c r="BJ229">
        <f>BH229</f>
        <v>55</v>
      </c>
      <c r="BK229" s="13">
        <f t="shared" si="181"/>
        <v>3.2000000000000003E-4</v>
      </c>
      <c r="BL229" s="13">
        <f t="shared" si="182"/>
        <v>7.5000000000000007E-5</v>
      </c>
      <c r="BM229" s="13">
        <f t="shared" si="183"/>
        <v>4.0000000000000007E-6</v>
      </c>
      <c r="BN229" s="13">
        <f t="shared" si="184"/>
        <v>6.8000000000000005E-4</v>
      </c>
      <c r="BO229" s="13">
        <f t="shared" si="185"/>
        <v>0.26400000000000001</v>
      </c>
      <c r="BP229" s="13">
        <f t="shared" si="186"/>
        <v>1.5E-3</v>
      </c>
      <c r="BQ229" s="13">
        <f>((((BJ229/Q229)^2)+((BK229/W229)^2))^(1/2))*AD229</f>
        <v>3.9243822728066389E-6</v>
      </c>
      <c r="BR229" s="209">
        <f>(((((BJ229/Q229))^2)+((BL229/X229)^2))^(1/2))*AE229</f>
        <v>9.1977709518905595E-7</v>
      </c>
      <c r="BS229" s="209">
        <f>(((((BJ229/Q229))^2)+((BM229/Y229)^2))^(1/2))*AF229</f>
        <v>4.9054778410082988E-8</v>
      </c>
      <c r="BT229" s="209">
        <f>((((BJ229/Q229)^2)+((BN229/Z229)^2))^(1/2))*AG229</f>
        <v>8.3393123297141065E-6</v>
      </c>
      <c r="BU229" s="209">
        <f>((((BJ229/Q229)^2)+((BO229/AA229)^2))^(1/2))*AH229</f>
        <v>3.2376153750654771E-3</v>
      </c>
      <c r="BV229" s="209">
        <f>((((BJ229/Q229)^2)+((BP229/AB229)^2))^(1/2))*AI229</f>
        <v>1.4000714267493643E-5</v>
      </c>
      <c r="CI229"/>
      <c r="CJ229"/>
      <c r="CK229"/>
      <c r="CL229"/>
      <c r="CM229"/>
    </row>
    <row r="230" spans="1:91" s="39" customFormat="1" ht="12.95" customHeight="1" thickBot="1" x14ac:dyDescent="0.3">
      <c r="A230" s="13">
        <v>4.60752974532969</v>
      </c>
      <c r="B230" s="13">
        <v>-74.092708425783997</v>
      </c>
      <c r="C230" s="13">
        <v>30</v>
      </c>
      <c r="D230" s="13">
        <v>25</v>
      </c>
      <c r="E230" s="13">
        <v>2319</v>
      </c>
      <c r="F230" s="3" t="s">
        <v>5</v>
      </c>
      <c r="G230" s="4" t="s">
        <v>26</v>
      </c>
      <c r="H230" s="5" t="s">
        <v>463</v>
      </c>
      <c r="I230" s="14" t="s">
        <v>1600</v>
      </c>
      <c r="J230" s="3" t="s">
        <v>1553</v>
      </c>
      <c r="K230" s="6">
        <v>40666</v>
      </c>
      <c r="L230" s="15">
        <v>12</v>
      </c>
      <c r="M230" s="3">
        <v>7</v>
      </c>
      <c r="N230" s="3">
        <f t="shared" si="153"/>
        <v>360</v>
      </c>
      <c r="O230" s="3">
        <v>30</v>
      </c>
      <c r="P230" s="14" t="s">
        <v>1554</v>
      </c>
      <c r="Q230" s="3">
        <v>1200</v>
      </c>
      <c r="R230" s="14"/>
      <c r="S230" s="14"/>
      <c r="T230" s="14">
        <f>0.738210935315612*Q230</f>
        <v>885.85312237873438</v>
      </c>
      <c r="U230" s="17">
        <v>3.9E-2</v>
      </c>
      <c r="V230" s="18">
        <v>2.02</v>
      </c>
      <c r="W230" s="19">
        <v>10.1</v>
      </c>
      <c r="X230" s="18">
        <v>1.9</v>
      </c>
      <c r="Y230" s="20">
        <v>18.05</v>
      </c>
      <c r="Z230" s="19">
        <v>160.19999999999999</v>
      </c>
      <c r="AA230" s="21">
        <v>3.125</v>
      </c>
      <c r="AB230" s="219">
        <v>1.0149999999999999</v>
      </c>
      <c r="AC230" s="237">
        <f t="shared" si="154"/>
        <v>6.6432214978643628E-2</v>
      </c>
      <c r="AD230" s="22">
        <f t="shared" si="155"/>
        <v>0.33216107489321811</v>
      </c>
      <c r="AE230" s="22">
        <f t="shared" si="156"/>
        <v>6.2485746762090538E-2</v>
      </c>
      <c r="AF230" s="22">
        <f t="shared" si="157"/>
        <v>0.59361459423986029</v>
      </c>
      <c r="AG230" s="22">
        <f t="shared" si="158"/>
        <v>5.2685350690983714</v>
      </c>
      <c r="AH230" s="22">
        <f t="shared" si="159"/>
        <v>0.10277260980606998</v>
      </c>
      <c r="AI230" s="238">
        <f t="shared" si="160"/>
        <v>2.5405691030572983E-2</v>
      </c>
      <c r="AJ230" s="247">
        <f t="shared" si="161"/>
        <v>1.845339304962323E-4</v>
      </c>
      <c r="AK230" s="23">
        <f t="shared" si="162"/>
        <v>9.2266965248116142E-4</v>
      </c>
      <c r="AL230" s="23">
        <f t="shared" si="163"/>
        <v>1.7357151878358483E-4</v>
      </c>
      <c r="AM230" s="23">
        <f t="shared" si="164"/>
        <v>1.6489294284440564E-3</v>
      </c>
      <c r="AN230" s="23">
        <f t="shared" si="165"/>
        <v>1.4634819636384366E-2</v>
      </c>
      <c r="AO230" s="23">
        <f t="shared" si="166"/>
        <v>2.8547947168352774E-4</v>
      </c>
      <c r="AP230" s="248">
        <f t="shared" si="167"/>
        <v>7.0571363973813842E-5</v>
      </c>
      <c r="AQ230" s="256">
        <f t="shared" si="168"/>
        <v>922.66965248116139</v>
      </c>
      <c r="AR230" s="257">
        <f t="shared" si="169"/>
        <v>173.57151878358482</v>
      </c>
      <c r="AS230" s="257">
        <f t="shared" si="170"/>
        <v>1648.9294284440564</v>
      </c>
      <c r="AT230" s="257">
        <f t="shared" si="171"/>
        <v>14634.819636384365</v>
      </c>
      <c r="AU230" s="257">
        <f t="shared" si="172"/>
        <v>285.47947168352772</v>
      </c>
      <c r="AV230" s="258">
        <f t="shared" si="173"/>
        <v>70.571363973813845</v>
      </c>
      <c r="AW230" s="264">
        <v>1</v>
      </c>
      <c r="AX230" s="265">
        <f t="shared" si="174"/>
        <v>922.66965248116139</v>
      </c>
      <c r="AY230" s="265">
        <f t="shared" si="175"/>
        <v>173.57151878358482</v>
      </c>
      <c r="AZ230" s="265">
        <f t="shared" si="176"/>
        <v>1648.9294284440564</v>
      </c>
      <c r="BA230" s="265">
        <f t="shared" si="177"/>
        <v>14634.819636384365</v>
      </c>
      <c r="BB230" s="265">
        <f t="shared" si="178"/>
        <v>285.47947168352772</v>
      </c>
      <c r="BC230" s="266">
        <f t="shared" si="179"/>
        <v>70.571363973813845</v>
      </c>
      <c r="BD230" s="211">
        <f>'F. CONVERSIÓN DE CARBÓN A CARNE'!$F$20</f>
        <v>0.16207300021353654</v>
      </c>
      <c r="BG230" s="13">
        <v>0.1</v>
      </c>
      <c r="BH230" s="13">
        <f t="shared" si="180"/>
        <v>120</v>
      </c>
      <c r="BI230">
        <f>(((((BD230+BE230+BF230)/0.738210935315612)^2)+((BH230/Q230)^2))^(1/2))*T230</f>
        <v>213.71191870767066</v>
      </c>
      <c r="BJ230">
        <f t="shared" ref="BJ230:BJ231" si="190">(((BH230)^2)+((BI230^2))^(1/2))</f>
        <v>14613.711918707671</v>
      </c>
      <c r="BK230" s="13">
        <f t="shared" si="181"/>
        <v>1.01</v>
      </c>
      <c r="BL230" s="13">
        <f t="shared" si="182"/>
        <v>0.19</v>
      </c>
      <c r="BM230" s="13">
        <f t="shared" si="183"/>
        <v>1.8050000000000002</v>
      </c>
      <c r="BN230" s="13">
        <f t="shared" si="184"/>
        <v>16.02</v>
      </c>
      <c r="BO230" s="13">
        <f t="shared" si="185"/>
        <v>0.3125</v>
      </c>
      <c r="BP230" s="13">
        <f t="shared" si="186"/>
        <v>0.10149999999999999</v>
      </c>
      <c r="BQ230" s="13">
        <f>((((BJ230/(Q230+R230+S230+T230))^2)+((BK230/W230)^2))^(1/2))*AD230</f>
        <v>2.3273933507357811</v>
      </c>
      <c r="BR230" s="209">
        <f>((((BJ230/(Q230+R230+S230+T230))^2)+((BL230/X230)^2))^(1/2))*AE230</f>
        <v>0.43782647192059254</v>
      </c>
      <c r="BS230" s="209">
        <f>(((((BJ230/(Q230+R230+S230+T230))^2)+((BM230/Y230)^2))^(1/2))*AF230)</f>
        <v>4.1593514832456302</v>
      </c>
      <c r="BT230" s="209">
        <f>((((BJ230/(Q230+R230+S230+T230))^2)+((BN230/Z230)^2))^(1/2))*AG230</f>
        <v>36.9156846324626</v>
      </c>
      <c r="BU230" s="209">
        <f>((((BJ230/(Q230+R230+S230+T230))^2)+((BO230/AA230)^2))^(1/2))*AH230</f>
        <v>0.72010932881676415</v>
      </c>
      <c r="BV230" s="209">
        <f>((((BJ230/(Q230+R230+S230+T230))^2)+((BP230/AB230)^2))^(1/2))*AI230</f>
        <v>0.17801314134840099</v>
      </c>
      <c r="CI230"/>
      <c r="CJ230"/>
      <c r="CK230"/>
      <c r="CL230"/>
      <c r="CM230"/>
    </row>
    <row r="231" spans="1:91" s="39" customFormat="1" ht="12.95" customHeight="1" thickBot="1" x14ac:dyDescent="0.3">
      <c r="A231" s="13">
        <v>4.6076694444444444</v>
      </c>
      <c r="B231" s="13">
        <v>-74.118330555555545</v>
      </c>
      <c r="C231" s="13">
        <v>27</v>
      </c>
      <c r="D231" s="13">
        <v>25</v>
      </c>
      <c r="E231" s="13">
        <v>1823</v>
      </c>
      <c r="F231" s="3" t="s">
        <v>5</v>
      </c>
      <c r="G231" s="4" t="s">
        <v>471</v>
      </c>
      <c r="H231" s="5" t="s">
        <v>472</v>
      </c>
      <c r="I231" s="14" t="s">
        <v>1601</v>
      </c>
      <c r="J231" s="3" t="s">
        <v>1553</v>
      </c>
      <c r="K231" s="6">
        <v>40652</v>
      </c>
      <c r="L231" s="15">
        <v>12</v>
      </c>
      <c r="M231" s="3">
        <v>7</v>
      </c>
      <c r="N231" s="3">
        <f t="shared" si="153"/>
        <v>360</v>
      </c>
      <c r="O231" s="3">
        <v>30</v>
      </c>
      <c r="P231" s="14" t="s">
        <v>1554</v>
      </c>
      <c r="Q231" s="3">
        <v>440</v>
      </c>
      <c r="R231" s="14"/>
      <c r="S231" s="14"/>
      <c r="T231" s="14">
        <f>0.738210935315612*Q231</f>
        <v>324.81281153886925</v>
      </c>
      <c r="U231" s="17">
        <v>3.9E-2</v>
      </c>
      <c r="V231" s="18">
        <v>2.02</v>
      </c>
      <c r="W231" s="19">
        <v>10.1</v>
      </c>
      <c r="X231" s="18">
        <v>1.9</v>
      </c>
      <c r="Y231" s="20">
        <v>18.05</v>
      </c>
      <c r="Z231" s="19">
        <v>160.19999999999999</v>
      </c>
      <c r="AA231" s="21">
        <v>3.125</v>
      </c>
      <c r="AB231" s="219">
        <v>1.0149999999999999</v>
      </c>
      <c r="AC231" s="237">
        <f t="shared" si="154"/>
        <v>2.4358478825502662E-2</v>
      </c>
      <c r="AD231" s="22">
        <f t="shared" si="155"/>
        <v>0.1217923941275133</v>
      </c>
      <c r="AE231" s="22">
        <f t="shared" si="156"/>
        <v>2.2911440479433196E-2</v>
      </c>
      <c r="AF231" s="22">
        <f t="shared" si="157"/>
        <v>0.21765868455461543</v>
      </c>
      <c r="AG231" s="22">
        <f t="shared" si="158"/>
        <v>1.9317961920027358</v>
      </c>
      <c r="AH231" s="22">
        <f t="shared" si="159"/>
        <v>3.7683290262225659E-2</v>
      </c>
      <c r="AI231" s="238">
        <f t="shared" si="160"/>
        <v>9.3154200445434258E-3</v>
      </c>
      <c r="AJ231" s="247">
        <f t="shared" si="161"/>
        <v>6.7662441181951842E-5</v>
      </c>
      <c r="AK231" s="23">
        <f t="shared" si="162"/>
        <v>3.383122059097592E-4</v>
      </c>
      <c r="AL231" s="23">
        <f t="shared" si="163"/>
        <v>6.3642890220647766E-5</v>
      </c>
      <c r="AM231" s="23">
        <f t="shared" si="164"/>
        <v>6.0460745709615396E-4</v>
      </c>
      <c r="AN231" s="23">
        <f t="shared" si="165"/>
        <v>5.3661005333409326E-3</v>
      </c>
      <c r="AO231" s="23">
        <f t="shared" si="166"/>
        <v>1.0467580628396017E-4</v>
      </c>
      <c r="AP231" s="248">
        <f t="shared" si="167"/>
        <v>2.5876166790398405E-5</v>
      </c>
      <c r="AQ231" s="256">
        <f t="shared" si="168"/>
        <v>338.3122059097592</v>
      </c>
      <c r="AR231" s="257">
        <f t="shared" si="169"/>
        <v>63.642890220647764</v>
      </c>
      <c r="AS231" s="257">
        <f t="shared" si="170"/>
        <v>604.60745709615401</v>
      </c>
      <c r="AT231" s="257">
        <f t="shared" si="171"/>
        <v>5366.100533340933</v>
      </c>
      <c r="AU231" s="257">
        <f t="shared" si="172"/>
        <v>104.67580628396017</v>
      </c>
      <c r="AV231" s="258">
        <f t="shared" si="173"/>
        <v>25.876166790398404</v>
      </c>
      <c r="AW231" s="264">
        <v>1</v>
      </c>
      <c r="AX231" s="265">
        <f t="shared" si="174"/>
        <v>338.3122059097592</v>
      </c>
      <c r="AY231" s="265">
        <f t="shared" si="175"/>
        <v>63.642890220647764</v>
      </c>
      <c r="AZ231" s="265">
        <f t="shared" si="176"/>
        <v>604.60745709615401</v>
      </c>
      <c r="BA231" s="265">
        <f t="shared" si="177"/>
        <v>5366.100533340933</v>
      </c>
      <c r="BB231" s="265">
        <f t="shared" si="178"/>
        <v>104.67580628396017</v>
      </c>
      <c r="BC231" s="266">
        <f t="shared" si="179"/>
        <v>25.876166790398404</v>
      </c>
      <c r="BD231" s="211">
        <f>'F. CONVERSIÓN DE CARBÓN A CARNE'!$F$20</f>
        <v>0.16207300021353654</v>
      </c>
      <c r="BG231" s="13">
        <v>0.1</v>
      </c>
      <c r="BH231" s="13">
        <f t="shared" si="180"/>
        <v>44</v>
      </c>
      <c r="BI231">
        <f>(((((BD231+BE231+BF231)/0.738210935315612)^2)+((BH231/Q231)^2))^(1/2))*T231</f>
        <v>78.361036859479228</v>
      </c>
      <c r="BJ231">
        <f t="shared" si="190"/>
        <v>2014.3610368594793</v>
      </c>
      <c r="BK231" s="13">
        <f t="shared" si="181"/>
        <v>1.01</v>
      </c>
      <c r="BL231" s="13">
        <f t="shared" si="182"/>
        <v>0.19</v>
      </c>
      <c r="BM231" s="13">
        <f t="shared" si="183"/>
        <v>1.8050000000000002</v>
      </c>
      <c r="BN231" s="13">
        <f t="shared" si="184"/>
        <v>16.02</v>
      </c>
      <c r="BO231" s="13">
        <f t="shared" si="185"/>
        <v>0.3125</v>
      </c>
      <c r="BP231" s="13">
        <f t="shared" si="186"/>
        <v>0.10149999999999999</v>
      </c>
      <c r="BQ231" s="13">
        <f>((((BJ231/(Q231+R231+S231+T231))^2)+((BK231/W231)^2))^(1/2))*AD231</f>
        <v>0.32100746596962532</v>
      </c>
      <c r="BR231" s="209">
        <f>((((BJ231/(Q231+R231+S231+T231))^2)+((BL231/X231)^2))^(1/2))*AE231</f>
        <v>6.0387543103196842E-2</v>
      </c>
      <c r="BS231" s="209">
        <f>(((((BJ231/(Q231+R231+S231+T231))^2)+((BM231/Y231)^2))^(1/2))*AF231)</f>
        <v>0.5736816594803702</v>
      </c>
      <c r="BT231" s="209">
        <f>((((BJ231/(Q231+R231+S231+T231))^2)+((BN231/Z231)^2))^(1/2))*AG231</f>
        <v>5.0916233711221759</v>
      </c>
      <c r="BU231" s="209">
        <f>((((BJ231/(Q231+R231+S231+T231))^2)+((BO231/AA231)^2))^(1/2))*AH231</f>
        <v>9.9321616946047464E-2</v>
      </c>
      <c r="BV231" s="209">
        <f>((((BJ231/(Q231+R231+S231+T231))^2)+((BP231/AB231)^2))^(1/2))*AI231</f>
        <v>2.4552595458553487E-2</v>
      </c>
      <c r="CI231"/>
      <c r="CJ231"/>
      <c r="CK231"/>
      <c r="CL231"/>
      <c r="CM231"/>
    </row>
    <row r="232" spans="1:91" s="42" customFormat="1" ht="12.95" customHeight="1" thickBot="1" x14ac:dyDescent="0.3">
      <c r="A232" s="13">
        <v>4.6078169525149004</v>
      </c>
      <c r="B232" s="13">
        <v>-74.100580378314106</v>
      </c>
      <c r="C232" s="13">
        <v>29</v>
      </c>
      <c r="D232" s="13">
        <v>25</v>
      </c>
      <c r="E232" s="13">
        <v>2318</v>
      </c>
      <c r="F232" s="58" t="s">
        <v>13</v>
      </c>
      <c r="G232" s="59" t="s">
        <v>1030</v>
      </c>
      <c r="H232" s="60" t="s">
        <v>1031</v>
      </c>
      <c r="I232" s="16" t="s">
        <v>1601</v>
      </c>
      <c r="J232" s="16"/>
      <c r="K232" s="66">
        <v>40169</v>
      </c>
      <c r="L232" s="16">
        <v>12</v>
      </c>
      <c r="M232" s="16">
        <v>7</v>
      </c>
      <c r="N232" s="3">
        <f t="shared" si="153"/>
        <v>360</v>
      </c>
      <c r="O232" s="3">
        <v>30</v>
      </c>
      <c r="P232" s="16" t="s">
        <v>1554</v>
      </c>
      <c r="Q232" s="62">
        <v>550</v>
      </c>
      <c r="R232" s="14"/>
      <c r="S232" s="14"/>
      <c r="T232" s="14"/>
      <c r="U232" s="17">
        <v>3.9E-2</v>
      </c>
      <c r="V232" s="142">
        <v>0.36</v>
      </c>
      <c r="W232" s="148">
        <v>1.8</v>
      </c>
      <c r="X232" s="142">
        <v>10.3</v>
      </c>
      <c r="Y232" s="154">
        <f>0.01805*1000</f>
        <v>18.05</v>
      </c>
      <c r="Z232" s="148">
        <v>311.5</v>
      </c>
      <c r="AA232" s="21">
        <f>0.003125*1000</f>
        <v>3.125</v>
      </c>
      <c r="AB232" s="215">
        <v>0.28499999999999998</v>
      </c>
      <c r="AC232" s="237">
        <f t="shared" si="154"/>
        <v>3.1218269817035803E-3</v>
      </c>
      <c r="AD232" s="22">
        <f t="shared" si="155"/>
        <v>1.5609134908517902E-2</v>
      </c>
      <c r="AE232" s="22">
        <f t="shared" si="156"/>
        <v>8.9318938643185769E-2</v>
      </c>
      <c r="AF232" s="22">
        <f t="shared" si="157"/>
        <v>0.15652493616597118</v>
      </c>
      <c r="AG232" s="22">
        <f t="shared" si="158"/>
        <v>2.701247513335181</v>
      </c>
      <c r="AH232" s="22">
        <f t="shared" si="159"/>
        <v>2.7099192549510247E-2</v>
      </c>
      <c r="AI232" s="238">
        <f t="shared" si="160"/>
        <v>1.8810000000000001E-3</v>
      </c>
      <c r="AJ232" s="247">
        <f t="shared" si="161"/>
        <v>8.6717416158432791E-6</v>
      </c>
      <c r="AK232" s="23">
        <f t="shared" si="162"/>
        <v>4.3358708079216396E-5</v>
      </c>
      <c r="AL232" s="23">
        <f t="shared" si="163"/>
        <v>2.4810816289773824E-4</v>
      </c>
      <c r="AM232" s="23">
        <f t="shared" si="164"/>
        <v>4.3479148934991998E-4</v>
      </c>
      <c r="AN232" s="23">
        <f t="shared" si="165"/>
        <v>7.503465314819947E-3</v>
      </c>
      <c r="AO232" s="23">
        <f t="shared" si="166"/>
        <v>7.5275534859750687E-5</v>
      </c>
      <c r="AP232" s="248">
        <f t="shared" si="167"/>
        <v>5.2249999999999999E-6</v>
      </c>
      <c r="AQ232" s="256">
        <f t="shared" si="168"/>
        <v>43.358708079216399</v>
      </c>
      <c r="AR232" s="257">
        <f t="shared" si="169"/>
        <v>248.10816289773825</v>
      </c>
      <c r="AS232" s="257">
        <f t="shared" si="170"/>
        <v>434.79148934991997</v>
      </c>
      <c r="AT232" s="257">
        <f t="shared" si="171"/>
        <v>7503.4653148199468</v>
      </c>
      <c r="AU232" s="257">
        <f t="shared" si="172"/>
        <v>75.275534859750692</v>
      </c>
      <c r="AV232" s="258">
        <f t="shared" si="173"/>
        <v>5.2249999999999996</v>
      </c>
      <c r="AW232" s="264">
        <v>1</v>
      </c>
      <c r="AX232" s="265">
        <f t="shared" si="174"/>
        <v>43.358708079216399</v>
      </c>
      <c r="AY232" s="265">
        <f t="shared" si="175"/>
        <v>248.10816289773825</v>
      </c>
      <c r="AZ232" s="265">
        <f t="shared" si="176"/>
        <v>434.79148934991997</v>
      </c>
      <c r="BA232" s="265">
        <f t="shared" si="177"/>
        <v>7503.4653148199468</v>
      </c>
      <c r="BB232" s="265">
        <f t="shared" si="178"/>
        <v>75.275534859750692</v>
      </c>
      <c r="BC232" s="266">
        <f t="shared" si="179"/>
        <v>5.2249999999999996</v>
      </c>
      <c r="BG232" s="13">
        <v>0.1</v>
      </c>
      <c r="BH232" s="13">
        <f t="shared" si="180"/>
        <v>55</v>
      </c>
      <c r="BI232"/>
      <c r="BJ232">
        <f>BH232</f>
        <v>55</v>
      </c>
      <c r="BK232" s="13">
        <f t="shared" si="181"/>
        <v>0.18000000000000002</v>
      </c>
      <c r="BL232" s="13">
        <f t="shared" si="182"/>
        <v>1.03</v>
      </c>
      <c r="BM232" s="13">
        <f t="shared" si="183"/>
        <v>1.8050000000000002</v>
      </c>
      <c r="BN232" s="13">
        <f t="shared" si="184"/>
        <v>31.150000000000002</v>
      </c>
      <c r="BO232" s="13">
        <f t="shared" si="185"/>
        <v>0.3125</v>
      </c>
      <c r="BP232" s="13">
        <f t="shared" si="186"/>
        <v>2.8499999999999998E-2</v>
      </c>
      <c r="BQ232" s="13">
        <f>((((BJ232/Q232)^2)+((BK232/W232)^2))^(1/2))*AD232</f>
        <v>2.2074650284537342E-3</v>
      </c>
      <c r="BR232" s="209">
        <f>(((((BJ232/Q232))^2)+((BL232/X232)^2))^(1/2))*AE232</f>
        <v>1.2631605440596364E-2</v>
      </c>
      <c r="BS232" s="209">
        <f>(((((BJ232/Q232))^2)+((BM232/Y232)^2))^(1/2))*AF232</f>
        <v>2.2135968757549945E-2</v>
      </c>
      <c r="BT232" s="209">
        <f>((((BJ232/Q232)^2)+((BN232/Z232)^2))^(1/2))*AG232</f>
        <v>0.38201408686852117</v>
      </c>
      <c r="BU232" s="209">
        <f>((((BJ232/Q232)^2)+((BO232/AA232)^2))^(1/2))*AH232</f>
        <v>3.8324045632877331E-3</v>
      </c>
      <c r="BV232" s="209">
        <f>((((BJ232/Q232)^2)+((BP232/AB232)^2))^(1/2))*AI232</f>
        <v>2.6601357108237925E-4</v>
      </c>
      <c r="CI232"/>
      <c r="CJ232"/>
      <c r="CK232"/>
      <c r="CL232"/>
      <c r="CM232"/>
    </row>
    <row r="233" spans="1:91" s="39" customFormat="1" ht="12.95" customHeight="1" thickBot="1" x14ac:dyDescent="0.3">
      <c r="A233" s="13">
        <v>4.6078472222222215</v>
      </c>
      <c r="B233" s="13">
        <v>-74.118236111111102</v>
      </c>
      <c r="C233" s="13">
        <v>27</v>
      </c>
      <c r="D233" s="13">
        <v>25</v>
      </c>
      <c r="E233" s="13">
        <v>1823</v>
      </c>
      <c r="F233" s="3" t="s">
        <v>13</v>
      </c>
      <c r="G233" s="4" t="s">
        <v>822</v>
      </c>
      <c r="H233" s="5" t="s">
        <v>823</v>
      </c>
      <c r="I233" s="14" t="s">
        <v>1601</v>
      </c>
      <c r="J233" s="3" t="s">
        <v>1556</v>
      </c>
      <c r="K233" s="6">
        <v>40636</v>
      </c>
      <c r="L233" s="15">
        <v>12</v>
      </c>
      <c r="M233" s="3">
        <v>7</v>
      </c>
      <c r="N233" s="3">
        <f t="shared" si="153"/>
        <v>360</v>
      </c>
      <c r="O233" s="3">
        <v>30</v>
      </c>
      <c r="P233" s="14" t="s">
        <v>1593</v>
      </c>
      <c r="Q233" s="3">
        <v>1000</v>
      </c>
      <c r="R233" s="14"/>
      <c r="S233" s="14"/>
      <c r="T233" s="14"/>
      <c r="U233" s="17">
        <v>3.9E-2</v>
      </c>
      <c r="V233" s="140">
        <v>2.8800000000000002E-3</v>
      </c>
      <c r="W233" s="140">
        <v>3.2000000000000002E-3</v>
      </c>
      <c r="X233" s="140">
        <v>7.5000000000000002E-4</v>
      </c>
      <c r="Y233" s="140">
        <v>4.0000000000000003E-5</v>
      </c>
      <c r="Z233" s="140">
        <v>6.7999999999999996E-3</v>
      </c>
      <c r="AA233" s="146">
        <v>2.64</v>
      </c>
      <c r="AB233" s="218">
        <v>1.4999999999999999E-2</v>
      </c>
      <c r="AC233" s="237">
        <f t="shared" si="154"/>
        <v>4.5408392461142987E-5</v>
      </c>
      <c r="AD233" s="22">
        <f t="shared" si="155"/>
        <v>5.045376940126999E-5</v>
      </c>
      <c r="AE233" s="22">
        <f t="shared" si="156"/>
        <v>1.1825102203422653E-5</v>
      </c>
      <c r="AF233" s="22">
        <f t="shared" si="157"/>
        <v>6.3067211751587475E-7</v>
      </c>
      <c r="AG233" s="22">
        <f t="shared" si="158"/>
        <v>1.072142599776987E-4</v>
      </c>
      <c r="AH233" s="22">
        <f t="shared" si="159"/>
        <v>4.1624359756047738E-2</v>
      </c>
      <c r="AI233" s="238">
        <f t="shared" si="160"/>
        <v>1.8000000000000001E-4</v>
      </c>
      <c r="AJ233" s="247">
        <f t="shared" si="161"/>
        <v>1.2613442350317495E-7</v>
      </c>
      <c r="AK233" s="23">
        <f t="shared" si="162"/>
        <v>1.4014935944797219E-7</v>
      </c>
      <c r="AL233" s="23">
        <f t="shared" si="163"/>
        <v>3.2847506120618483E-8</v>
      </c>
      <c r="AM233" s="23">
        <f t="shared" si="164"/>
        <v>1.751866993099652E-9</v>
      </c>
      <c r="AN233" s="23">
        <f t="shared" si="165"/>
        <v>2.9781738882694085E-7</v>
      </c>
      <c r="AO233" s="23">
        <f t="shared" si="166"/>
        <v>1.1562322154457705E-4</v>
      </c>
      <c r="AP233" s="248">
        <f t="shared" si="167"/>
        <v>5.0000000000000008E-7</v>
      </c>
      <c r="AQ233" s="256">
        <f t="shared" si="168"/>
        <v>0.14014935944797219</v>
      </c>
      <c r="AR233" s="257">
        <f t="shared" si="169"/>
        <v>3.2847506120618486E-2</v>
      </c>
      <c r="AS233" s="257">
        <f t="shared" si="170"/>
        <v>1.7518669930996521E-3</v>
      </c>
      <c r="AT233" s="257">
        <f t="shared" si="171"/>
        <v>0.29781738882694087</v>
      </c>
      <c r="AU233" s="257">
        <f t="shared" si="172"/>
        <v>115.62322154457705</v>
      </c>
      <c r="AV233" s="258">
        <f t="shared" si="173"/>
        <v>0.50000000000000011</v>
      </c>
      <c r="AW233" s="264">
        <v>1</v>
      </c>
      <c r="AX233" s="265">
        <f t="shared" si="174"/>
        <v>0.14014935944797219</v>
      </c>
      <c r="AY233" s="265">
        <f t="shared" si="175"/>
        <v>3.2847506120618486E-2</v>
      </c>
      <c r="AZ233" s="265">
        <f t="shared" si="176"/>
        <v>1.7518669930996521E-3</v>
      </c>
      <c r="BA233" s="265">
        <f t="shared" si="177"/>
        <v>0.29781738882694087</v>
      </c>
      <c r="BB233" s="265">
        <f t="shared" si="178"/>
        <v>115.62322154457705</v>
      </c>
      <c r="BC233" s="266">
        <f t="shared" si="179"/>
        <v>0.50000000000000011</v>
      </c>
      <c r="BG233" s="13">
        <v>0.1</v>
      </c>
      <c r="BH233" s="13">
        <f t="shared" si="180"/>
        <v>100</v>
      </c>
      <c r="BI233"/>
      <c r="BJ233">
        <f>BH233</f>
        <v>100</v>
      </c>
      <c r="BK233" s="13">
        <f t="shared" si="181"/>
        <v>3.2000000000000003E-4</v>
      </c>
      <c r="BL233" s="13">
        <f t="shared" si="182"/>
        <v>7.5000000000000007E-5</v>
      </c>
      <c r="BM233" s="13">
        <f t="shared" si="183"/>
        <v>4.0000000000000007E-6</v>
      </c>
      <c r="BN233" s="13">
        <f t="shared" si="184"/>
        <v>6.8000000000000005E-4</v>
      </c>
      <c r="BO233" s="13">
        <f t="shared" si="185"/>
        <v>0.26400000000000001</v>
      </c>
      <c r="BP233" s="13">
        <f t="shared" si="186"/>
        <v>1.5E-3</v>
      </c>
      <c r="BQ233" s="13">
        <f>((((BJ233/Q233)^2)+((BK233/W233)^2))^(1/2))*AD233</f>
        <v>7.1352404960120705E-6</v>
      </c>
      <c r="BR233" s="209">
        <f>(((((BJ233/Q233))^2)+((BL233/X233)^2))^(1/2))*AE233</f>
        <v>1.6723219912528289E-6</v>
      </c>
      <c r="BS233" s="209">
        <f>(((((BJ233/Q233))^2)+((BM233/Y233)^2))^(1/2))*AF233</f>
        <v>8.9190506200150857E-8</v>
      </c>
      <c r="BT233" s="209">
        <f>((((BJ233/Q233)^2)+((BN233/Z233)^2))^(1/2))*AG233</f>
        <v>1.5162386054025646E-5</v>
      </c>
      <c r="BU233" s="209">
        <f>((((BJ233/Q233)^2)+((BO233/AA233)^2))^(1/2))*AH233</f>
        <v>5.8865734092099576E-3</v>
      </c>
      <c r="BV233" s="209">
        <f>((((BJ233/Q233)^2)+((BP233/AB233)^2))^(1/2))*AI233</f>
        <v>2.5455844122715716E-5</v>
      </c>
      <c r="CI233"/>
      <c r="CJ233"/>
      <c r="CK233"/>
      <c r="CL233"/>
      <c r="CM233"/>
    </row>
    <row r="234" spans="1:91" s="39" customFormat="1" ht="12.95" customHeight="1" thickBot="1" x14ac:dyDescent="0.3">
      <c r="A234" s="13">
        <v>4.6081887922990097</v>
      </c>
      <c r="B234" s="13">
        <v>-74.083925646573903</v>
      </c>
      <c r="C234" s="13">
        <v>31</v>
      </c>
      <c r="D234" s="13">
        <v>25</v>
      </c>
      <c r="E234" s="13">
        <v>2320</v>
      </c>
      <c r="F234" s="3" t="s">
        <v>13</v>
      </c>
      <c r="G234" s="4" t="s">
        <v>14</v>
      </c>
      <c r="H234" s="5" t="s">
        <v>15</v>
      </c>
      <c r="I234" s="14" t="s">
        <v>1552</v>
      </c>
      <c r="J234" s="3" t="s">
        <v>1556</v>
      </c>
      <c r="K234" s="6">
        <v>40623</v>
      </c>
      <c r="L234" s="15">
        <v>12</v>
      </c>
      <c r="M234" s="3">
        <v>7</v>
      </c>
      <c r="N234" s="3">
        <f t="shared" si="153"/>
        <v>360</v>
      </c>
      <c r="O234" s="3">
        <v>30</v>
      </c>
      <c r="P234" s="14" t="s">
        <v>1554</v>
      </c>
      <c r="Q234" s="3">
        <v>600</v>
      </c>
      <c r="R234" s="14"/>
      <c r="S234" s="14">
        <f>0.392899638837687*Q234</f>
        <v>235.73978330261221</v>
      </c>
      <c r="T234" s="14"/>
      <c r="U234" s="17">
        <v>3.9E-2</v>
      </c>
      <c r="V234" s="18">
        <v>2</v>
      </c>
      <c r="W234" s="19">
        <v>10</v>
      </c>
      <c r="X234" s="18">
        <v>4.3</v>
      </c>
      <c r="Y234" s="154">
        <v>18.05</v>
      </c>
      <c r="Z234" s="19">
        <v>148.69999999999999</v>
      </c>
      <c r="AA234" s="31">
        <v>3.125</v>
      </c>
      <c r="AB234" s="226">
        <v>0.90300000000000002</v>
      </c>
      <c r="AC234" s="237">
        <f t="shared" si="154"/>
        <v>2.6353888941385843E-2</v>
      </c>
      <c r="AD234" s="22">
        <f t="shared" si="155"/>
        <v>0.13176944470692917</v>
      </c>
      <c r="AE234" s="22">
        <f t="shared" si="156"/>
        <v>5.6660861223979557E-2</v>
      </c>
      <c r="AF234" s="22">
        <f t="shared" si="157"/>
        <v>0.23784384769600719</v>
      </c>
      <c r="AG234" s="22">
        <f t="shared" si="158"/>
        <v>1.9594116427920374</v>
      </c>
      <c r="AH234" s="22">
        <f t="shared" si="159"/>
        <v>4.1177951470915373E-2</v>
      </c>
      <c r="AI234" s="238">
        <f t="shared" si="160"/>
        <v>9.0560762918671066E-3</v>
      </c>
      <c r="AJ234" s="247">
        <f t="shared" si="161"/>
        <v>7.3205247059405121E-5</v>
      </c>
      <c r="AK234" s="23">
        <f t="shared" si="162"/>
        <v>3.6602623529702544E-4</v>
      </c>
      <c r="AL234" s="23">
        <f t="shared" si="163"/>
        <v>1.57391281177721E-4</v>
      </c>
      <c r="AM234" s="23">
        <f t="shared" si="164"/>
        <v>6.6067735471113105E-4</v>
      </c>
      <c r="AN234" s="23">
        <f t="shared" si="165"/>
        <v>5.4428101188667708E-3</v>
      </c>
      <c r="AO234" s="23">
        <f t="shared" si="166"/>
        <v>1.1438319853032048E-4</v>
      </c>
      <c r="AP234" s="248">
        <f t="shared" si="167"/>
        <v>2.515576747740863E-5</v>
      </c>
      <c r="AQ234" s="256">
        <f t="shared" si="168"/>
        <v>366.02623529702544</v>
      </c>
      <c r="AR234" s="257">
        <f t="shared" si="169"/>
        <v>157.391281177721</v>
      </c>
      <c r="AS234" s="257">
        <f t="shared" si="170"/>
        <v>660.6773547111311</v>
      </c>
      <c r="AT234" s="257">
        <f t="shared" si="171"/>
        <v>5442.8101188667706</v>
      </c>
      <c r="AU234" s="257">
        <f t="shared" si="172"/>
        <v>114.38319853032048</v>
      </c>
      <c r="AV234" s="258">
        <f t="shared" si="173"/>
        <v>25.155767477408631</v>
      </c>
      <c r="AW234" s="264">
        <v>1</v>
      </c>
      <c r="AX234" s="265">
        <f t="shared" si="174"/>
        <v>366.02623529702544</v>
      </c>
      <c r="AY234" s="265">
        <f t="shared" si="175"/>
        <v>157.391281177721</v>
      </c>
      <c r="AZ234" s="265">
        <f t="shared" si="176"/>
        <v>660.6773547111311</v>
      </c>
      <c r="BA234" s="265">
        <f t="shared" si="177"/>
        <v>5442.8101188667706</v>
      </c>
      <c r="BB234" s="265">
        <f t="shared" si="178"/>
        <v>114.38319853032048</v>
      </c>
      <c r="BC234" s="266">
        <f t="shared" si="179"/>
        <v>25.155767477408631</v>
      </c>
      <c r="BE234" s="212">
        <f>'F. CONVERSIÓN DE CARBÓN A CARNE'!$H$20</f>
        <v>8.6971304768698895E-2</v>
      </c>
      <c r="BG234" s="13">
        <v>0.1</v>
      </c>
      <c r="BH234" s="13">
        <f t="shared" si="180"/>
        <v>60</v>
      </c>
      <c r="BI234">
        <f>(((((BD234+BE234+BF234)/0.392899638837687)^2)+((BH234/Q234)^2))^(1/2))*S234</f>
        <v>57.260590998144544</v>
      </c>
      <c r="BJ234">
        <f t="shared" ref="BJ234:BJ237" si="191">(((BH234)^2)+((BI234^2))^(1/2))</f>
        <v>3657.2605909981444</v>
      </c>
      <c r="BK234" s="13">
        <f t="shared" si="181"/>
        <v>1</v>
      </c>
      <c r="BL234" s="13">
        <f t="shared" si="182"/>
        <v>0.43</v>
      </c>
      <c r="BM234" s="13">
        <f t="shared" si="183"/>
        <v>1.8050000000000002</v>
      </c>
      <c r="BN234" s="13">
        <f t="shared" si="184"/>
        <v>14.87</v>
      </c>
      <c r="BO234" s="13">
        <f t="shared" si="185"/>
        <v>0.3125</v>
      </c>
      <c r="BP234" s="13">
        <f t="shared" si="186"/>
        <v>9.0300000000000005E-2</v>
      </c>
      <c r="BQ234" s="13">
        <f>((((BJ234/(Q234+R234+S234+T234))^2)+((BK234/W234)^2))^(1/2))*AD234</f>
        <v>0.57678360728999611</v>
      </c>
      <c r="BR234" s="209">
        <f>((((BJ234/(Q234+R234+S234+T234))^2)+((BL234/X234)^2))^(1/2))*AE234</f>
        <v>0.24801695113469838</v>
      </c>
      <c r="BS234" s="209">
        <f>(((((BJ234/(Q234+R234+S234+T234))^2)+((BM234/Y234)^2))^(1/2))*AF234)</f>
        <v>1.041094411158443</v>
      </c>
      <c r="BT234" s="209">
        <f>((((BJ234/(Q234+R234+S234+T234))^2)+((BN234/Z234)^2))^(1/2))*AG234</f>
        <v>8.576772240402244</v>
      </c>
      <c r="BU234" s="209">
        <f>((((BJ234/(Q234+R234+S234+T234))^2)+((BO234/AA234)^2))^(1/2))*AH234</f>
        <v>0.1802448772781238</v>
      </c>
      <c r="BV234" s="209">
        <f>((((BJ234/(Q234+R234+S234+T234))^2)+((BP234/AB234)^2))^(1/2))*AI234</f>
        <v>3.9640421670850724E-2</v>
      </c>
      <c r="CI234"/>
      <c r="CJ234"/>
      <c r="CK234"/>
      <c r="CL234"/>
      <c r="CM234"/>
    </row>
    <row r="235" spans="1:91" s="39" customFormat="1" ht="12.95" customHeight="1" thickBot="1" x14ac:dyDescent="0.3">
      <c r="A235" s="13">
        <v>4.6081887922990097</v>
      </c>
      <c r="B235" s="13">
        <v>-74.083925646573903</v>
      </c>
      <c r="C235" s="13">
        <v>31</v>
      </c>
      <c r="D235" s="13">
        <v>25</v>
      </c>
      <c r="E235" s="13">
        <v>2320</v>
      </c>
      <c r="F235" s="3" t="s">
        <v>5</v>
      </c>
      <c r="G235" s="4" t="s">
        <v>16</v>
      </c>
      <c r="H235" s="5" t="s">
        <v>15</v>
      </c>
      <c r="I235" s="14" t="s">
        <v>1552</v>
      </c>
      <c r="J235" s="3" t="s">
        <v>1553</v>
      </c>
      <c r="K235" s="6">
        <v>40623</v>
      </c>
      <c r="L235" s="15">
        <v>12</v>
      </c>
      <c r="M235" s="3">
        <v>7</v>
      </c>
      <c r="N235" s="3">
        <f t="shared" si="153"/>
        <v>360</v>
      </c>
      <c r="O235" s="3">
        <v>30</v>
      </c>
      <c r="P235" s="14" t="s">
        <v>1554</v>
      </c>
      <c r="Q235" s="3">
        <v>1280</v>
      </c>
      <c r="R235" s="14"/>
      <c r="S235" s="14"/>
      <c r="T235" s="14">
        <f>0.738210935315612*Q235</f>
        <v>944.90999720398338</v>
      </c>
      <c r="U235" s="17">
        <v>3.9E-2</v>
      </c>
      <c r="V235" s="18">
        <v>2.02</v>
      </c>
      <c r="W235" s="19">
        <v>10.1</v>
      </c>
      <c r="X235" s="18">
        <v>1.9</v>
      </c>
      <c r="Y235" s="20">
        <v>18.05</v>
      </c>
      <c r="Z235" s="19">
        <v>160.19999999999999</v>
      </c>
      <c r="AA235" s="21">
        <v>3.125</v>
      </c>
      <c r="AB235" s="219">
        <v>1.0149999999999999</v>
      </c>
      <c r="AC235" s="237">
        <f t="shared" si="154"/>
        <v>7.0861029310553214E-2</v>
      </c>
      <c r="AD235" s="22">
        <f t="shared" si="155"/>
        <v>0.35430514655276601</v>
      </c>
      <c r="AE235" s="22">
        <f t="shared" si="156"/>
        <v>6.6651463212896583E-2</v>
      </c>
      <c r="AF235" s="22">
        <f t="shared" si="157"/>
        <v>0.63318890052251753</v>
      </c>
      <c r="AG235" s="22">
        <f t="shared" si="158"/>
        <v>5.619770740371596</v>
      </c>
      <c r="AH235" s="22">
        <f t="shared" si="159"/>
        <v>0.10962411712647464</v>
      </c>
      <c r="AI235" s="238">
        <f t="shared" si="160"/>
        <v>2.7099403765944517E-2</v>
      </c>
      <c r="AJ235" s="247">
        <f t="shared" si="161"/>
        <v>1.968361925293145E-4</v>
      </c>
      <c r="AK235" s="23">
        <f t="shared" si="162"/>
        <v>9.8418096264657235E-4</v>
      </c>
      <c r="AL235" s="23">
        <f t="shared" si="163"/>
        <v>1.8514295336915718E-4</v>
      </c>
      <c r="AM235" s="23">
        <f t="shared" si="164"/>
        <v>1.7588580570069932E-3</v>
      </c>
      <c r="AN235" s="23">
        <f t="shared" si="165"/>
        <v>1.5610474278809988E-2</v>
      </c>
      <c r="AO235" s="23">
        <f t="shared" si="166"/>
        <v>3.0451143646242955E-4</v>
      </c>
      <c r="AP235" s="248">
        <f t="shared" si="167"/>
        <v>7.5276121572068102E-5</v>
      </c>
      <c r="AQ235" s="256">
        <f t="shared" si="168"/>
        <v>984.18096264657231</v>
      </c>
      <c r="AR235" s="257">
        <f t="shared" si="169"/>
        <v>185.14295336915717</v>
      </c>
      <c r="AS235" s="257">
        <f t="shared" si="170"/>
        <v>1758.8580570069932</v>
      </c>
      <c r="AT235" s="257">
        <f t="shared" si="171"/>
        <v>15610.474278809988</v>
      </c>
      <c r="AU235" s="257">
        <f t="shared" si="172"/>
        <v>304.51143646242957</v>
      </c>
      <c r="AV235" s="258">
        <f t="shared" si="173"/>
        <v>75.276121572068107</v>
      </c>
      <c r="AW235" s="264">
        <v>1</v>
      </c>
      <c r="AX235" s="265">
        <f t="shared" si="174"/>
        <v>984.18096264657231</v>
      </c>
      <c r="AY235" s="265">
        <f t="shared" si="175"/>
        <v>185.14295336915717</v>
      </c>
      <c r="AZ235" s="265">
        <f t="shared" si="176"/>
        <v>1758.8580570069932</v>
      </c>
      <c r="BA235" s="265">
        <f t="shared" si="177"/>
        <v>15610.474278809988</v>
      </c>
      <c r="BB235" s="265">
        <f t="shared" si="178"/>
        <v>304.51143646242957</v>
      </c>
      <c r="BC235" s="266">
        <f t="shared" si="179"/>
        <v>75.276121572068107</v>
      </c>
      <c r="BD235" s="211">
        <f>'F. CONVERSIÓN DE CARBÓN A CARNE'!$F$20</f>
        <v>0.16207300021353654</v>
      </c>
      <c r="BG235" s="13">
        <v>0.1</v>
      </c>
      <c r="BH235" s="13">
        <f t="shared" si="180"/>
        <v>128</v>
      </c>
      <c r="BI235">
        <f>(((((BD235+BE235+BF235)/0.738210935315612)^2)+((BH235/Q235)^2))^(1/2))*T235</f>
        <v>227.95937995484871</v>
      </c>
      <c r="BJ235">
        <f t="shared" si="191"/>
        <v>16611.959379954849</v>
      </c>
      <c r="BK235" s="13">
        <f t="shared" si="181"/>
        <v>1.01</v>
      </c>
      <c r="BL235" s="13">
        <f t="shared" si="182"/>
        <v>0.19</v>
      </c>
      <c r="BM235" s="13">
        <f t="shared" si="183"/>
        <v>1.8050000000000002</v>
      </c>
      <c r="BN235" s="13">
        <f t="shared" si="184"/>
        <v>16.02</v>
      </c>
      <c r="BO235" s="13">
        <f t="shared" si="185"/>
        <v>0.3125</v>
      </c>
      <c r="BP235" s="13">
        <f t="shared" si="186"/>
        <v>0.10149999999999999</v>
      </c>
      <c r="BQ235" s="13">
        <f>((((BJ235/(Q235+R235+S235+T235))^2)+((BK235/W235)^2))^(1/2))*AD235</f>
        <v>2.6456039058529024</v>
      </c>
      <c r="BR235" s="209">
        <f>((((BJ235/(Q235+R235+S235+T235))^2)+((BL235/X235)^2))^(1/2))*AE235</f>
        <v>0.49768786347727867</v>
      </c>
      <c r="BS235" s="209">
        <f>(((((BJ235/(Q235+R235+S235+T235))^2)+((BM235/Y235)^2))^(1/2))*AF235)</f>
        <v>4.7280347030341474</v>
      </c>
      <c r="BT235" s="209">
        <f>((((BJ235/(Q235+R235+S235+T235))^2)+((BN235/Z235)^2))^(1/2))*AG235</f>
        <v>41.962945120557919</v>
      </c>
      <c r="BU235" s="209">
        <f>((((BJ235/(Q235+R235+S235+T235))^2)+((BO235/AA235)^2))^(1/2))*AH235</f>
        <v>0.81856556492973465</v>
      </c>
      <c r="BV235" s="209">
        <f>((((BJ235/(Q235+R235+S235+T235))^2)+((BP235/AB235)^2))^(1/2))*AI235</f>
        <v>0.20235181212302927</v>
      </c>
      <c r="CI235"/>
      <c r="CJ235"/>
      <c r="CK235"/>
      <c r="CL235"/>
      <c r="CM235"/>
    </row>
    <row r="236" spans="1:91" s="13" customFormat="1" ht="12.95" customHeight="1" thickBot="1" x14ac:dyDescent="0.3">
      <c r="A236" s="13">
        <v>4.6087881197810496</v>
      </c>
      <c r="B236" s="13">
        <v>-74.072461850939305</v>
      </c>
      <c r="C236" s="13">
        <v>32</v>
      </c>
      <c r="D236" s="13">
        <v>25</v>
      </c>
      <c r="E236" s="13">
        <v>2321</v>
      </c>
      <c r="F236" s="3" t="s">
        <v>5</v>
      </c>
      <c r="G236" s="4" t="s">
        <v>584</v>
      </c>
      <c r="H236" s="5" t="s">
        <v>585</v>
      </c>
      <c r="I236" s="14" t="s">
        <v>1605</v>
      </c>
      <c r="J236" s="3" t="s">
        <v>1553</v>
      </c>
      <c r="K236" s="6">
        <v>40640</v>
      </c>
      <c r="L236" s="15">
        <v>12</v>
      </c>
      <c r="M236" s="3">
        <v>7</v>
      </c>
      <c r="N236" s="3">
        <f t="shared" si="153"/>
        <v>360</v>
      </c>
      <c r="O236" s="3">
        <v>30</v>
      </c>
      <c r="P236" s="14" t="s">
        <v>1554</v>
      </c>
      <c r="Q236" s="3">
        <v>400</v>
      </c>
      <c r="R236" s="14"/>
      <c r="S236" s="14"/>
      <c r="T236" s="14">
        <f>0.738210935315612*Q236</f>
        <v>295.28437412624481</v>
      </c>
      <c r="U236" s="17">
        <v>3.9E-2</v>
      </c>
      <c r="V236" s="18">
        <v>2.02</v>
      </c>
      <c r="W236" s="19">
        <v>10.1</v>
      </c>
      <c r="X236" s="18">
        <v>1.9</v>
      </c>
      <c r="Y236" s="20">
        <v>18.05</v>
      </c>
      <c r="Z236" s="19">
        <v>160.19999999999999</v>
      </c>
      <c r="AA236" s="21">
        <v>3.125</v>
      </c>
      <c r="AB236" s="219">
        <v>1.0149999999999999</v>
      </c>
      <c r="AC236" s="237">
        <f t="shared" si="154"/>
        <v>2.2144071659547872E-2</v>
      </c>
      <c r="AD236" s="22">
        <f t="shared" si="155"/>
        <v>0.11072035829773938</v>
      </c>
      <c r="AE236" s="22">
        <f t="shared" si="156"/>
        <v>2.0828582254030181E-2</v>
      </c>
      <c r="AF236" s="22">
        <f t="shared" si="157"/>
        <v>0.1978715314132867</v>
      </c>
      <c r="AG236" s="22">
        <f t="shared" si="158"/>
        <v>1.7561783563661233</v>
      </c>
      <c r="AH236" s="22">
        <f t="shared" si="159"/>
        <v>3.4257536602023325E-2</v>
      </c>
      <c r="AI236" s="238">
        <f t="shared" si="160"/>
        <v>8.4685636768576603E-3</v>
      </c>
      <c r="AJ236" s="247">
        <f t="shared" si="161"/>
        <v>6.1511310165410758E-5</v>
      </c>
      <c r="AK236" s="23">
        <f t="shared" si="162"/>
        <v>3.0755655082705384E-4</v>
      </c>
      <c r="AL236" s="23">
        <f t="shared" si="163"/>
        <v>5.7857172927861611E-5</v>
      </c>
      <c r="AM236" s="23">
        <f t="shared" si="164"/>
        <v>5.4964314281468526E-4</v>
      </c>
      <c r="AN236" s="23">
        <f t="shared" si="165"/>
        <v>4.8782732121281204E-3</v>
      </c>
      <c r="AO236" s="23">
        <f t="shared" si="166"/>
        <v>9.5159823894509231E-5</v>
      </c>
      <c r="AP236" s="248">
        <f t="shared" si="167"/>
        <v>2.3523787991271279E-5</v>
      </c>
      <c r="AQ236" s="256">
        <f t="shared" si="168"/>
        <v>307.55655082705385</v>
      </c>
      <c r="AR236" s="257">
        <f t="shared" si="169"/>
        <v>57.857172927861612</v>
      </c>
      <c r="AS236" s="257">
        <f t="shared" si="170"/>
        <v>549.64314281468523</v>
      </c>
      <c r="AT236" s="257">
        <f t="shared" si="171"/>
        <v>4878.2732121281206</v>
      </c>
      <c r="AU236" s="257">
        <f t="shared" si="172"/>
        <v>95.159823894509231</v>
      </c>
      <c r="AV236" s="258">
        <f t="shared" si="173"/>
        <v>23.523787991271277</v>
      </c>
      <c r="AW236" s="264">
        <v>1</v>
      </c>
      <c r="AX236" s="265">
        <f t="shared" si="174"/>
        <v>307.55655082705385</v>
      </c>
      <c r="AY236" s="265">
        <f t="shared" si="175"/>
        <v>57.857172927861612</v>
      </c>
      <c r="AZ236" s="265">
        <f t="shared" si="176"/>
        <v>549.64314281468523</v>
      </c>
      <c r="BA236" s="265">
        <f t="shared" si="177"/>
        <v>4878.2732121281206</v>
      </c>
      <c r="BB236" s="265">
        <f t="shared" si="178"/>
        <v>95.159823894509231</v>
      </c>
      <c r="BC236" s="266">
        <f t="shared" si="179"/>
        <v>23.523787991271277</v>
      </c>
      <c r="BD236" s="211">
        <f>'F. CONVERSIÓN DE CARBÓN A CARNE'!$F$20</f>
        <v>0.16207300021353654</v>
      </c>
      <c r="BG236" s="13">
        <v>0.1</v>
      </c>
      <c r="BH236" s="13">
        <f t="shared" si="180"/>
        <v>40</v>
      </c>
      <c r="BI236">
        <f>(((((BD236+BE236+BF236)/0.738210935315612)^2)+((BH236/Q236)^2))^(1/2))*T236</f>
        <v>71.237306235890216</v>
      </c>
      <c r="BJ236">
        <f t="shared" si="191"/>
        <v>1671.2373062358902</v>
      </c>
      <c r="BK236" s="13">
        <f t="shared" si="181"/>
        <v>1.01</v>
      </c>
      <c r="BL236" s="13">
        <f t="shared" si="182"/>
        <v>0.19</v>
      </c>
      <c r="BM236" s="13">
        <f t="shared" si="183"/>
        <v>1.8050000000000002</v>
      </c>
      <c r="BN236" s="13">
        <f t="shared" si="184"/>
        <v>16.02</v>
      </c>
      <c r="BO236" s="13">
        <f t="shared" si="185"/>
        <v>0.3125</v>
      </c>
      <c r="BP236" s="13">
        <f t="shared" si="186"/>
        <v>0.10149999999999999</v>
      </c>
      <c r="BQ236" s="13">
        <f>((((BJ236/(Q236+R236+S236+T236))^2)+((BK236/W236)^2))^(1/2))*AD236</f>
        <v>0.26636591484786293</v>
      </c>
      <c r="BR236" s="209">
        <f>((((BJ236/(Q236+R236+S236+T236))^2)+((BL236/X236)^2))^(1/2))*AE236</f>
        <v>5.0108439426825704E-2</v>
      </c>
      <c r="BS236" s="209">
        <f>(((((BJ236/(Q236+R236+S236+T236))^2)+((BM236/Y236)^2))^(1/2))*AF236)</f>
        <v>0.47603017455484414</v>
      </c>
      <c r="BT236" s="209">
        <f>((((BJ236/(Q236+R236+S236+T236))^2)+((BN236/Z236)^2))^(1/2))*AG236</f>
        <v>4.2249326295670926</v>
      </c>
      <c r="BU236" s="209">
        <f>((((BJ236/(Q236+R236+S236+T236))^2)+((BO236/AA236)^2))^(1/2))*AH236</f>
        <v>8.241519642570018E-2</v>
      </c>
      <c r="BV236" s="209">
        <f>((((BJ236/(Q236+R236+S236+T236))^2)+((BP236/AB236)^2))^(1/2))*AI236</f>
        <v>2.0373278644634125E-2</v>
      </c>
      <c r="CI236"/>
      <c r="CJ236"/>
      <c r="CK236"/>
      <c r="CL236"/>
      <c r="CM236"/>
    </row>
    <row r="237" spans="1:91" s="13" customFormat="1" ht="12.95" customHeight="1" thickBot="1" x14ac:dyDescent="0.3">
      <c r="A237" s="13">
        <v>4.60892492046868</v>
      </c>
      <c r="B237" s="13">
        <v>-74.086043187989702</v>
      </c>
      <c r="C237" s="13">
        <v>31</v>
      </c>
      <c r="D237" s="13">
        <v>25</v>
      </c>
      <c r="E237" s="13">
        <v>2320</v>
      </c>
      <c r="F237" s="3" t="s">
        <v>5</v>
      </c>
      <c r="G237" s="4" t="s">
        <v>6</v>
      </c>
      <c r="H237" s="5" t="s">
        <v>7</v>
      </c>
      <c r="I237" s="14" t="s">
        <v>1552</v>
      </c>
      <c r="J237" s="3" t="s">
        <v>1553</v>
      </c>
      <c r="K237" s="6" t="s">
        <v>1551</v>
      </c>
      <c r="L237" s="15">
        <v>12</v>
      </c>
      <c r="M237" s="3">
        <v>7</v>
      </c>
      <c r="N237" s="3">
        <f t="shared" si="153"/>
        <v>360</v>
      </c>
      <c r="O237" s="3">
        <v>30</v>
      </c>
      <c r="P237" s="14" t="s">
        <v>1554</v>
      </c>
      <c r="Q237" s="3">
        <v>200</v>
      </c>
      <c r="R237" s="14"/>
      <c r="S237" s="14"/>
      <c r="T237" s="14">
        <f>0.738210935315612*Q237</f>
        <v>147.64218706312241</v>
      </c>
      <c r="U237" s="17">
        <v>3.9E-2</v>
      </c>
      <c r="V237" s="18">
        <v>2.02</v>
      </c>
      <c r="W237" s="19">
        <v>10.1</v>
      </c>
      <c r="X237" s="18">
        <v>1.9</v>
      </c>
      <c r="Y237" s="20">
        <v>18.05</v>
      </c>
      <c r="Z237" s="19">
        <v>160.19999999999999</v>
      </c>
      <c r="AA237" s="21">
        <v>3.125</v>
      </c>
      <c r="AB237" s="219">
        <v>1.0149999999999999</v>
      </c>
      <c r="AC237" s="237">
        <f t="shared" si="154"/>
        <v>1.1072035829773936E-2</v>
      </c>
      <c r="AD237" s="22">
        <f t="shared" si="155"/>
        <v>5.536017914886969E-2</v>
      </c>
      <c r="AE237" s="22">
        <f t="shared" si="156"/>
        <v>1.041429112701509E-2</v>
      </c>
      <c r="AF237" s="22">
        <f t="shared" si="157"/>
        <v>9.893576570664335E-2</v>
      </c>
      <c r="AG237" s="22">
        <f t="shared" si="158"/>
        <v>0.87808917818306165</v>
      </c>
      <c r="AH237" s="22">
        <f t="shared" si="159"/>
        <v>1.7128768301011663E-2</v>
      </c>
      <c r="AI237" s="238">
        <f t="shared" si="160"/>
        <v>4.2342818384288302E-3</v>
      </c>
      <c r="AJ237" s="247">
        <f t="shared" si="161"/>
        <v>3.0755655082705379E-5</v>
      </c>
      <c r="AK237" s="23">
        <f t="shared" si="162"/>
        <v>1.5377827541352692E-4</v>
      </c>
      <c r="AL237" s="23">
        <f t="shared" si="163"/>
        <v>2.8928586463930805E-5</v>
      </c>
      <c r="AM237" s="23">
        <f t="shared" si="164"/>
        <v>2.7482157140734263E-4</v>
      </c>
      <c r="AN237" s="23">
        <f t="shared" si="165"/>
        <v>2.4391366060640602E-3</v>
      </c>
      <c r="AO237" s="23">
        <f t="shared" si="166"/>
        <v>4.7579911947254616E-5</v>
      </c>
      <c r="AP237" s="248">
        <f t="shared" si="167"/>
        <v>1.1761893995635639E-5</v>
      </c>
      <c r="AQ237" s="256">
        <f t="shared" si="168"/>
        <v>153.77827541352693</v>
      </c>
      <c r="AR237" s="257">
        <f t="shared" si="169"/>
        <v>28.928586463930806</v>
      </c>
      <c r="AS237" s="257">
        <f t="shared" si="170"/>
        <v>274.82157140734262</v>
      </c>
      <c r="AT237" s="257">
        <f t="shared" si="171"/>
        <v>2439.1366060640603</v>
      </c>
      <c r="AU237" s="257">
        <f t="shared" si="172"/>
        <v>47.579911947254615</v>
      </c>
      <c r="AV237" s="258">
        <f t="shared" si="173"/>
        <v>11.761893995635639</v>
      </c>
      <c r="AW237" s="264">
        <v>1</v>
      </c>
      <c r="AX237" s="265">
        <f t="shared" si="174"/>
        <v>153.77827541352693</v>
      </c>
      <c r="AY237" s="265">
        <f t="shared" si="175"/>
        <v>28.928586463930806</v>
      </c>
      <c r="AZ237" s="265">
        <f t="shared" si="176"/>
        <v>274.82157140734262</v>
      </c>
      <c r="BA237" s="265">
        <f t="shared" si="177"/>
        <v>2439.1366060640603</v>
      </c>
      <c r="BB237" s="265">
        <f t="shared" si="178"/>
        <v>47.579911947254615</v>
      </c>
      <c r="BC237" s="266">
        <f t="shared" si="179"/>
        <v>11.761893995635639</v>
      </c>
      <c r="BD237" s="211">
        <f>'F. CONVERSIÓN DE CARBÓN A CARNE'!$F$20</f>
        <v>0.16207300021353654</v>
      </c>
      <c r="BG237" s="13">
        <v>0.1</v>
      </c>
      <c r="BH237" s="13">
        <f t="shared" si="180"/>
        <v>20</v>
      </c>
      <c r="BI237">
        <f>(((((BD237+BE237+BF237)/0.738210935315612)^2)+((BH237/Q237)^2))^(1/2))*T237</f>
        <v>35.618653117945108</v>
      </c>
      <c r="BJ237">
        <f t="shared" si="191"/>
        <v>435.61865311794509</v>
      </c>
      <c r="BK237" s="13">
        <f t="shared" si="181"/>
        <v>1.01</v>
      </c>
      <c r="BL237" s="13">
        <f t="shared" si="182"/>
        <v>0.19</v>
      </c>
      <c r="BM237" s="13">
        <f t="shared" si="183"/>
        <v>1.8050000000000002</v>
      </c>
      <c r="BN237" s="13">
        <f t="shared" si="184"/>
        <v>16.02</v>
      </c>
      <c r="BO237" s="13">
        <f t="shared" si="185"/>
        <v>0.3125</v>
      </c>
      <c r="BP237" s="13">
        <f t="shared" si="186"/>
        <v>0.10149999999999999</v>
      </c>
      <c r="BQ237" s="13">
        <f>((((BJ237/(Q237+R237+S237+T237))^2)+((BK237/W237)^2))^(1/2))*AD237</f>
        <v>6.9590514219961361E-2</v>
      </c>
      <c r="BR237" s="209">
        <f>((((BJ237/(Q237+R237+S237+T237))^2)+((BL237/X237)^2))^(1/2))*AE237</f>
        <v>1.3091284853260058E-2</v>
      </c>
      <c r="BS237" s="209">
        <f>(((((BJ237/(Q237+R237+S237+T237))^2)+((BM237/Y237)^2))^(1/2))*AF237)</f>
        <v>0.12436720610597055</v>
      </c>
      <c r="BT237" s="209">
        <f>((((BJ237/(Q237+R237+S237+T237))^2)+((BN237/Z237)^2))^(1/2))*AG237</f>
        <v>1.1038020176275058</v>
      </c>
      <c r="BU237" s="209">
        <f>((((BJ237/(Q237+R237+S237+T237))^2)+((BO237/AA237)^2))^(1/2))*AH237</f>
        <v>2.1531718508651414E-2</v>
      </c>
      <c r="BV237" s="209">
        <f>((((BJ237/(Q237+R237+S237+T237))^2)+((BP237/AB237)^2))^(1/2))*AI237</f>
        <v>5.3227040630796432E-3</v>
      </c>
      <c r="CI237"/>
      <c r="CJ237"/>
      <c r="CK237"/>
      <c r="CL237"/>
      <c r="CM237"/>
    </row>
    <row r="238" spans="1:91" s="13" customFormat="1" ht="12.95" customHeight="1" thickBot="1" x14ac:dyDescent="0.3">
      <c r="A238" s="13">
        <v>4.6090916666666661</v>
      </c>
      <c r="B238" s="13">
        <v>-74.19146388888889</v>
      </c>
      <c r="C238" s="13">
        <v>19</v>
      </c>
      <c r="D238" s="13">
        <v>25</v>
      </c>
      <c r="E238" s="13">
        <v>1815</v>
      </c>
      <c r="F238" s="83" t="s">
        <v>13</v>
      </c>
      <c r="G238" s="59" t="s">
        <v>1525</v>
      </c>
      <c r="H238" s="60" t="s">
        <v>1526</v>
      </c>
      <c r="I238" s="93" t="s">
        <v>1646</v>
      </c>
      <c r="J238" s="71"/>
      <c r="K238" s="95">
        <v>41369</v>
      </c>
      <c r="L238" s="93">
        <v>13</v>
      </c>
      <c r="M238" s="93">
        <v>7</v>
      </c>
      <c r="N238" s="3">
        <f t="shared" si="153"/>
        <v>390</v>
      </c>
      <c r="O238" s="3">
        <v>30</v>
      </c>
      <c r="P238" s="16" t="s">
        <v>1632</v>
      </c>
      <c r="Q238" s="62">
        <v>550</v>
      </c>
      <c r="R238" s="14"/>
      <c r="S238" s="14"/>
      <c r="T238" s="14"/>
      <c r="U238" s="17">
        <v>3.9E-2</v>
      </c>
      <c r="V238" s="142">
        <v>0.36</v>
      </c>
      <c r="W238" s="148">
        <v>1.8</v>
      </c>
      <c r="X238" s="142">
        <v>10.3</v>
      </c>
      <c r="Y238" s="154">
        <f>0.01805*1000</f>
        <v>18.05</v>
      </c>
      <c r="Z238" s="148">
        <v>311.5</v>
      </c>
      <c r="AA238" s="21">
        <f>0.003125*1000</f>
        <v>3.125</v>
      </c>
      <c r="AB238" s="215">
        <v>0.28499999999999998</v>
      </c>
      <c r="AC238" s="237">
        <f t="shared" si="154"/>
        <v>3.1218269817035803E-3</v>
      </c>
      <c r="AD238" s="22">
        <f t="shared" si="155"/>
        <v>1.5609134908517902E-2</v>
      </c>
      <c r="AE238" s="22">
        <f t="shared" si="156"/>
        <v>8.9318938643185769E-2</v>
      </c>
      <c r="AF238" s="22">
        <f t="shared" si="157"/>
        <v>0.15652493616597118</v>
      </c>
      <c r="AG238" s="22">
        <f t="shared" si="158"/>
        <v>2.701247513335181</v>
      </c>
      <c r="AH238" s="22">
        <f t="shared" si="159"/>
        <v>2.7099192549510247E-2</v>
      </c>
      <c r="AI238" s="238">
        <f t="shared" si="160"/>
        <v>1.8810000000000001E-3</v>
      </c>
      <c r="AJ238" s="247">
        <f t="shared" si="161"/>
        <v>8.6717416158432791E-6</v>
      </c>
      <c r="AK238" s="23">
        <f t="shared" si="162"/>
        <v>4.3358708079216396E-5</v>
      </c>
      <c r="AL238" s="23">
        <f t="shared" si="163"/>
        <v>2.4810816289773824E-4</v>
      </c>
      <c r="AM238" s="23">
        <f t="shared" si="164"/>
        <v>4.3479148934991998E-4</v>
      </c>
      <c r="AN238" s="23">
        <f t="shared" si="165"/>
        <v>7.503465314819947E-3</v>
      </c>
      <c r="AO238" s="23">
        <f t="shared" si="166"/>
        <v>7.5275534859750687E-5</v>
      </c>
      <c r="AP238" s="248">
        <f t="shared" si="167"/>
        <v>5.2249999999999999E-6</v>
      </c>
      <c r="AQ238" s="256">
        <f t="shared" si="168"/>
        <v>43.358708079216399</v>
      </c>
      <c r="AR238" s="257">
        <f t="shared" si="169"/>
        <v>248.10816289773825</v>
      </c>
      <c r="AS238" s="257">
        <f t="shared" si="170"/>
        <v>434.79148934991997</v>
      </c>
      <c r="AT238" s="257">
        <f t="shared" si="171"/>
        <v>7503.4653148199468</v>
      </c>
      <c r="AU238" s="257">
        <f t="shared" si="172"/>
        <v>75.275534859750692</v>
      </c>
      <c r="AV238" s="258">
        <f t="shared" si="173"/>
        <v>5.2249999999999996</v>
      </c>
      <c r="AW238" s="264">
        <v>1</v>
      </c>
      <c r="AX238" s="265">
        <f t="shared" si="174"/>
        <v>43.358708079216399</v>
      </c>
      <c r="AY238" s="265">
        <f t="shared" si="175"/>
        <v>248.10816289773825</v>
      </c>
      <c r="AZ238" s="265">
        <f t="shared" si="176"/>
        <v>434.79148934991997</v>
      </c>
      <c r="BA238" s="265">
        <f t="shared" si="177"/>
        <v>7503.4653148199468</v>
      </c>
      <c r="BB238" s="265">
        <f t="shared" si="178"/>
        <v>75.275534859750692</v>
      </c>
      <c r="BC238" s="266">
        <f t="shared" si="179"/>
        <v>5.2249999999999996</v>
      </c>
      <c r="BG238" s="13">
        <v>0.1</v>
      </c>
      <c r="BH238" s="13">
        <f t="shared" si="180"/>
        <v>55</v>
      </c>
      <c r="BI238"/>
      <c r="BJ238">
        <f>BH238</f>
        <v>55</v>
      </c>
      <c r="BK238" s="13">
        <f t="shared" si="181"/>
        <v>0.18000000000000002</v>
      </c>
      <c r="BL238" s="13">
        <f t="shared" si="182"/>
        <v>1.03</v>
      </c>
      <c r="BM238" s="13">
        <f t="shared" si="183"/>
        <v>1.8050000000000002</v>
      </c>
      <c r="BN238" s="13">
        <f t="shared" si="184"/>
        <v>31.150000000000002</v>
      </c>
      <c r="BO238" s="13">
        <f t="shared" si="185"/>
        <v>0.3125</v>
      </c>
      <c r="BP238" s="13">
        <f t="shared" si="186"/>
        <v>2.8499999999999998E-2</v>
      </c>
      <c r="BQ238" s="13">
        <f>((((BJ238/Q238)^2)+((BK238/W238)^2))^(1/2))*AD238</f>
        <v>2.2074650284537342E-3</v>
      </c>
      <c r="BR238" s="209">
        <f>(((((BJ238/Q238))^2)+((BL238/X238)^2))^(1/2))*AE238</f>
        <v>1.2631605440596364E-2</v>
      </c>
      <c r="BS238" s="209">
        <f>(((((BJ238/Q238))^2)+((BM238/Y238)^2))^(1/2))*AF238</f>
        <v>2.2135968757549945E-2</v>
      </c>
      <c r="BT238" s="209">
        <f>((((BJ238/Q238)^2)+((BN238/Z238)^2))^(1/2))*AG238</f>
        <v>0.38201408686852117</v>
      </c>
      <c r="BU238" s="209">
        <f>((((BJ238/Q238)^2)+((BO238/AA238)^2))^(1/2))*AH238</f>
        <v>3.8324045632877331E-3</v>
      </c>
      <c r="BV238" s="209">
        <f>((((BJ238/Q238)^2)+((BP238/AB238)^2))^(1/2))*AI238</f>
        <v>2.6601357108237925E-4</v>
      </c>
      <c r="CI238"/>
      <c r="CJ238"/>
      <c r="CK238"/>
      <c r="CL238"/>
      <c r="CM238"/>
    </row>
    <row r="239" spans="1:91" s="13" customFormat="1" ht="12.95" customHeight="1" thickBot="1" x14ac:dyDescent="0.3">
      <c r="A239" s="13">
        <v>4.6091350000000002</v>
      </c>
      <c r="B239" s="13">
        <v>-74.203326000000004</v>
      </c>
      <c r="C239" s="13">
        <v>18</v>
      </c>
      <c r="D239" s="13">
        <v>25</v>
      </c>
      <c r="E239" s="13">
        <v>1814</v>
      </c>
      <c r="F239" s="58" t="s">
        <v>13</v>
      </c>
      <c r="G239" s="59" t="s">
        <v>1158</v>
      </c>
      <c r="H239" s="60" t="s">
        <v>1159</v>
      </c>
      <c r="I239" s="16" t="s">
        <v>1570</v>
      </c>
      <c r="J239" s="16"/>
      <c r="K239" s="66">
        <v>39990</v>
      </c>
      <c r="L239" s="16">
        <v>10</v>
      </c>
      <c r="M239" s="16">
        <v>7</v>
      </c>
      <c r="N239" s="3">
        <f t="shared" si="153"/>
        <v>300</v>
      </c>
      <c r="O239" s="3">
        <v>30</v>
      </c>
      <c r="P239" s="16" t="s">
        <v>1554</v>
      </c>
      <c r="Q239" s="16">
        <v>180</v>
      </c>
      <c r="R239" s="14"/>
      <c r="S239" s="14"/>
      <c r="T239" s="14"/>
      <c r="U239" s="17">
        <v>3.9E-2</v>
      </c>
      <c r="V239" s="142">
        <v>0.36</v>
      </c>
      <c r="W239" s="148">
        <v>1.8</v>
      </c>
      <c r="X239" s="142">
        <v>10.3</v>
      </c>
      <c r="Y239" s="154">
        <f>0.01805*1000</f>
        <v>18.05</v>
      </c>
      <c r="Z239" s="148">
        <v>311.5</v>
      </c>
      <c r="AA239" s="21">
        <f>0.003125*1000</f>
        <v>3.125</v>
      </c>
      <c r="AB239" s="215">
        <v>0.28499999999999998</v>
      </c>
      <c r="AC239" s="237">
        <f t="shared" si="154"/>
        <v>1.0216888303757172E-3</v>
      </c>
      <c r="AD239" s="22">
        <f t="shared" si="155"/>
        <v>5.1084441518785863E-3</v>
      </c>
      <c r="AE239" s="22">
        <f t="shared" si="156"/>
        <v>2.9231652646860805E-2</v>
      </c>
      <c r="AF239" s="22">
        <f t="shared" si="157"/>
        <v>5.1226342745226937E-2</v>
      </c>
      <c r="AG239" s="22">
        <f t="shared" si="158"/>
        <v>0.88404464072787747</v>
      </c>
      <c r="AH239" s="22">
        <f t="shared" si="159"/>
        <v>8.8688266525669898E-3</v>
      </c>
      <c r="AI239" s="238">
        <f t="shared" si="160"/>
        <v>6.1559999999999989E-4</v>
      </c>
      <c r="AJ239" s="247">
        <f t="shared" si="161"/>
        <v>2.8380245288214367E-6</v>
      </c>
      <c r="AK239" s="23">
        <f t="shared" si="162"/>
        <v>1.4190122644107184E-5</v>
      </c>
      <c r="AL239" s="23">
        <f t="shared" si="163"/>
        <v>8.1199035130168908E-5</v>
      </c>
      <c r="AM239" s="23">
        <f t="shared" si="164"/>
        <v>1.4229539651451926E-4</v>
      </c>
      <c r="AN239" s="23">
        <f t="shared" si="165"/>
        <v>2.4556795575774375E-3</v>
      </c>
      <c r="AO239" s="23">
        <f t="shared" si="166"/>
        <v>2.463562959046386E-5</v>
      </c>
      <c r="AP239" s="248">
        <f t="shared" si="167"/>
        <v>1.7099999999999997E-6</v>
      </c>
      <c r="AQ239" s="256">
        <f t="shared" si="168"/>
        <v>14.190122644107184</v>
      </c>
      <c r="AR239" s="257">
        <f t="shared" si="169"/>
        <v>81.199035130168909</v>
      </c>
      <c r="AS239" s="257">
        <f t="shared" si="170"/>
        <v>142.29539651451927</v>
      </c>
      <c r="AT239" s="257">
        <f t="shared" si="171"/>
        <v>2455.6795575774377</v>
      </c>
      <c r="AU239" s="257">
        <f t="shared" si="172"/>
        <v>24.635629590463861</v>
      </c>
      <c r="AV239" s="258">
        <f t="shared" si="173"/>
        <v>1.7099999999999997</v>
      </c>
      <c r="AW239" s="264">
        <v>1</v>
      </c>
      <c r="AX239" s="265">
        <f t="shared" si="174"/>
        <v>14.190122644107184</v>
      </c>
      <c r="AY239" s="265">
        <f t="shared" si="175"/>
        <v>81.199035130168909</v>
      </c>
      <c r="AZ239" s="265">
        <f t="shared" si="176"/>
        <v>142.29539651451927</v>
      </c>
      <c r="BA239" s="265">
        <f t="shared" si="177"/>
        <v>2455.6795575774377</v>
      </c>
      <c r="BB239" s="265">
        <f t="shared" si="178"/>
        <v>24.635629590463861</v>
      </c>
      <c r="BC239" s="266">
        <f t="shared" si="179"/>
        <v>1.7099999999999997</v>
      </c>
      <c r="BG239" s="13">
        <v>0.1</v>
      </c>
      <c r="BH239" s="13">
        <f t="shared" si="180"/>
        <v>18</v>
      </c>
      <c r="BI239"/>
      <c r="BJ239">
        <f>BH239</f>
        <v>18</v>
      </c>
      <c r="BK239" s="13">
        <f t="shared" si="181"/>
        <v>0.18000000000000002</v>
      </c>
      <c r="BL239" s="13">
        <f t="shared" si="182"/>
        <v>1.03</v>
      </c>
      <c r="BM239" s="13">
        <f t="shared" si="183"/>
        <v>1.8050000000000002</v>
      </c>
      <c r="BN239" s="13">
        <f t="shared" si="184"/>
        <v>31.150000000000002</v>
      </c>
      <c r="BO239" s="13">
        <f t="shared" si="185"/>
        <v>0.3125</v>
      </c>
      <c r="BP239" s="13">
        <f t="shared" si="186"/>
        <v>2.8499999999999998E-2</v>
      </c>
      <c r="BQ239" s="13">
        <f>((((BJ239/Q239)^2)+((BK239/W239)^2))^(1/2))*AD239</f>
        <v>7.2244310022122208E-4</v>
      </c>
      <c r="BR239" s="209">
        <f>(((((BJ239/Q239))^2)+((BL239/X239)^2))^(1/2))*AE239</f>
        <v>4.1339799623769935E-3</v>
      </c>
      <c r="BS239" s="209">
        <f>(((((BJ239/Q239))^2)+((BM239/Y239)^2))^(1/2))*AF239</f>
        <v>7.2444988661072556E-3</v>
      </c>
      <c r="BT239" s="209">
        <f>((((BJ239/Q239)^2)+((BN239/Z239)^2))^(1/2))*AG239</f>
        <v>0.12502279206606148</v>
      </c>
      <c r="BU239" s="209">
        <f>((((BJ239/Q239)^2)+((BO239/AA239)^2))^(1/2))*AH239</f>
        <v>1.2542414934396218E-3</v>
      </c>
      <c r="BV239" s="209">
        <f>((((BJ239/Q239)^2)+((BP239/AB239)^2))^(1/2))*AI239</f>
        <v>8.7058986899687737E-5</v>
      </c>
      <c r="CI239"/>
      <c r="CJ239"/>
      <c r="CK239"/>
      <c r="CL239"/>
      <c r="CM239"/>
    </row>
    <row r="240" spans="1:91" s="13" customFormat="1" ht="12.95" customHeight="1" thickBot="1" x14ac:dyDescent="0.3">
      <c r="A240" s="13">
        <v>4.6092139999999997</v>
      </c>
      <c r="B240" s="13">
        <v>-74.112615000000005</v>
      </c>
      <c r="C240" s="13">
        <v>28</v>
      </c>
      <c r="D240" s="13">
        <v>25</v>
      </c>
      <c r="E240" s="13">
        <v>1824</v>
      </c>
      <c r="F240" s="58" t="s">
        <v>13</v>
      </c>
      <c r="G240" s="59" t="s">
        <v>1207</v>
      </c>
      <c r="H240" s="60" t="s">
        <v>1208</v>
      </c>
      <c r="I240" s="16" t="s">
        <v>1635</v>
      </c>
      <c r="J240" s="16"/>
      <c r="K240" s="73" t="s">
        <v>1636</v>
      </c>
      <c r="L240" s="16">
        <v>8</v>
      </c>
      <c r="M240" s="16">
        <v>7</v>
      </c>
      <c r="N240" s="3">
        <f t="shared" si="153"/>
        <v>240</v>
      </c>
      <c r="O240" s="3">
        <v>30</v>
      </c>
      <c r="P240" s="16" t="s">
        <v>1554</v>
      </c>
      <c r="Q240" s="62">
        <v>550</v>
      </c>
      <c r="R240" s="14"/>
      <c r="S240" s="14"/>
      <c r="T240" s="14"/>
      <c r="U240" s="17">
        <v>3.9E-2</v>
      </c>
      <c r="V240" s="142">
        <v>0.36</v>
      </c>
      <c r="W240" s="148">
        <v>1.8</v>
      </c>
      <c r="X240" s="142">
        <v>10.3</v>
      </c>
      <c r="Y240" s="154">
        <f>0.01805*1000</f>
        <v>18.05</v>
      </c>
      <c r="Z240" s="148">
        <v>311.5</v>
      </c>
      <c r="AA240" s="21">
        <f>0.003125*1000</f>
        <v>3.125</v>
      </c>
      <c r="AB240" s="215">
        <v>0.28499999999999998</v>
      </c>
      <c r="AC240" s="237">
        <f t="shared" si="154"/>
        <v>3.1218269817035803E-3</v>
      </c>
      <c r="AD240" s="22">
        <f t="shared" si="155"/>
        <v>1.5609134908517902E-2</v>
      </c>
      <c r="AE240" s="22">
        <f t="shared" si="156"/>
        <v>8.9318938643185769E-2</v>
      </c>
      <c r="AF240" s="22">
        <f t="shared" si="157"/>
        <v>0.15652493616597118</v>
      </c>
      <c r="AG240" s="22">
        <f t="shared" si="158"/>
        <v>2.701247513335181</v>
      </c>
      <c r="AH240" s="22">
        <f t="shared" si="159"/>
        <v>2.7099192549510247E-2</v>
      </c>
      <c r="AI240" s="238">
        <f t="shared" si="160"/>
        <v>1.8810000000000001E-3</v>
      </c>
      <c r="AJ240" s="247">
        <f t="shared" si="161"/>
        <v>8.6717416158432791E-6</v>
      </c>
      <c r="AK240" s="23">
        <f t="shared" si="162"/>
        <v>4.3358708079216396E-5</v>
      </c>
      <c r="AL240" s="23">
        <f t="shared" si="163"/>
        <v>2.4810816289773824E-4</v>
      </c>
      <c r="AM240" s="23">
        <f t="shared" si="164"/>
        <v>4.3479148934991998E-4</v>
      </c>
      <c r="AN240" s="23">
        <f t="shared" si="165"/>
        <v>7.503465314819947E-3</v>
      </c>
      <c r="AO240" s="23">
        <f t="shared" si="166"/>
        <v>7.5275534859750687E-5</v>
      </c>
      <c r="AP240" s="248">
        <f t="shared" si="167"/>
        <v>5.2249999999999999E-6</v>
      </c>
      <c r="AQ240" s="256">
        <f t="shared" si="168"/>
        <v>43.358708079216399</v>
      </c>
      <c r="AR240" s="257">
        <f t="shared" si="169"/>
        <v>248.10816289773825</v>
      </c>
      <c r="AS240" s="257">
        <f t="shared" si="170"/>
        <v>434.79148934991997</v>
      </c>
      <c r="AT240" s="257">
        <f t="shared" si="171"/>
        <v>7503.4653148199468</v>
      </c>
      <c r="AU240" s="257">
        <f t="shared" si="172"/>
        <v>75.275534859750692</v>
      </c>
      <c r="AV240" s="258">
        <f t="shared" si="173"/>
        <v>5.2249999999999996</v>
      </c>
      <c r="AW240" s="264">
        <v>1</v>
      </c>
      <c r="AX240" s="265">
        <f t="shared" si="174"/>
        <v>43.358708079216399</v>
      </c>
      <c r="AY240" s="265">
        <f t="shared" si="175"/>
        <v>248.10816289773825</v>
      </c>
      <c r="AZ240" s="265">
        <f t="shared" si="176"/>
        <v>434.79148934991997</v>
      </c>
      <c r="BA240" s="265">
        <f t="shared" si="177"/>
        <v>7503.4653148199468</v>
      </c>
      <c r="BB240" s="265">
        <f t="shared" si="178"/>
        <v>75.275534859750692</v>
      </c>
      <c r="BC240" s="266">
        <f t="shared" si="179"/>
        <v>5.2249999999999996</v>
      </c>
      <c r="BG240" s="13">
        <v>0.1</v>
      </c>
      <c r="BH240" s="13">
        <f t="shared" si="180"/>
        <v>55</v>
      </c>
      <c r="BI240"/>
      <c r="BJ240">
        <f>BH240</f>
        <v>55</v>
      </c>
      <c r="BK240" s="13">
        <f t="shared" si="181"/>
        <v>0.18000000000000002</v>
      </c>
      <c r="BL240" s="13">
        <f t="shared" si="182"/>
        <v>1.03</v>
      </c>
      <c r="BM240" s="13">
        <f t="shared" si="183"/>
        <v>1.8050000000000002</v>
      </c>
      <c r="BN240" s="13">
        <f t="shared" si="184"/>
        <v>31.150000000000002</v>
      </c>
      <c r="BO240" s="13">
        <f t="shared" si="185"/>
        <v>0.3125</v>
      </c>
      <c r="BP240" s="13">
        <f t="shared" si="186"/>
        <v>2.8499999999999998E-2</v>
      </c>
      <c r="BQ240" s="13">
        <f>((((BJ240/Q240)^2)+((BK240/W240)^2))^(1/2))*AD240</f>
        <v>2.2074650284537342E-3</v>
      </c>
      <c r="BR240" s="209">
        <f>(((((BJ240/Q240))^2)+((BL240/X240)^2))^(1/2))*AE240</f>
        <v>1.2631605440596364E-2</v>
      </c>
      <c r="BS240" s="209">
        <f>(((((BJ240/Q240))^2)+((BM240/Y240)^2))^(1/2))*AF240</f>
        <v>2.2135968757549945E-2</v>
      </c>
      <c r="BT240" s="209">
        <f>((((BJ240/Q240)^2)+((BN240/Z240)^2))^(1/2))*AG240</f>
        <v>0.38201408686852117</v>
      </c>
      <c r="BU240" s="209">
        <f>((((BJ240/Q240)^2)+((BO240/AA240)^2))^(1/2))*AH240</f>
        <v>3.8324045632877331E-3</v>
      </c>
      <c r="BV240" s="209">
        <f>((((BJ240/Q240)^2)+((BP240/AB240)^2))^(1/2))*AI240</f>
        <v>2.6601357108237925E-4</v>
      </c>
      <c r="CI240"/>
      <c r="CJ240"/>
      <c r="CK240"/>
      <c r="CL240"/>
      <c r="CM240"/>
    </row>
    <row r="241" spans="1:91" s="37" customFormat="1" ht="12.95" customHeight="1" thickBot="1" x14ac:dyDescent="0.3">
      <c r="A241" s="13">
        <v>4.6094196157049598</v>
      </c>
      <c r="B241" s="13">
        <v>-74.072653530479897</v>
      </c>
      <c r="C241" s="13">
        <v>32</v>
      </c>
      <c r="D241" s="13">
        <v>25</v>
      </c>
      <c r="E241" s="13">
        <v>2321</v>
      </c>
      <c r="F241" s="3" t="s">
        <v>5</v>
      </c>
      <c r="G241" s="4" t="s">
        <v>580</v>
      </c>
      <c r="H241" s="5" t="s">
        <v>581</v>
      </c>
      <c r="I241" s="14" t="s">
        <v>1605</v>
      </c>
      <c r="J241" s="3" t="s">
        <v>1553</v>
      </c>
      <c r="K241" s="6">
        <v>40640</v>
      </c>
      <c r="L241" s="15">
        <v>12</v>
      </c>
      <c r="M241" s="3">
        <v>7</v>
      </c>
      <c r="N241" s="3">
        <f t="shared" si="153"/>
        <v>360</v>
      </c>
      <c r="O241" s="3">
        <v>30</v>
      </c>
      <c r="P241" s="14" t="s">
        <v>1554</v>
      </c>
      <c r="Q241" s="3">
        <v>600</v>
      </c>
      <c r="R241" s="14"/>
      <c r="S241" s="14"/>
      <c r="T241" s="14">
        <f>0.738210935315612*Q241</f>
        <v>442.92656118936719</v>
      </c>
      <c r="U241" s="17">
        <v>3.9E-2</v>
      </c>
      <c r="V241" s="18">
        <v>2.02</v>
      </c>
      <c r="W241" s="19">
        <v>10.1</v>
      </c>
      <c r="X241" s="18">
        <v>1.9</v>
      </c>
      <c r="Y241" s="20">
        <v>18.05</v>
      </c>
      <c r="Z241" s="19">
        <v>160.19999999999999</v>
      </c>
      <c r="AA241" s="21">
        <v>3.125</v>
      </c>
      <c r="AB241" s="219">
        <v>1.0149999999999999</v>
      </c>
      <c r="AC241" s="237">
        <f t="shared" si="154"/>
        <v>3.3216107489321814E-2</v>
      </c>
      <c r="AD241" s="22">
        <f t="shared" si="155"/>
        <v>0.16608053744660906</v>
      </c>
      <c r="AE241" s="22">
        <f t="shared" si="156"/>
        <v>3.1242873381045269E-2</v>
      </c>
      <c r="AF241" s="22">
        <f t="shared" si="157"/>
        <v>0.29680729711993015</v>
      </c>
      <c r="AG241" s="22">
        <f t="shared" si="158"/>
        <v>2.6342675345491857</v>
      </c>
      <c r="AH241" s="22">
        <f t="shared" si="159"/>
        <v>5.1386304903034988E-2</v>
      </c>
      <c r="AI241" s="238">
        <f t="shared" si="160"/>
        <v>1.2702845515286491E-2</v>
      </c>
      <c r="AJ241" s="247">
        <f t="shared" si="161"/>
        <v>9.2266965248116151E-5</v>
      </c>
      <c r="AK241" s="23">
        <f t="shared" si="162"/>
        <v>4.6133482624058071E-4</v>
      </c>
      <c r="AL241" s="23">
        <f t="shared" si="163"/>
        <v>8.6785759391792413E-5</v>
      </c>
      <c r="AM241" s="23">
        <f t="shared" si="164"/>
        <v>8.2446471422202821E-4</v>
      </c>
      <c r="AN241" s="23">
        <f t="shared" si="165"/>
        <v>7.3174098181921828E-3</v>
      </c>
      <c r="AO241" s="23">
        <f t="shared" si="166"/>
        <v>1.4273973584176387E-4</v>
      </c>
      <c r="AP241" s="248">
        <f t="shared" si="167"/>
        <v>3.5285681986906921E-5</v>
      </c>
      <c r="AQ241" s="256">
        <f t="shared" si="168"/>
        <v>461.3348262405807</v>
      </c>
      <c r="AR241" s="257">
        <f t="shared" si="169"/>
        <v>86.785759391792411</v>
      </c>
      <c r="AS241" s="257">
        <f t="shared" si="170"/>
        <v>824.46471422202819</v>
      </c>
      <c r="AT241" s="257">
        <f t="shared" si="171"/>
        <v>7317.4098181921827</v>
      </c>
      <c r="AU241" s="257">
        <f t="shared" si="172"/>
        <v>142.73973584176386</v>
      </c>
      <c r="AV241" s="258">
        <f t="shared" si="173"/>
        <v>35.285681986906923</v>
      </c>
      <c r="AW241" s="264">
        <v>1</v>
      </c>
      <c r="AX241" s="265">
        <f t="shared" si="174"/>
        <v>461.3348262405807</v>
      </c>
      <c r="AY241" s="265">
        <f t="shared" si="175"/>
        <v>86.785759391792411</v>
      </c>
      <c r="AZ241" s="265">
        <f t="shared" si="176"/>
        <v>824.46471422202819</v>
      </c>
      <c r="BA241" s="265">
        <f t="shared" si="177"/>
        <v>7317.4098181921827</v>
      </c>
      <c r="BB241" s="265">
        <f t="shared" si="178"/>
        <v>142.73973584176386</v>
      </c>
      <c r="BC241" s="266">
        <f t="shared" si="179"/>
        <v>35.285681986906923</v>
      </c>
      <c r="BD241" s="211">
        <f>'F. CONVERSIÓN DE CARBÓN A CARNE'!$F$20</f>
        <v>0.16207300021353654</v>
      </c>
      <c r="BG241" s="13">
        <v>0.1</v>
      </c>
      <c r="BH241" s="13">
        <f t="shared" si="180"/>
        <v>60</v>
      </c>
      <c r="BI241">
        <f>(((((BD241+BE241+BF241)/0.738210935315612)^2)+((BH241/Q241)^2))^(1/2))*T241</f>
        <v>106.85595935383533</v>
      </c>
      <c r="BJ241">
        <f t="shared" ref="BJ241:BJ243" si="192">(((BH241)^2)+((BI241^2))^(1/2))</f>
        <v>3706.8559593538353</v>
      </c>
      <c r="BK241" s="13">
        <f t="shared" si="181"/>
        <v>1.01</v>
      </c>
      <c r="BL241" s="13">
        <f t="shared" si="182"/>
        <v>0.19</v>
      </c>
      <c r="BM241" s="13">
        <f t="shared" si="183"/>
        <v>1.8050000000000002</v>
      </c>
      <c r="BN241" s="13">
        <f t="shared" si="184"/>
        <v>16.02</v>
      </c>
      <c r="BO241" s="13">
        <f t="shared" si="185"/>
        <v>0.3125</v>
      </c>
      <c r="BP241" s="13">
        <f t="shared" si="186"/>
        <v>0.10149999999999999</v>
      </c>
      <c r="BQ241" s="13">
        <f>((((BJ241/(Q241+R241+S241+T241))^2)+((BK241/W241)^2))^(1/2))*AD241</f>
        <v>0.59053078921591318</v>
      </c>
      <c r="BR241" s="209">
        <f>((((BJ241/(Q241+R241+S241+T241))^2)+((BL241/X241)^2))^(1/2))*AE241</f>
        <v>0.11108995044655794</v>
      </c>
      <c r="BS241" s="209">
        <f>(((((BJ241/(Q241+R241+S241+T241))^2)+((BM241/Y241)^2))^(1/2))*AF241)</f>
        <v>1.0553545292423008</v>
      </c>
      <c r="BT241" s="209">
        <f>((((BJ241/(Q241+R241+S241+T241))^2)+((BN241/Z241)^2))^(1/2))*AG241</f>
        <v>9.3666368744939916</v>
      </c>
      <c r="BU241" s="209">
        <f>((((BJ241/(Q241+R241+S241+T241))^2)+((BO241/AA241)^2))^(1/2))*AH241</f>
        <v>0.18271373428710189</v>
      </c>
      <c r="BV241" s="209">
        <f>((((BJ241/(Q241+R241+S241+T241))^2)+((BP241/AB241)^2))^(1/2))*AI241</f>
        <v>4.5167371823092058E-2</v>
      </c>
      <c r="CI241"/>
      <c r="CJ241"/>
      <c r="CK241"/>
      <c r="CL241"/>
      <c r="CM241"/>
    </row>
    <row r="242" spans="1:91" s="13" customFormat="1" ht="12.95" customHeight="1" thickBot="1" x14ac:dyDescent="0.3">
      <c r="A242" s="13">
        <v>4.60983777436814</v>
      </c>
      <c r="B242" s="13">
        <v>-74.079666942395903</v>
      </c>
      <c r="C242" s="13">
        <v>31</v>
      </c>
      <c r="D242" s="13">
        <v>25</v>
      </c>
      <c r="E242" s="13">
        <v>2320</v>
      </c>
      <c r="F242" s="3" t="s">
        <v>13</v>
      </c>
      <c r="G242" s="4" t="s">
        <v>17</v>
      </c>
      <c r="H242" s="5" t="s">
        <v>18</v>
      </c>
      <c r="I242" s="14" t="s">
        <v>1552</v>
      </c>
      <c r="J242" s="3" t="s">
        <v>1557</v>
      </c>
      <c r="K242" s="6">
        <v>40626</v>
      </c>
      <c r="L242" s="15">
        <v>12</v>
      </c>
      <c r="M242" s="3">
        <v>7</v>
      </c>
      <c r="N242" s="3">
        <f t="shared" si="153"/>
        <v>360</v>
      </c>
      <c r="O242" s="3">
        <v>30</v>
      </c>
      <c r="P242" s="14" t="s">
        <v>1554</v>
      </c>
      <c r="Q242" s="3">
        <v>750</v>
      </c>
      <c r="R242" s="14"/>
      <c r="S242" s="14">
        <f>0.392899638837687*Q242</f>
        <v>294.67472912826526</v>
      </c>
      <c r="T242" s="14"/>
      <c r="U242" s="17">
        <v>3.9E-2</v>
      </c>
      <c r="V242" s="18">
        <v>2</v>
      </c>
      <c r="W242" s="19">
        <v>10</v>
      </c>
      <c r="X242" s="18">
        <v>4.3</v>
      </c>
      <c r="Y242" s="154">
        <v>18.05</v>
      </c>
      <c r="Z242" s="19">
        <v>148.69999999999999</v>
      </c>
      <c r="AA242" s="31">
        <v>3.125</v>
      </c>
      <c r="AB242" s="226">
        <v>0.90300000000000002</v>
      </c>
      <c r="AC242" s="237">
        <f t="shared" si="154"/>
        <v>3.2942361176732292E-2</v>
      </c>
      <c r="AD242" s="22">
        <f t="shared" si="155"/>
        <v>0.16471180588366149</v>
      </c>
      <c r="AE242" s="22">
        <f t="shared" si="156"/>
        <v>7.0826076529974441E-2</v>
      </c>
      <c r="AF242" s="22">
        <f t="shared" si="157"/>
        <v>0.29730480962000899</v>
      </c>
      <c r="AG242" s="22">
        <f t="shared" si="158"/>
        <v>2.4492645534900461</v>
      </c>
      <c r="AH242" s="22">
        <f t="shared" si="159"/>
        <v>5.1472439338644219E-2</v>
      </c>
      <c r="AI242" s="238">
        <f t="shared" si="160"/>
        <v>1.1320095364833882E-2</v>
      </c>
      <c r="AJ242" s="247">
        <f t="shared" si="161"/>
        <v>9.1506558824256361E-5</v>
      </c>
      <c r="AK242" s="23">
        <f t="shared" si="162"/>
        <v>4.5753279412128194E-4</v>
      </c>
      <c r="AL242" s="23">
        <f t="shared" si="163"/>
        <v>1.9673910147215121E-4</v>
      </c>
      <c r="AM242" s="23">
        <f t="shared" si="164"/>
        <v>8.2584669338891387E-4</v>
      </c>
      <c r="AN242" s="23">
        <f t="shared" si="165"/>
        <v>6.8035126485834615E-3</v>
      </c>
      <c r="AO242" s="23">
        <f t="shared" si="166"/>
        <v>1.429789981629006E-4</v>
      </c>
      <c r="AP242" s="248">
        <f t="shared" si="167"/>
        <v>3.1444709346760786E-5</v>
      </c>
      <c r="AQ242" s="256">
        <f t="shared" si="168"/>
        <v>457.53279412128194</v>
      </c>
      <c r="AR242" s="257">
        <f t="shared" si="169"/>
        <v>196.73910147215122</v>
      </c>
      <c r="AS242" s="257">
        <f t="shared" si="170"/>
        <v>825.84669338891388</v>
      </c>
      <c r="AT242" s="257">
        <f t="shared" si="171"/>
        <v>6803.5126485834617</v>
      </c>
      <c r="AU242" s="257">
        <f t="shared" si="172"/>
        <v>142.97899816290061</v>
      </c>
      <c r="AV242" s="258">
        <f t="shared" si="173"/>
        <v>31.444709346760785</v>
      </c>
      <c r="AW242" s="264">
        <v>1</v>
      </c>
      <c r="AX242" s="265">
        <f t="shared" si="174"/>
        <v>457.53279412128194</v>
      </c>
      <c r="AY242" s="265">
        <f t="shared" si="175"/>
        <v>196.73910147215122</v>
      </c>
      <c r="AZ242" s="265">
        <f t="shared" si="176"/>
        <v>825.84669338891388</v>
      </c>
      <c r="BA242" s="265">
        <f t="shared" si="177"/>
        <v>6803.5126485834617</v>
      </c>
      <c r="BB242" s="265">
        <f t="shared" si="178"/>
        <v>142.97899816290061</v>
      </c>
      <c r="BC242" s="266">
        <f t="shared" si="179"/>
        <v>31.444709346760785</v>
      </c>
      <c r="BE242" s="212">
        <f>'F. CONVERSIÓN DE CARBÓN A CARNE'!$H$20</f>
        <v>8.6971304768698895E-2</v>
      </c>
      <c r="BG242" s="13">
        <v>0.1</v>
      </c>
      <c r="BH242" s="13">
        <f t="shared" si="180"/>
        <v>75</v>
      </c>
      <c r="BI242">
        <f>(((((BD242+BE242+BF242)/0.392899638837687)^2)+((BH242/Q242)^2))^(1/2))*S242</f>
        <v>71.575738747680674</v>
      </c>
      <c r="BJ242">
        <f t="shared" si="192"/>
        <v>5696.5757387476806</v>
      </c>
      <c r="BK242" s="13">
        <f t="shared" si="181"/>
        <v>1</v>
      </c>
      <c r="BL242" s="13">
        <f t="shared" si="182"/>
        <v>0.43</v>
      </c>
      <c r="BM242" s="13">
        <f t="shared" si="183"/>
        <v>1.8050000000000002</v>
      </c>
      <c r="BN242" s="13">
        <f t="shared" si="184"/>
        <v>14.87</v>
      </c>
      <c r="BO242" s="13">
        <f t="shared" si="185"/>
        <v>0.3125</v>
      </c>
      <c r="BP242" s="13">
        <f t="shared" si="186"/>
        <v>9.0300000000000005E-2</v>
      </c>
      <c r="BQ242" s="13">
        <f>((((BJ242/(Q242+R242+S242+T242))^2)+((BK242/W242)^2))^(1/2))*AD242</f>
        <v>0.89831888779674551</v>
      </c>
      <c r="BR242" s="209">
        <f>((((BJ242/(Q242+R242+S242+T242))^2)+((BL242/X242)^2))^(1/2))*AE242</f>
        <v>0.38627712175260054</v>
      </c>
      <c r="BS242" s="209">
        <f>(((((BJ242/(Q242+R242+S242+T242))^2)+((BM242/Y242)^2))^(1/2))*AF242)</f>
        <v>1.6214655924731256</v>
      </c>
      <c r="BT242" s="209">
        <f>((((BJ242/(Q242+R242+S242+T242))^2)+((BN242/Z242)^2))^(1/2))*AG242</f>
        <v>13.358001861537604</v>
      </c>
      <c r="BU242" s="209">
        <f>((((BJ242/(Q242+R242+S242+T242))^2)+((BO242/AA242)^2))^(1/2))*AH242</f>
        <v>0.28072465243648298</v>
      </c>
      <c r="BV242" s="209">
        <f>((((BJ242/(Q242+R242+S242+T242))^2)+((BP242/AB242)^2))^(1/2))*AI242</f>
        <v>6.1738473592313284E-2</v>
      </c>
      <c r="CI242"/>
      <c r="CJ242"/>
      <c r="CK242"/>
      <c r="CL242"/>
      <c r="CM242"/>
    </row>
    <row r="243" spans="1:91" s="13" customFormat="1" ht="12.95" customHeight="1" thickBot="1" x14ac:dyDescent="0.3">
      <c r="A243" s="13">
        <v>4.60983777436814</v>
      </c>
      <c r="B243" s="13">
        <v>-74.079666942395903</v>
      </c>
      <c r="C243" s="13">
        <v>31</v>
      </c>
      <c r="D243" s="13">
        <v>25</v>
      </c>
      <c r="E243" s="13">
        <v>2320</v>
      </c>
      <c r="F243" s="3" t="s">
        <v>5</v>
      </c>
      <c r="G243" s="4" t="s">
        <v>19</v>
      </c>
      <c r="H243" s="5" t="s">
        <v>18</v>
      </c>
      <c r="I243" s="14" t="s">
        <v>1552</v>
      </c>
      <c r="J243" s="3" t="s">
        <v>1557</v>
      </c>
      <c r="K243" s="6" t="s">
        <v>1551</v>
      </c>
      <c r="L243" s="15">
        <v>12</v>
      </c>
      <c r="M243" s="3">
        <v>7</v>
      </c>
      <c r="N243" s="3">
        <f t="shared" si="153"/>
        <v>360</v>
      </c>
      <c r="O243" s="3">
        <v>30</v>
      </c>
      <c r="P243" s="14" t="s">
        <v>1554</v>
      </c>
      <c r="Q243" s="3">
        <v>600</v>
      </c>
      <c r="R243" s="14"/>
      <c r="S243" s="14">
        <f>0.392899638837687*Q243</f>
        <v>235.73978330261221</v>
      </c>
      <c r="T243" s="14"/>
      <c r="U243" s="17">
        <v>3.9E-2</v>
      </c>
      <c r="V243" s="18">
        <v>2</v>
      </c>
      <c r="W243" s="19">
        <v>10</v>
      </c>
      <c r="X243" s="18">
        <v>4.3</v>
      </c>
      <c r="Y243" s="154">
        <v>18.05</v>
      </c>
      <c r="Z243" s="19">
        <v>148.69999999999999</v>
      </c>
      <c r="AA243" s="31">
        <v>3.125</v>
      </c>
      <c r="AB243" s="226">
        <v>0.90300000000000002</v>
      </c>
      <c r="AC243" s="237">
        <f t="shared" si="154"/>
        <v>2.6353888941385843E-2</v>
      </c>
      <c r="AD243" s="22">
        <f t="shared" si="155"/>
        <v>0.13176944470692917</v>
      </c>
      <c r="AE243" s="22">
        <f t="shared" si="156"/>
        <v>5.6660861223979557E-2</v>
      </c>
      <c r="AF243" s="22">
        <f t="shared" si="157"/>
        <v>0.23784384769600719</v>
      </c>
      <c r="AG243" s="22">
        <f t="shared" si="158"/>
        <v>1.9594116427920374</v>
      </c>
      <c r="AH243" s="22">
        <f t="shared" si="159"/>
        <v>4.1177951470915373E-2</v>
      </c>
      <c r="AI243" s="238">
        <f t="shared" si="160"/>
        <v>9.0560762918671066E-3</v>
      </c>
      <c r="AJ243" s="247">
        <f t="shared" si="161"/>
        <v>7.3205247059405121E-5</v>
      </c>
      <c r="AK243" s="23">
        <f t="shared" si="162"/>
        <v>3.6602623529702544E-4</v>
      </c>
      <c r="AL243" s="23">
        <f t="shared" si="163"/>
        <v>1.57391281177721E-4</v>
      </c>
      <c r="AM243" s="23">
        <f t="shared" si="164"/>
        <v>6.6067735471113105E-4</v>
      </c>
      <c r="AN243" s="23">
        <f t="shared" si="165"/>
        <v>5.4428101188667708E-3</v>
      </c>
      <c r="AO243" s="23">
        <f t="shared" si="166"/>
        <v>1.1438319853032048E-4</v>
      </c>
      <c r="AP243" s="248">
        <f t="shared" si="167"/>
        <v>2.515576747740863E-5</v>
      </c>
      <c r="AQ243" s="256">
        <f t="shared" si="168"/>
        <v>366.02623529702544</v>
      </c>
      <c r="AR243" s="257">
        <f t="shared" si="169"/>
        <v>157.391281177721</v>
      </c>
      <c r="AS243" s="257">
        <f t="shared" si="170"/>
        <v>660.6773547111311</v>
      </c>
      <c r="AT243" s="257">
        <f t="shared" si="171"/>
        <v>5442.8101188667706</v>
      </c>
      <c r="AU243" s="257">
        <f t="shared" si="172"/>
        <v>114.38319853032048</v>
      </c>
      <c r="AV243" s="258">
        <f t="shared" si="173"/>
        <v>25.155767477408631</v>
      </c>
      <c r="AW243" s="264">
        <v>1</v>
      </c>
      <c r="AX243" s="265">
        <f t="shared" si="174"/>
        <v>366.02623529702544</v>
      </c>
      <c r="AY243" s="265">
        <f t="shared" si="175"/>
        <v>157.391281177721</v>
      </c>
      <c r="AZ243" s="265">
        <f t="shared" si="176"/>
        <v>660.6773547111311</v>
      </c>
      <c r="BA243" s="265">
        <f t="shared" si="177"/>
        <v>5442.8101188667706</v>
      </c>
      <c r="BB243" s="265">
        <f t="shared" si="178"/>
        <v>114.38319853032048</v>
      </c>
      <c r="BC243" s="266">
        <f t="shared" si="179"/>
        <v>25.155767477408631</v>
      </c>
      <c r="BE243" s="212">
        <f>'F. CONVERSIÓN DE CARBÓN A CARNE'!$H$20</f>
        <v>8.6971304768698895E-2</v>
      </c>
      <c r="BG243" s="13">
        <v>0.1</v>
      </c>
      <c r="BH243" s="13">
        <f t="shared" si="180"/>
        <v>60</v>
      </c>
      <c r="BI243">
        <f>(((((BD243+BE243+BF243)/0.392899638837687)^2)+((BH243/Q243)^2))^(1/2))*S243</f>
        <v>57.260590998144544</v>
      </c>
      <c r="BJ243">
        <f t="shared" si="192"/>
        <v>3657.2605909981444</v>
      </c>
      <c r="BK243" s="13">
        <f t="shared" si="181"/>
        <v>1</v>
      </c>
      <c r="BL243" s="13">
        <f t="shared" si="182"/>
        <v>0.43</v>
      </c>
      <c r="BM243" s="13">
        <f t="shared" si="183"/>
        <v>1.8050000000000002</v>
      </c>
      <c r="BN243" s="13">
        <f t="shared" si="184"/>
        <v>14.87</v>
      </c>
      <c r="BO243" s="13">
        <f t="shared" si="185"/>
        <v>0.3125</v>
      </c>
      <c r="BP243" s="13">
        <f t="shared" si="186"/>
        <v>9.0300000000000005E-2</v>
      </c>
      <c r="BQ243" s="13">
        <f>((((BJ243/(Q243+R243+S243+T243))^2)+((BK243/W243)^2))^(1/2))*AD243</f>
        <v>0.57678360728999611</v>
      </c>
      <c r="BR243" s="209">
        <f>((((BJ243/(Q243+R243+S243+T243))^2)+((BL243/X243)^2))^(1/2))*AE243</f>
        <v>0.24801695113469838</v>
      </c>
      <c r="BS243" s="209">
        <f>(((((BJ243/(Q243+R243+S243+T243))^2)+((BM243/Y243)^2))^(1/2))*AF243)</f>
        <v>1.041094411158443</v>
      </c>
      <c r="BT243" s="209">
        <f>((((BJ243/(Q243+R243+S243+T243))^2)+((BN243/Z243)^2))^(1/2))*AG243</f>
        <v>8.576772240402244</v>
      </c>
      <c r="BU243" s="209">
        <f>((((BJ243/(Q243+R243+S243+T243))^2)+((BO243/AA243)^2))^(1/2))*AH243</f>
        <v>0.1802448772781238</v>
      </c>
      <c r="BV243" s="209">
        <f>((((BJ243/(Q243+R243+S243+T243))^2)+((BP243/AB243)^2))^(1/2))*AI243</f>
        <v>3.9640421670850724E-2</v>
      </c>
      <c r="CI243"/>
      <c r="CJ243"/>
      <c r="CK243"/>
      <c r="CL243"/>
      <c r="CM243"/>
    </row>
    <row r="244" spans="1:91" s="13" customFormat="1" ht="12.95" customHeight="1" thickBot="1" x14ac:dyDescent="0.3">
      <c r="A244" s="13">
        <v>4.6101295403062901</v>
      </c>
      <c r="B244" s="13">
        <v>-74.097386825986902</v>
      </c>
      <c r="C244" s="13">
        <v>29</v>
      </c>
      <c r="D244" s="13">
        <v>25</v>
      </c>
      <c r="E244" s="13">
        <v>2318</v>
      </c>
      <c r="F244" s="58" t="s">
        <v>13</v>
      </c>
      <c r="G244" s="59" t="s">
        <v>1300</v>
      </c>
      <c r="H244" s="60" t="s">
        <v>1301</v>
      </c>
      <c r="I244" s="16" t="s">
        <v>1601</v>
      </c>
      <c r="J244" s="16"/>
      <c r="K244" s="66">
        <v>40500</v>
      </c>
      <c r="L244" s="16">
        <v>0</v>
      </c>
      <c r="M244" s="16">
        <v>0</v>
      </c>
      <c r="N244" s="3">
        <f t="shared" si="153"/>
        <v>0</v>
      </c>
      <c r="O244" s="16">
        <v>0</v>
      </c>
      <c r="P244" s="16" t="s">
        <v>1593</v>
      </c>
      <c r="Q244" s="16">
        <v>550</v>
      </c>
      <c r="R244" s="14"/>
      <c r="S244" s="14"/>
      <c r="T244" s="14"/>
      <c r="U244" s="17">
        <v>3.9E-2</v>
      </c>
      <c r="V244" s="140">
        <v>2.8800000000000002E-3</v>
      </c>
      <c r="W244" s="140">
        <v>3.2000000000000002E-3</v>
      </c>
      <c r="X244" s="140">
        <v>7.5000000000000002E-4</v>
      </c>
      <c r="Y244" s="140">
        <v>4.0000000000000003E-5</v>
      </c>
      <c r="Z244" s="140">
        <v>6.7999999999999996E-3</v>
      </c>
      <c r="AA244" s="146">
        <v>2.64</v>
      </c>
      <c r="AB244" s="218">
        <v>1.4999999999999999E-2</v>
      </c>
      <c r="AC244" s="237">
        <f t="shared" si="154"/>
        <v>2.4974615853628644E-5</v>
      </c>
      <c r="AD244" s="22">
        <f t="shared" si="155"/>
        <v>2.7749573170698493E-5</v>
      </c>
      <c r="AE244" s="22">
        <f t="shared" si="156"/>
        <v>6.5038062118824593E-6</v>
      </c>
      <c r="AF244" s="22">
        <f t="shared" si="157"/>
        <v>3.4686966463373119E-7</v>
      </c>
      <c r="AG244" s="22">
        <f t="shared" si="158"/>
        <v>5.8967842987734291E-5</v>
      </c>
      <c r="AH244" s="22">
        <f t="shared" si="159"/>
        <v>2.2893397865826257E-2</v>
      </c>
      <c r="AI244" s="238">
        <f t="shared" si="160"/>
        <v>9.8999999999999994E-5</v>
      </c>
      <c r="AJ244" s="247">
        <f t="shared" si="161"/>
        <v>0</v>
      </c>
      <c r="AK244" s="23">
        <f t="shared" si="162"/>
        <v>0</v>
      </c>
      <c r="AL244" s="23">
        <f t="shared" si="163"/>
        <v>0</v>
      </c>
      <c r="AM244" s="23">
        <f t="shared" si="164"/>
        <v>0</v>
      </c>
      <c r="AN244" s="23">
        <f t="shared" si="165"/>
        <v>0</v>
      </c>
      <c r="AO244" s="23">
        <f t="shared" si="166"/>
        <v>0</v>
      </c>
      <c r="AP244" s="248">
        <f t="shared" si="167"/>
        <v>0</v>
      </c>
      <c r="AQ244" s="256">
        <f t="shared" si="168"/>
        <v>0</v>
      </c>
      <c r="AR244" s="257">
        <f t="shared" si="169"/>
        <v>0</v>
      </c>
      <c r="AS244" s="257">
        <f t="shared" si="170"/>
        <v>0</v>
      </c>
      <c r="AT244" s="257">
        <f t="shared" si="171"/>
        <v>0</v>
      </c>
      <c r="AU244" s="257">
        <f t="shared" si="172"/>
        <v>0</v>
      </c>
      <c r="AV244" s="258">
        <f t="shared" si="173"/>
        <v>0</v>
      </c>
      <c r="AW244" s="264">
        <v>0</v>
      </c>
      <c r="AX244" s="265">
        <f t="shared" si="174"/>
        <v>0</v>
      </c>
      <c r="AY244" s="265">
        <f t="shared" si="175"/>
        <v>0</v>
      </c>
      <c r="AZ244" s="265">
        <f t="shared" si="176"/>
        <v>0</v>
      </c>
      <c r="BA244" s="265">
        <f t="shared" si="177"/>
        <v>0</v>
      </c>
      <c r="BB244" s="265">
        <f t="shared" si="178"/>
        <v>0</v>
      </c>
      <c r="BC244" s="266">
        <f t="shared" si="179"/>
        <v>0</v>
      </c>
      <c r="BG244" s="13">
        <v>0.1</v>
      </c>
      <c r="BH244" s="13">
        <f t="shared" si="180"/>
        <v>55</v>
      </c>
      <c r="BI244"/>
      <c r="BJ244">
        <f>BH244</f>
        <v>55</v>
      </c>
      <c r="BK244" s="13">
        <f t="shared" si="181"/>
        <v>3.2000000000000003E-4</v>
      </c>
      <c r="BL244" s="13">
        <f t="shared" si="182"/>
        <v>7.5000000000000007E-5</v>
      </c>
      <c r="BM244" s="13">
        <f t="shared" si="183"/>
        <v>4.0000000000000007E-6</v>
      </c>
      <c r="BN244" s="13">
        <f t="shared" si="184"/>
        <v>6.8000000000000005E-4</v>
      </c>
      <c r="BO244" s="13">
        <f t="shared" si="185"/>
        <v>0.26400000000000001</v>
      </c>
      <c r="BP244" s="13">
        <f t="shared" si="186"/>
        <v>1.5E-3</v>
      </c>
      <c r="BQ244" s="13">
        <f>((((BJ244/Q244)^2)+((BK244/W244)^2))^(1/2))*AD244</f>
        <v>3.9243822728066389E-6</v>
      </c>
      <c r="BR244" s="209">
        <f>(((((BJ244/Q244))^2)+((BL244/X244)^2))^(1/2))*AE244</f>
        <v>9.1977709518905595E-7</v>
      </c>
      <c r="BS244" s="209">
        <f>(((((BJ244/Q244))^2)+((BM244/Y244)^2))^(1/2))*AF244</f>
        <v>4.9054778410082988E-8</v>
      </c>
      <c r="BT244" s="209">
        <f>((((BJ244/Q244)^2)+((BN244/Z244)^2))^(1/2))*AG244</f>
        <v>8.3393123297141065E-6</v>
      </c>
      <c r="BU244" s="209">
        <f>((((BJ244/Q244)^2)+((BO244/AA244)^2))^(1/2))*AH244</f>
        <v>3.2376153750654771E-3</v>
      </c>
      <c r="BV244" s="209">
        <f>((((BJ244/Q244)^2)+((BP244/AB244)^2))^(1/2))*AI244</f>
        <v>1.4000714267493643E-5</v>
      </c>
      <c r="CI244"/>
      <c r="CJ244"/>
      <c r="CK244"/>
      <c r="CL244"/>
      <c r="CM244"/>
    </row>
    <row r="245" spans="1:91" s="13" customFormat="1" ht="12.95" customHeight="1" thickBot="1" x14ac:dyDescent="0.3">
      <c r="A245" s="13">
        <v>4.6105118307943096</v>
      </c>
      <c r="B245" s="13">
        <v>-74.162845388316995</v>
      </c>
      <c r="C245" s="13">
        <v>22</v>
      </c>
      <c r="D245" s="13">
        <v>25</v>
      </c>
      <c r="E245" s="13">
        <v>1818</v>
      </c>
      <c r="F245" s="58" t="s">
        <v>13</v>
      </c>
      <c r="G245" s="59" t="s">
        <v>1109</v>
      </c>
      <c r="H245" s="60" t="s">
        <v>1110</v>
      </c>
      <c r="I245" s="16" t="s">
        <v>1598</v>
      </c>
      <c r="J245" s="16"/>
      <c r="K245" s="81">
        <v>40151</v>
      </c>
      <c r="L245" s="16">
        <v>8</v>
      </c>
      <c r="M245" s="16">
        <v>2</v>
      </c>
      <c r="N245" s="3">
        <f t="shared" si="153"/>
        <v>64</v>
      </c>
      <c r="O245" s="16">
        <v>8</v>
      </c>
      <c r="P245" s="16" t="s">
        <v>1632</v>
      </c>
      <c r="Q245" s="16">
        <v>550</v>
      </c>
      <c r="R245" s="14"/>
      <c r="S245" s="14"/>
      <c r="T245" s="14"/>
      <c r="U245" s="17">
        <v>3.9E-2</v>
      </c>
      <c r="V245" s="142">
        <v>0.36</v>
      </c>
      <c r="W245" s="148">
        <v>1.8</v>
      </c>
      <c r="X245" s="142">
        <v>10.3</v>
      </c>
      <c r="Y245" s="154">
        <f>0.01805*1000</f>
        <v>18.05</v>
      </c>
      <c r="Z245" s="148">
        <v>311.5</v>
      </c>
      <c r="AA245" s="21">
        <f>0.003125*1000</f>
        <v>3.125</v>
      </c>
      <c r="AB245" s="215">
        <v>0.28499999999999998</v>
      </c>
      <c r="AC245" s="237">
        <f t="shared" si="154"/>
        <v>3.1218269817035803E-3</v>
      </c>
      <c r="AD245" s="22">
        <f t="shared" si="155"/>
        <v>1.5609134908517902E-2</v>
      </c>
      <c r="AE245" s="22">
        <f t="shared" si="156"/>
        <v>8.9318938643185769E-2</v>
      </c>
      <c r="AF245" s="22">
        <f t="shared" si="157"/>
        <v>0.15652493616597118</v>
      </c>
      <c r="AG245" s="22">
        <f t="shared" si="158"/>
        <v>2.701247513335181</v>
      </c>
      <c r="AH245" s="22">
        <f t="shared" si="159"/>
        <v>2.7099192549510247E-2</v>
      </c>
      <c r="AI245" s="238">
        <f t="shared" si="160"/>
        <v>1.8810000000000001E-3</v>
      </c>
      <c r="AJ245" s="247">
        <f t="shared" si="161"/>
        <v>3.2519031059412297E-5</v>
      </c>
      <c r="AK245" s="23">
        <f t="shared" si="162"/>
        <v>1.6259515529706148E-4</v>
      </c>
      <c r="AL245" s="23">
        <f t="shared" si="163"/>
        <v>9.3040561086651843E-4</v>
      </c>
      <c r="AM245" s="23">
        <f t="shared" si="164"/>
        <v>1.6304680850621998E-3</v>
      </c>
      <c r="AN245" s="23">
        <f t="shared" si="165"/>
        <v>2.8137994930574801E-2</v>
      </c>
      <c r="AO245" s="23">
        <f t="shared" si="166"/>
        <v>2.8228325572406506E-4</v>
      </c>
      <c r="AP245" s="248">
        <f t="shared" si="167"/>
        <v>1.9593750000000002E-5</v>
      </c>
      <c r="AQ245" s="256">
        <f t="shared" si="168"/>
        <v>162.59515529706147</v>
      </c>
      <c r="AR245" s="257">
        <f t="shared" si="169"/>
        <v>930.40561086651837</v>
      </c>
      <c r="AS245" s="257">
        <f t="shared" si="170"/>
        <v>1630.4680850621999</v>
      </c>
      <c r="AT245" s="257">
        <f t="shared" si="171"/>
        <v>28137.994930574801</v>
      </c>
      <c r="AU245" s="257">
        <f t="shared" si="172"/>
        <v>282.28325572406504</v>
      </c>
      <c r="AV245" s="258">
        <f t="shared" si="173"/>
        <v>19.593750000000004</v>
      </c>
      <c r="AW245" s="264">
        <v>0</v>
      </c>
      <c r="AX245" s="265">
        <f t="shared" si="174"/>
        <v>0</v>
      </c>
      <c r="AY245" s="265">
        <f t="shared" si="175"/>
        <v>0</v>
      </c>
      <c r="AZ245" s="265">
        <f t="shared" si="176"/>
        <v>0</v>
      </c>
      <c r="BA245" s="265">
        <f t="shared" si="177"/>
        <v>0</v>
      </c>
      <c r="BB245" s="265">
        <f t="shared" si="178"/>
        <v>0</v>
      </c>
      <c r="BC245" s="266">
        <f t="shared" si="179"/>
        <v>0</v>
      </c>
      <c r="BG245" s="13">
        <v>0.1</v>
      </c>
      <c r="BH245" s="13">
        <f t="shared" si="180"/>
        <v>55</v>
      </c>
      <c r="BI245"/>
      <c r="BJ245">
        <f>BH245</f>
        <v>55</v>
      </c>
      <c r="BK245" s="13">
        <f t="shared" si="181"/>
        <v>0.18000000000000002</v>
      </c>
      <c r="BL245" s="13">
        <f t="shared" si="182"/>
        <v>1.03</v>
      </c>
      <c r="BM245" s="13">
        <f t="shared" si="183"/>
        <v>1.8050000000000002</v>
      </c>
      <c r="BN245" s="13">
        <f t="shared" si="184"/>
        <v>31.150000000000002</v>
      </c>
      <c r="BO245" s="13">
        <f t="shared" si="185"/>
        <v>0.3125</v>
      </c>
      <c r="BP245" s="13">
        <f t="shared" si="186"/>
        <v>2.8499999999999998E-2</v>
      </c>
      <c r="BQ245" s="13">
        <f>((((BJ245/Q245)^2)+((BK245/W245)^2))^(1/2))*AD245</f>
        <v>2.2074650284537342E-3</v>
      </c>
      <c r="BR245" s="209">
        <f>(((((BJ245/Q245))^2)+((BL245/X245)^2))^(1/2))*AE245</f>
        <v>1.2631605440596364E-2</v>
      </c>
      <c r="BS245" s="209">
        <f>(((((BJ245/Q245))^2)+((BM245/Y245)^2))^(1/2))*AF245</f>
        <v>2.2135968757549945E-2</v>
      </c>
      <c r="BT245" s="209">
        <f>((((BJ245/Q245)^2)+((BN245/Z245)^2))^(1/2))*AG245</f>
        <v>0.38201408686852117</v>
      </c>
      <c r="BU245" s="209">
        <f>((((BJ245/Q245)^2)+((BO245/AA245)^2))^(1/2))*AH245</f>
        <v>3.8324045632877331E-3</v>
      </c>
      <c r="BV245" s="209">
        <f>((((BJ245/Q245)^2)+((BP245/AB245)^2))^(1/2))*AI245</f>
        <v>2.6601357108237925E-4</v>
      </c>
      <c r="CI245"/>
      <c r="CJ245"/>
      <c r="CK245"/>
      <c r="CL245"/>
      <c r="CM245"/>
    </row>
    <row r="246" spans="1:91" s="46" customFormat="1" ht="12.95" customHeight="1" x14ac:dyDescent="0.25">
      <c r="A246" s="13">
        <v>4.6106416666666661</v>
      </c>
      <c r="B246" s="13">
        <v>-74.099052777777771</v>
      </c>
      <c r="C246" s="13">
        <v>29</v>
      </c>
      <c r="D246" s="13">
        <v>25</v>
      </c>
      <c r="E246" s="13">
        <v>2318</v>
      </c>
      <c r="F246" s="3" t="s">
        <v>5</v>
      </c>
      <c r="G246" s="4" t="s">
        <v>506</v>
      </c>
      <c r="H246" s="5" t="s">
        <v>507</v>
      </c>
      <c r="I246" s="14" t="s">
        <v>1601</v>
      </c>
      <c r="J246" s="3" t="s">
        <v>1553</v>
      </c>
      <c r="K246" s="6">
        <v>40652</v>
      </c>
      <c r="L246" s="15">
        <v>12</v>
      </c>
      <c r="M246" s="3">
        <v>7</v>
      </c>
      <c r="N246" s="3">
        <f t="shared" si="153"/>
        <v>360</v>
      </c>
      <c r="O246" s="3">
        <v>30</v>
      </c>
      <c r="P246" s="14" t="s">
        <v>1554</v>
      </c>
      <c r="Q246" s="3">
        <v>2240</v>
      </c>
      <c r="R246" s="14"/>
      <c r="S246" s="14"/>
      <c r="T246" s="14">
        <f>0.738210935315612*Q246</f>
        <v>1653.5924951069708</v>
      </c>
      <c r="U246" s="17">
        <v>3.9E-2</v>
      </c>
      <c r="V246" s="30">
        <v>2.02</v>
      </c>
      <c r="W246" s="31">
        <v>10.1</v>
      </c>
      <c r="X246" s="30">
        <v>1.9</v>
      </c>
      <c r="Y246" s="155">
        <v>18.05</v>
      </c>
      <c r="Z246" s="31">
        <v>160.19999999999999</v>
      </c>
      <c r="AA246" s="21">
        <v>3.125</v>
      </c>
      <c r="AB246" s="224">
        <v>1.0149999999999999</v>
      </c>
      <c r="AC246" s="237">
        <f t="shared" si="154"/>
        <v>0.12400680129346812</v>
      </c>
      <c r="AD246" s="22">
        <f t="shared" si="155"/>
        <v>0.62003400646734042</v>
      </c>
      <c r="AE246" s="22">
        <f t="shared" si="156"/>
        <v>0.116640060622569</v>
      </c>
      <c r="AF246" s="22">
        <f t="shared" si="157"/>
        <v>1.1080805759144057</v>
      </c>
      <c r="AG246" s="22">
        <f t="shared" si="158"/>
        <v>9.8345987956502938</v>
      </c>
      <c r="AH246" s="22">
        <f t="shared" si="159"/>
        <v>0.19184220497133062</v>
      </c>
      <c r="AI246" s="238">
        <f t="shared" si="160"/>
        <v>4.7423956590402903E-2</v>
      </c>
      <c r="AJ246" s="247">
        <f t="shared" si="161"/>
        <v>3.4446333692630032E-4</v>
      </c>
      <c r="AK246" s="23">
        <f t="shared" si="162"/>
        <v>1.7223166846315012E-3</v>
      </c>
      <c r="AL246" s="23">
        <f t="shared" si="163"/>
        <v>3.24000168396025E-4</v>
      </c>
      <c r="AM246" s="23">
        <f t="shared" si="164"/>
        <v>3.0780015997622381E-3</v>
      </c>
      <c r="AN246" s="23">
        <f t="shared" si="165"/>
        <v>2.7318329987917483E-2</v>
      </c>
      <c r="AO246" s="23">
        <f t="shared" si="166"/>
        <v>5.3289501380925173E-4</v>
      </c>
      <c r="AP246" s="248">
        <f t="shared" si="167"/>
        <v>1.3173321275111917E-4</v>
      </c>
      <c r="AQ246" s="256">
        <f t="shared" si="168"/>
        <v>1722.3166846315012</v>
      </c>
      <c r="AR246" s="257">
        <f t="shared" si="169"/>
        <v>324.000168396025</v>
      </c>
      <c r="AS246" s="257">
        <f t="shared" si="170"/>
        <v>3078.0015997622381</v>
      </c>
      <c r="AT246" s="257">
        <f t="shared" si="171"/>
        <v>27318.329987917481</v>
      </c>
      <c r="AU246" s="257">
        <f t="shared" si="172"/>
        <v>532.89501380925174</v>
      </c>
      <c r="AV246" s="258">
        <f t="shared" si="173"/>
        <v>131.73321275111917</v>
      </c>
      <c r="AW246" s="264">
        <v>1</v>
      </c>
      <c r="AX246" s="265">
        <f t="shared" si="174"/>
        <v>1722.3166846315012</v>
      </c>
      <c r="AY246" s="265">
        <f t="shared" si="175"/>
        <v>324.000168396025</v>
      </c>
      <c r="AZ246" s="265">
        <f t="shared" si="176"/>
        <v>3078.0015997622381</v>
      </c>
      <c r="BA246" s="265">
        <f t="shared" si="177"/>
        <v>27318.329987917481</v>
      </c>
      <c r="BB246" s="265">
        <f t="shared" si="178"/>
        <v>532.89501380925174</v>
      </c>
      <c r="BC246" s="266">
        <f t="shared" si="179"/>
        <v>131.73321275111917</v>
      </c>
      <c r="BD246" s="211">
        <f>'F. CONVERSIÓN DE CARBÓN A CARNE'!$F$20</f>
        <v>0.16207300021353654</v>
      </c>
      <c r="BG246" s="13">
        <v>0.1</v>
      </c>
      <c r="BH246" s="13">
        <f t="shared" si="180"/>
        <v>224</v>
      </c>
      <c r="BI246">
        <f>(((((BD246+BE246+BF246)/0.738210935315612)^2)+((BH246/Q246)^2))^(1/2))*T246</f>
        <v>398.92891492098522</v>
      </c>
      <c r="BJ246">
        <f>(((BH246)^2)+((BI246^2))^(1/2))</f>
        <v>50574.928914920987</v>
      </c>
      <c r="BK246" s="13">
        <f t="shared" si="181"/>
        <v>1.01</v>
      </c>
      <c r="BL246" s="13">
        <f t="shared" si="182"/>
        <v>0.19</v>
      </c>
      <c r="BM246" s="13">
        <f t="shared" si="183"/>
        <v>1.8050000000000002</v>
      </c>
      <c r="BN246" s="13">
        <f t="shared" si="184"/>
        <v>16.02</v>
      </c>
      <c r="BO246" s="13">
        <f t="shared" si="185"/>
        <v>0.3125</v>
      </c>
      <c r="BP246" s="13">
        <f t="shared" si="186"/>
        <v>0.10149999999999999</v>
      </c>
      <c r="BQ246" s="13">
        <f>((((BJ246/(Q246+R246+S246+T246))^2)+((BK246/W246)^2))^(1/2))*AD246</f>
        <v>8.054028539832057</v>
      </c>
      <c r="BR246" s="209">
        <f>((((BJ246/(Q246+R246+S246+T246))^2)+((BL246/X246)^2))^(1/2))*AE246</f>
        <v>1.5151142797703872</v>
      </c>
      <c r="BS246" s="209">
        <f>(((((BJ246/(Q246+R246+S246+T246))^2)+((BM246/Y246)^2))^(1/2))*AF246)</f>
        <v>14.393585657818681</v>
      </c>
      <c r="BT246" s="209">
        <f>((((BJ246/(Q246+R246+S246+T246))^2)+((BN246/Z246)^2))^(1/2))*AG246</f>
        <v>127.74805664169268</v>
      </c>
      <c r="BU246" s="209">
        <f>((((BJ246/(Q246+R246+S246+T246))^2)+((BO246/AA246)^2))^(1/2))*AH246</f>
        <v>2.4919642759381371</v>
      </c>
      <c r="BV246" s="209">
        <f>((((BJ246/(Q246+R246+S246+T246))^2)+((BP246/AB246)^2))^(1/2))*AI246</f>
        <v>0.61602088896229046</v>
      </c>
      <c r="CI246"/>
      <c r="CJ246"/>
      <c r="CK246"/>
      <c r="CL246"/>
      <c r="CM246"/>
    </row>
    <row r="247" spans="1:91" s="13" customFormat="1" ht="12.95" customHeight="1" thickBot="1" x14ac:dyDescent="0.3">
      <c r="A247" s="13">
        <v>4.6107100000000001</v>
      </c>
      <c r="B247" s="13">
        <v>-74.169113999999993</v>
      </c>
      <c r="C247" s="13">
        <v>21</v>
      </c>
      <c r="D247" s="13">
        <v>25</v>
      </c>
      <c r="E247" s="13">
        <v>1817</v>
      </c>
      <c r="F247" s="83" t="s">
        <v>13</v>
      </c>
      <c r="G247" s="59" t="s">
        <v>1429</v>
      </c>
      <c r="H247" s="60" t="s">
        <v>1430</v>
      </c>
      <c r="I247" s="93" t="s">
        <v>1598</v>
      </c>
      <c r="J247" s="101"/>
      <c r="K247" s="84">
        <v>41001</v>
      </c>
      <c r="L247" s="93">
        <v>6</v>
      </c>
      <c r="M247" s="16">
        <v>7</v>
      </c>
      <c r="N247" s="3">
        <f t="shared" si="153"/>
        <v>180</v>
      </c>
      <c r="O247" s="3">
        <v>30</v>
      </c>
      <c r="P247" s="16" t="s">
        <v>1632</v>
      </c>
      <c r="Q247" s="93">
        <v>375</v>
      </c>
      <c r="R247" s="14"/>
      <c r="S247" s="14"/>
      <c r="T247" s="14"/>
      <c r="U247" s="17">
        <v>3.9E-2</v>
      </c>
      <c r="V247" s="142">
        <v>0.36</v>
      </c>
      <c r="W247" s="148">
        <v>1.8</v>
      </c>
      <c r="X247" s="142">
        <v>10.3</v>
      </c>
      <c r="Y247" s="154">
        <f>0.01805*1000</f>
        <v>18.05</v>
      </c>
      <c r="Z247" s="148">
        <v>311.5</v>
      </c>
      <c r="AA247" s="21">
        <f>0.003125*1000</f>
        <v>3.125</v>
      </c>
      <c r="AB247" s="215">
        <v>0.28499999999999998</v>
      </c>
      <c r="AC247" s="237">
        <f t="shared" si="154"/>
        <v>2.1285183966160775E-3</v>
      </c>
      <c r="AD247" s="22">
        <f t="shared" si="155"/>
        <v>1.0642591983080388E-2</v>
      </c>
      <c r="AE247" s="22">
        <f t="shared" si="156"/>
        <v>6.0899276347626673E-2</v>
      </c>
      <c r="AF247" s="22">
        <f t="shared" si="157"/>
        <v>0.10672154738588945</v>
      </c>
      <c r="AG247" s="22">
        <f t="shared" si="158"/>
        <v>1.8417596681830783</v>
      </c>
      <c r="AH247" s="22">
        <f t="shared" si="159"/>
        <v>1.8476722192847895E-2</v>
      </c>
      <c r="AI247" s="238">
        <f t="shared" si="160"/>
        <v>1.2824999999999998E-3</v>
      </c>
      <c r="AJ247" s="247">
        <f t="shared" si="161"/>
        <v>5.9125511017113259E-6</v>
      </c>
      <c r="AK247" s="23">
        <f t="shared" si="162"/>
        <v>2.9562755508556631E-5</v>
      </c>
      <c r="AL247" s="23">
        <f t="shared" si="163"/>
        <v>1.691646565211852E-4</v>
      </c>
      <c r="AM247" s="23">
        <f t="shared" si="164"/>
        <v>2.9644874273858178E-4</v>
      </c>
      <c r="AN247" s="23">
        <f t="shared" si="165"/>
        <v>5.1159990782863284E-3</v>
      </c>
      <c r="AO247" s="23">
        <f t="shared" si="166"/>
        <v>5.1324228313466378E-5</v>
      </c>
      <c r="AP247" s="248">
        <f t="shared" si="167"/>
        <v>3.5624999999999993E-6</v>
      </c>
      <c r="AQ247" s="256">
        <f t="shared" si="168"/>
        <v>29.562755508556631</v>
      </c>
      <c r="AR247" s="257">
        <f t="shared" si="169"/>
        <v>169.16465652118521</v>
      </c>
      <c r="AS247" s="257">
        <f t="shared" si="170"/>
        <v>296.44874273858176</v>
      </c>
      <c r="AT247" s="257">
        <f t="shared" si="171"/>
        <v>5115.9990782863288</v>
      </c>
      <c r="AU247" s="257">
        <f t="shared" si="172"/>
        <v>51.324228313466378</v>
      </c>
      <c r="AV247" s="258">
        <f t="shared" si="173"/>
        <v>3.5624999999999996</v>
      </c>
      <c r="AW247" s="264">
        <v>1</v>
      </c>
      <c r="AX247" s="265">
        <f t="shared" si="174"/>
        <v>29.562755508556631</v>
      </c>
      <c r="AY247" s="265">
        <f t="shared" si="175"/>
        <v>169.16465652118521</v>
      </c>
      <c r="AZ247" s="265">
        <f t="shared" si="176"/>
        <v>296.44874273858176</v>
      </c>
      <c r="BA247" s="265">
        <f t="shared" si="177"/>
        <v>5115.9990782863288</v>
      </c>
      <c r="BB247" s="265">
        <f t="shared" si="178"/>
        <v>51.324228313466378</v>
      </c>
      <c r="BC247" s="266">
        <f t="shared" si="179"/>
        <v>3.5624999999999996</v>
      </c>
      <c r="BG247" s="13">
        <v>0.1</v>
      </c>
      <c r="BH247" s="13">
        <f t="shared" si="180"/>
        <v>37.5</v>
      </c>
      <c r="BI247"/>
      <c r="BJ247">
        <f>BH247</f>
        <v>37.5</v>
      </c>
      <c r="BK247" s="13">
        <f t="shared" si="181"/>
        <v>0.18000000000000002</v>
      </c>
      <c r="BL247" s="13">
        <f t="shared" si="182"/>
        <v>1.03</v>
      </c>
      <c r="BM247" s="13">
        <f t="shared" si="183"/>
        <v>1.8050000000000002</v>
      </c>
      <c r="BN247" s="13">
        <f t="shared" si="184"/>
        <v>31.150000000000002</v>
      </c>
      <c r="BO247" s="13">
        <f t="shared" si="185"/>
        <v>0.3125</v>
      </c>
      <c r="BP247" s="13">
        <f t="shared" si="186"/>
        <v>2.8499999999999998E-2</v>
      </c>
      <c r="BQ247" s="13">
        <f>((((BJ247/Q247)^2)+((BK247/W247)^2))^(1/2))*AD247</f>
        <v>1.5050897921275461E-3</v>
      </c>
      <c r="BR247" s="209">
        <f>(((((BJ247/Q247))^2)+((BL247/X247)^2))^(1/2))*AE247</f>
        <v>8.6124582549520681E-3</v>
      </c>
      <c r="BS247" s="209">
        <f>(((((BJ247/Q247))^2)+((BM247/Y247)^2))^(1/2))*AF247</f>
        <v>1.5092705971056782E-2</v>
      </c>
      <c r="BT247" s="209">
        <f>((((BJ247/Q247)^2)+((BN247/Z247)^2))^(1/2))*AG247</f>
        <v>0.26046415013762814</v>
      </c>
      <c r="BU247" s="209">
        <f>((((BJ247/Q247)^2)+((BO247/AA247)^2))^(1/2))*AH247</f>
        <v>2.6130031113325452E-3</v>
      </c>
      <c r="BV247" s="209">
        <f>((((BJ247/Q247)^2)+((BP247/AB247)^2))^(1/2))*AI247</f>
        <v>1.8137288937434943E-4</v>
      </c>
      <c r="CI247"/>
      <c r="CJ247"/>
      <c r="CK247"/>
      <c r="CL247"/>
      <c r="CM247"/>
    </row>
    <row r="248" spans="1:91" s="13" customFormat="1" ht="12.95" customHeight="1" thickBot="1" x14ac:dyDescent="0.3">
      <c r="A248" s="13">
        <v>4.6107519999999997</v>
      </c>
      <c r="B248" s="13">
        <v>-74.075468000000001</v>
      </c>
      <c r="C248" s="13">
        <v>32</v>
      </c>
      <c r="D248" s="13">
        <v>25</v>
      </c>
      <c r="E248" s="13">
        <v>2321</v>
      </c>
      <c r="F248" s="58" t="s">
        <v>13</v>
      </c>
      <c r="G248" s="59" t="s">
        <v>1272</v>
      </c>
      <c r="H248" s="60" t="s">
        <v>1273</v>
      </c>
      <c r="I248" s="68" t="s">
        <v>1600</v>
      </c>
      <c r="J248" s="16"/>
      <c r="K248" s="72">
        <v>39910</v>
      </c>
      <c r="L248" s="69">
        <f>84/7</f>
        <v>12</v>
      </c>
      <c r="M248" s="16">
        <v>7</v>
      </c>
      <c r="N248" s="3">
        <f t="shared" si="153"/>
        <v>360</v>
      </c>
      <c r="O248" s="3">
        <v>30</v>
      </c>
      <c r="P248" s="16" t="s">
        <v>1593</v>
      </c>
      <c r="Q248" s="16">
        <v>175</v>
      </c>
      <c r="R248" s="14"/>
      <c r="S248" s="14"/>
      <c r="T248" s="14"/>
      <c r="U248" s="17">
        <v>3.9E-2</v>
      </c>
      <c r="V248" s="143">
        <v>2.8800000000000002E-3</v>
      </c>
      <c r="W248" s="143">
        <v>3.2000000000000002E-3</v>
      </c>
      <c r="X248" s="143">
        <v>7.5000000000000002E-4</v>
      </c>
      <c r="Y248" s="146">
        <v>4.0000000000000003E-5</v>
      </c>
      <c r="Z248" s="143">
        <v>6.7999999999999996E-3</v>
      </c>
      <c r="AA248" s="143">
        <v>2.64</v>
      </c>
      <c r="AB248" s="221">
        <v>1.4999999999999999E-2</v>
      </c>
      <c r="AC248" s="237">
        <f t="shared" si="154"/>
        <v>7.9464686807000236E-6</v>
      </c>
      <c r="AD248" s="22">
        <f t="shared" si="155"/>
        <v>8.8294096452222486E-6</v>
      </c>
      <c r="AE248" s="22">
        <f t="shared" si="156"/>
        <v>2.0693928855989645E-6</v>
      </c>
      <c r="AF248" s="22">
        <f t="shared" si="157"/>
        <v>1.1036762056527812E-7</v>
      </c>
      <c r="AG248" s="22">
        <f t="shared" si="158"/>
        <v>1.8762495496097275E-5</v>
      </c>
      <c r="AH248" s="22">
        <f t="shared" si="159"/>
        <v>7.2842629573083538E-3</v>
      </c>
      <c r="AI248" s="238">
        <f t="shared" si="160"/>
        <v>3.15E-5</v>
      </c>
      <c r="AJ248" s="247">
        <f t="shared" si="161"/>
        <v>2.2073524113055622E-8</v>
      </c>
      <c r="AK248" s="23">
        <f t="shared" si="162"/>
        <v>2.4526137903395136E-8</v>
      </c>
      <c r="AL248" s="23">
        <f t="shared" si="163"/>
        <v>5.748313571108235E-9</v>
      </c>
      <c r="AM248" s="23">
        <f t="shared" si="164"/>
        <v>3.0657672379243923E-10</v>
      </c>
      <c r="AN248" s="23">
        <f t="shared" si="165"/>
        <v>5.2118043044714652E-8</v>
      </c>
      <c r="AO248" s="23">
        <f t="shared" si="166"/>
        <v>2.0234063770300983E-5</v>
      </c>
      <c r="AP248" s="248">
        <f t="shared" si="167"/>
        <v>8.7499999999999996E-8</v>
      </c>
      <c r="AQ248" s="256">
        <f t="shared" si="168"/>
        <v>2.4526137903395136E-2</v>
      </c>
      <c r="AR248" s="257">
        <f t="shared" si="169"/>
        <v>5.748313571108235E-3</v>
      </c>
      <c r="AS248" s="257">
        <f t="shared" si="170"/>
        <v>3.0657672379243921E-4</v>
      </c>
      <c r="AT248" s="257">
        <f t="shared" si="171"/>
        <v>5.2118043044714651E-2</v>
      </c>
      <c r="AU248" s="257">
        <f t="shared" si="172"/>
        <v>20.234063770300985</v>
      </c>
      <c r="AV248" s="258">
        <f t="shared" si="173"/>
        <v>8.7499999999999994E-2</v>
      </c>
      <c r="AW248" s="264">
        <v>1</v>
      </c>
      <c r="AX248" s="265">
        <f t="shared" si="174"/>
        <v>2.4526137903395136E-2</v>
      </c>
      <c r="AY248" s="265">
        <f t="shared" si="175"/>
        <v>5.748313571108235E-3</v>
      </c>
      <c r="AZ248" s="265">
        <f t="shared" si="176"/>
        <v>3.0657672379243921E-4</v>
      </c>
      <c r="BA248" s="265">
        <f t="shared" si="177"/>
        <v>5.2118043044714651E-2</v>
      </c>
      <c r="BB248" s="265">
        <f t="shared" si="178"/>
        <v>20.234063770300985</v>
      </c>
      <c r="BC248" s="266">
        <f t="shared" si="179"/>
        <v>8.7499999999999994E-2</v>
      </c>
      <c r="BG248" s="13">
        <v>0.1</v>
      </c>
      <c r="BH248" s="13">
        <f t="shared" si="180"/>
        <v>17.5</v>
      </c>
      <c r="BI248"/>
      <c r="BJ248">
        <f>BH248</f>
        <v>17.5</v>
      </c>
      <c r="BK248" s="13">
        <f t="shared" si="181"/>
        <v>3.2000000000000003E-4</v>
      </c>
      <c r="BL248" s="13">
        <f t="shared" si="182"/>
        <v>7.5000000000000007E-5</v>
      </c>
      <c r="BM248" s="13">
        <f t="shared" si="183"/>
        <v>4.0000000000000007E-6</v>
      </c>
      <c r="BN248" s="13">
        <f t="shared" si="184"/>
        <v>6.8000000000000005E-4</v>
      </c>
      <c r="BO248" s="13">
        <f t="shared" si="185"/>
        <v>0.26400000000000001</v>
      </c>
      <c r="BP248" s="13">
        <f t="shared" si="186"/>
        <v>1.5E-3</v>
      </c>
      <c r="BQ248" s="13">
        <f>((((BJ248/Q248)^2)+((BK248/W248)^2))^(1/2))*AD248</f>
        <v>1.2486670868021123E-6</v>
      </c>
      <c r="BR248" s="209">
        <f>(((((BJ248/Q248))^2)+((BL248/X248)^2))^(1/2))*AE248</f>
        <v>2.926563484692451E-7</v>
      </c>
      <c r="BS248" s="209">
        <f>(((((BJ248/Q248))^2)+((BM248/Y248)^2))^(1/2))*AF248</f>
        <v>1.5608338585026405E-8</v>
      </c>
      <c r="BT248" s="209">
        <f>((((BJ248/Q248)^2)+((BN248/Z248)^2))^(1/2))*AG248</f>
        <v>2.6534175594544884E-6</v>
      </c>
      <c r="BU248" s="209">
        <f>((((BJ248/Q248)^2)+((BO248/AA248)^2))^(1/2))*AH248</f>
        <v>1.0301503466117426E-3</v>
      </c>
      <c r="BV248" s="209">
        <f>((((BJ248/Q248)^2)+((BP248/AB248)^2))^(1/2))*AI248</f>
        <v>4.4547727214752504E-6</v>
      </c>
      <c r="CI248"/>
      <c r="CJ248"/>
      <c r="CK248"/>
      <c r="CL248"/>
      <c r="CM248"/>
    </row>
    <row r="249" spans="1:91" s="13" customFormat="1" ht="12.95" customHeight="1" x14ac:dyDescent="0.25">
      <c r="A249" s="13">
        <v>4.6109978972463699</v>
      </c>
      <c r="B249" s="13">
        <v>-74.083087909974907</v>
      </c>
      <c r="C249" s="13">
        <v>31</v>
      </c>
      <c r="D249" s="13">
        <v>25</v>
      </c>
      <c r="E249" s="13">
        <v>2320</v>
      </c>
      <c r="F249" s="3" t="s">
        <v>5</v>
      </c>
      <c r="G249" s="4" t="s">
        <v>32</v>
      </c>
      <c r="H249" s="5" t="s">
        <v>33</v>
      </c>
      <c r="I249" s="14" t="s">
        <v>1552</v>
      </c>
      <c r="J249" s="3" t="s">
        <v>1553</v>
      </c>
      <c r="K249" s="6">
        <v>40623</v>
      </c>
      <c r="L249" s="15">
        <v>12</v>
      </c>
      <c r="M249" s="3">
        <v>7</v>
      </c>
      <c r="N249" s="3">
        <f t="shared" si="153"/>
        <v>360</v>
      </c>
      <c r="O249" s="3">
        <v>30</v>
      </c>
      <c r="P249" s="14" t="s">
        <v>1554</v>
      </c>
      <c r="Q249" s="3">
        <v>800</v>
      </c>
      <c r="R249" s="14"/>
      <c r="S249" s="14"/>
      <c r="T249" s="14">
        <f>0.738210935315612*Q249</f>
        <v>590.56874825248963</v>
      </c>
      <c r="U249" s="17">
        <v>3.9E-2</v>
      </c>
      <c r="V249" s="30">
        <v>2.02</v>
      </c>
      <c r="W249" s="31">
        <v>10.1</v>
      </c>
      <c r="X249" s="30">
        <v>1.9</v>
      </c>
      <c r="Y249" s="155">
        <v>18.05</v>
      </c>
      <c r="Z249" s="31">
        <v>160.19999999999999</v>
      </c>
      <c r="AA249" s="21">
        <v>3.125</v>
      </c>
      <c r="AB249" s="224">
        <v>1.0149999999999999</v>
      </c>
      <c r="AC249" s="237">
        <f t="shared" si="154"/>
        <v>4.4288143319095745E-2</v>
      </c>
      <c r="AD249" s="22">
        <f t="shared" si="155"/>
        <v>0.22144071659547876</v>
      </c>
      <c r="AE249" s="22">
        <f t="shared" si="156"/>
        <v>4.1657164508060361E-2</v>
      </c>
      <c r="AF249" s="22">
        <f t="shared" si="157"/>
        <v>0.3957430628265734</v>
      </c>
      <c r="AG249" s="22">
        <f t="shared" si="158"/>
        <v>3.5123567127322466</v>
      </c>
      <c r="AH249" s="22">
        <f t="shared" si="159"/>
        <v>6.851507320404665E-2</v>
      </c>
      <c r="AI249" s="238">
        <f t="shared" si="160"/>
        <v>1.6937127353715321E-2</v>
      </c>
      <c r="AJ249" s="247">
        <f t="shared" si="161"/>
        <v>1.2302262033082152E-4</v>
      </c>
      <c r="AK249" s="23">
        <f t="shared" si="162"/>
        <v>6.1511310165410769E-4</v>
      </c>
      <c r="AL249" s="23">
        <f t="shared" si="163"/>
        <v>1.1571434585572322E-4</v>
      </c>
      <c r="AM249" s="23">
        <f t="shared" si="164"/>
        <v>1.0992862856293705E-3</v>
      </c>
      <c r="AN249" s="23">
        <f t="shared" si="165"/>
        <v>9.7565464242562409E-3</v>
      </c>
      <c r="AO249" s="23">
        <f t="shared" si="166"/>
        <v>1.9031964778901846E-4</v>
      </c>
      <c r="AP249" s="248">
        <f t="shared" si="167"/>
        <v>4.7047575982542557E-5</v>
      </c>
      <c r="AQ249" s="256">
        <f t="shared" si="168"/>
        <v>615.11310165410771</v>
      </c>
      <c r="AR249" s="257">
        <f t="shared" si="169"/>
        <v>115.71434585572322</v>
      </c>
      <c r="AS249" s="257">
        <f t="shared" si="170"/>
        <v>1099.2862856293705</v>
      </c>
      <c r="AT249" s="257">
        <f t="shared" si="171"/>
        <v>9756.5464242562412</v>
      </c>
      <c r="AU249" s="257">
        <f t="shared" si="172"/>
        <v>190.31964778901846</v>
      </c>
      <c r="AV249" s="258">
        <f t="shared" si="173"/>
        <v>47.047575982542554</v>
      </c>
      <c r="AW249" s="264">
        <v>1</v>
      </c>
      <c r="AX249" s="265">
        <f t="shared" si="174"/>
        <v>615.11310165410771</v>
      </c>
      <c r="AY249" s="265">
        <f t="shared" si="175"/>
        <v>115.71434585572322</v>
      </c>
      <c r="AZ249" s="265">
        <f t="shared" si="176"/>
        <v>1099.2862856293705</v>
      </c>
      <c r="BA249" s="265">
        <f t="shared" si="177"/>
        <v>9756.5464242562412</v>
      </c>
      <c r="BB249" s="265">
        <f t="shared" si="178"/>
        <v>190.31964778901846</v>
      </c>
      <c r="BC249" s="266">
        <f t="shared" si="179"/>
        <v>47.047575982542554</v>
      </c>
      <c r="BD249" s="211">
        <f>'F. CONVERSIÓN DE CARBÓN A CARNE'!$F$20</f>
        <v>0.16207300021353654</v>
      </c>
      <c r="BG249" s="13">
        <v>0.1</v>
      </c>
      <c r="BH249" s="13">
        <f t="shared" si="180"/>
        <v>80</v>
      </c>
      <c r="BI249">
        <f>(((((BD249+BE249+BF249)/0.738210935315612)^2)+((BH249/Q249)^2))^(1/2))*T249</f>
        <v>142.47461247178043</v>
      </c>
      <c r="BJ249">
        <f>(((BH249)^2)+((BI249^2))^(1/2))</f>
        <v>6542.4746124717803</v>
      </c>
      <c r="BK249" s="13">
        <f t="shared" si="181"/>
        <v>1.01</v>
      </c>
      <c r="BL249" s="13">
        <f t="shared" si="182"/>
        <v>0.19</v>
      </c>
      <c r="BM249" s="13">
        <f t="shared" si="183"/>
        <v>1.8050000000000002</v>
      </c>
      <c r="BN249" s="13">
        <f t="shared" si="184"/>
        <v>16.02</v>
      </c>
      <c r="BO249" s="13">
        <f t="shared" si="185"/>
        <v>0.3125</v>
      </c>
      <c r="BP249" s="13">
        <f t="shared" si="186"/>
        <v>0.10149999999999999</v>
      </c>
      <c r="BQ249" s="13">
        <f>((((BJ249/(Q249+R249+S249+T249))^2)+((BK249/W249)^2))^(1/2))*AD249</f>
        <v>1.0420897739612849</v>
      </c>
      <c r="BR249" s="209">
        <f>((((BJ249/(Q249+R249+S249+T249))^2)+((BL249/X249)^2))^(1/2))*AE249</f>
        <v>0.19603669015113279</v>
      </c>
      <c r="BS249" s="209">
        <f>(((((BJ249/(Q249+R249+S249+T249))^2)+((BM249/Y249)^2))^(1/2))*AF249)</f>
        <v>1.8623485564357614</v>
      </c>
      <c r="BT249" s="209">
        <f>((((BJ249/(Q249+R249+S249+T249))^2)+((BN249/Z249)^2))^(1/2))*AG249</f>
        <v>16.528988295900771</v>
      </c>
      <c r="BU249" s="209">
        <f>((((BJ249/(Q249+R249+S249+T249))^2)+((BO249/AA249)^2))^(1/2))*AH249</f>
        <v>0.32242876669594212</v>
      </c>
      <c r="BV249" s="209">
        <f>((((BJ249/(Q249+R249+S249+T249))^2)+((BP249/AB249)^2))^(1/2))*AI249</f>
        <v>7.9705338236550211E-2</v>
      </c>
      <c r="CI249"/>
      <c r="CJ249"/>
      <c r="CK249"/>
      <c r="CL249"/>
      <c r="CM249"/>
    </row>
    <row r="250" spans="1:91" s="13" customFormat="1" ht="12.95" customHeight="1" thickBot="1" x14ac:dyDescent="0.3">
      <c r="A250" s="13">
        <v>4.6111310000000003</v>
      </c>
      <c r="B250" s="13">
        <v>-74.173927000000006</v>
      </c>
      <c r="C250" s="13">
        <v>21</v>
      </c>
      <c r="D250" s="13">
        <v>25</v>
      </c>
      <c r="E250" s="13">
        <v>1817</v>
      </c>
      <c r="F250" s="83" t="s">
        <v>13</v>
      </c>
      <c r="G250" s="59" t="s">
        <v>1414</v>
      </c>
      <c r="H250" s="60" t="s">
        <v>1415</v>
      </c>
      <c r="I250" s="93" t="s">
        <v>1598</v>
      </c>
      <c r="J250" s="101"/>
      <c r="K250" s="94">
        <v>40827</v>
      </c>
      <c r="L250" s="16">
        <v>11</v>
      </c>
      <c r="M250" s="16">
        <v>7</v>
      </c>
      <c r="N250" s="3">
        <f t="shared" si="153"/>
        <v>330</v>
      </c>
      <c r="O250" s="3">
        <v>30</v>
      </c>
      <c r="P250" s="16" t="s">
        <v>1632</v>
      </c>
      <c r="Q250" s="93">
        <v>750</v>
      </c>
      <c r="R250" s="14"/>
      <c r="S250" s="14"/>
      <c r="T250" s="14"/>
      <c r="U250" s="17">
        <v>3.9E-2</v>
      </c>
      <c r="V250" s="142">
        <v>0.36</v>
      </c>
      <c r="W250" s="148">
        <v>1.8</v>
      </c>
      <c r="X250" s="142">
        <v>10.3</v>
      </c>
      <c r="Y250" s="154">
        <f>0.01805*1000</f>
        <v>18.05</v>
      </c>
      <c r="Z250" s="148">
        <v>311.5</v>
      </c>
      <c r="AA250" s="21">
        <f>0.003125*1000</f>
        <v>3.125</v>
      </c>
      <c r="AB250" s="215">
        <v>0.28499999999999998</v>
      </c>
      <c r="AC250" s="237">
        <f t="shared" si="154"/>
        <v>4.2570367932321549E-3</v>
      </c>
      <c r="AD250" s="22">
        <f t="shared" si="155"/>
        <v>2.1285183966160776E-2</v>
      </c>
      <c r="AE250" s="22">
        <f t="shared" si="156"/>
        <v>0.12179855269525335</v>
      </c>
      <c r="AF250" s="22">
        <f t="shared" si="157"/>
        <v>0.21344309477177889</v>
      </c>
      <c r="AG250" s="22">
        <f t="shared" si="158"/>
        <v>3.6835193363661567</v>
      </c>
      <c r="AH250" s="22">
        <f t="shared" si="159"/>
        <v>3.695344438569579E-2</v>
      </c>
      <c r="AI250" s="238">
        <f t="shared" si="160"/>
        <v>2.5649999999999996E-3</v>
      </c>
      <c r="AJ250" s="247">
        <f t="shared" si="161"/>
        <v>1.1825102203422652E-5</v>
      </c>
      <c r="AK250" s="23">
        <f t="shared" si="162"/>
        <v>5.9125511017113262E-5</v>
      </c>
      <c r="AL250" s="23">
        <f t="shared" si="163"/>
        <v>3.3832931304237041E-4</v>
      </c>
      <c r="AM250" s="23">
        <f t="shared" si="164"/>
        <v>5.9289748547716357E-4</v>
      </c>
      <c r="AN250" s="23">
        <f t="shared" si="165"/>
        <v>1.0231998156572657E-2</v>
      </c>
      <c r="AO250" s="23">
        <f t="shared" si="166"/>
        <v>1.0264845662693276E-4</v>
      </c>
      <c r="AP250" s="248">
        <f t="shared" si="167"/>
        <v>7.1249999999999987E-6</v>
      </c>
      <c r="AQ250" s="256">
        <f t="shared" si="168"/>
        <v>59.125511017113261</v>
      </c>
      <c r="AR250" s="257">
        <f t="shared" si="169"/>
        <v>338.32931304237042</v>
      </c>
      <c r="AS250" s="257">
        <f t="shared" si="170"/>
        <v>592.89748547716351</v>
      </c>
      <c r="AT250" s="257">
        <f t="shared" si="171"/>
        <v>10231.998156572658</v>
      </c>
      <c r="AU250" s="257">
        <f t="shared" si="172"/>
        <v>102.64845662693276</v>
      </c>
      <c r="AV250" s="258">
        <f t="shared" si="173"/>
        <v>7.1249999999999991</v>
      </c>
      <c r="AW250" s="264">
        <v>1</v>
      </c>
      <c r="AX250" s="265">
        <f t="shared" si="174"/>
        <v>59.125511017113261</v>
      </c>
      <c r="AY250" s="265">
        <f t="shared" si="175"/>
        <v>338.32931304237042</v>
      </c>
      <c r="AZ250" s="265">
        <f t="shared" si="176"/>
        <v>592.89748547716351</v>
      </c>
      <c r="BA250" s="265">
        <f t="shared" si="177"/>
        <v>10231.998156572658</v>
      </c>
      <c r="BB250" s="265">
        <f t="shared" si="178"/>
        <v>102.64845662693276</v>
      </c>
      <c r="BC250" s="266">
        <f t="shared" si="179"/>
        <v>7.1249999999999991</v>
      </c>
      <c r="BG250" s="13">
        <v>0.1</v>
      </c>
      <c r="BH250" s="13">
        <f t="shared" si="180"/>
        <v>75</v>
      </c>
      <c r="BI250"/>
      <c r="BJ250">
        <f>BH250</f>
        <v>75</v>
      </c>
      <c r="BK250" s="13">
        <f t="shared" si="181"/>
        <v>0.18000000000000002</v>
      </c>
      <c r="BL250" s="13">
        <f t="shared" si="182"/>
        <v>1.03</v>
      </c>
      <c r="BM250" s="13">
        <f t="shared" si="183"/>
        <v>1.8050000000000002</v>
      </c>
      <c r="BN250" s="13">
        <f t="shared" si="184"/>
        <v>31.150000000000002</v>
      </c>
      <c r="BO250" s="13">
        <f t="shared" si="185"/>
        <v>0.3125</v>
      </c>
      <c r="BP250" s="13">
        <f t="shared" si="186"/>
        <v>2.8499999999999998E-2</v>
      </c>
      <c r="BQ250" s="13">
        <f>((((BJ250/Q250)^2)+((BK250/W250)^2))^(1/2))*AD250</f>
        <v>3.0101795842550922E-3</v>
      </c>
      <c r="BR250" s="209">
        <f>(((((BJ250/Q250))^2)+((BL250/X250)^2))^(1/2))*AE250</f>
        <v>1.7224916509904136E-2</v>
      </c>
      <c r="BS250" s="209">
        <f>(((((BJ250/Q250))^2)+((BM250/Y250)^2))^(1/2))*AF250</f>
        <v>3.0185411942113563E-2</v>
      </c>
      <c r="BT250" s="209">
        <f>((((BJ250/Q250)^2)+((BN250/Z250)^2))^(1/2))*AG250</f>
        <v>0.52092830027525627</v>
      </c>
      <c r="BU250" s="209">
        <f>((((BJ250/Q250)^2)+((BO250/AA250)^2))^(1/2))*AH250</f>
        <v>5.2260062226650904E-3</v>
      </c>
      <c r="BV250" s="209">
        <f>((((BJ250/Q250)^2)+((BP250/AB250)^2))^(1/2))*AI250</f>
        <v>3.6274577874869887E-4</v>
      </c>
      <c r="CI250"/>
      <c r="CJ250"/>
      <c r="CK250"/>
      <c r="CL250"/>
      <c r="CM250"/>
    </row>
    <row r="251" spans="1:91" s="13" customFormat="1" ht="12.95" customHeight="1" thickBot="1" x14ac:dyDescent="0.3">
      <c r="A251" s="13">
        <v>4.6111693288534497</v>
      </c>
      <c r="B251" s="13">
        <v>-74.075896955509293</v>
      </c>
      <c r="C251" s="13">
        <v>32</v>
      </c>
      <c r="D251" s="13">
        <v>25</v>
      </c>
      <c r="E251" s="13">
        <v>2321</v>
      </c>
      <c r="F251" s="3" t="s">
        <v>5</v>
      </c>
      <c r="G251" s="4" t="s">
        <v>34</v>
      </c>
      <c r="H251" s="5" t="s">
        <v>35</v>
      </c>
      <c r="I251" s="14" t="s">
        <v>1552</v>
      </c>
      <c r="J251" s="3" t="s">
        <v>1553</v>
      </c>
      <c r="K251" s="6">
        <v>40626</v>
      </c>
      <c r="L251" s="15">
        <v>12</v>
      </c>
      <c r="M251" s="3">
        <v>7</v>
      </c>
      <c r="N251" s="3">
        <f t="shared" si="153"/>
        <v>360</v>
      </c>
      <c r="O251" s="3">
        <v>30</v>
      </c>
      <c r="P251" s="14" t="s">
        <v>1554</v>
      </c>
      <c r="Q251" s="3">
        <v>800</v>
      </c>
      <c r="R251" s="14"/>
      <c r="S251" s="14"/>
      <c r="T251" s="14">
        <f>0.738210935315612*Q251</f>
        <v>590.56874825248963</v>
      </c>
      <c r="U251" s="17">
        <v>3.9E-2</v>
      </c>
      <c r="V251" s="18">
        <v>2.02</v>
      </c>
      <c r="W251" s="19">
        <v>10.1</v>
      </c>
      <c r="X251" s="18">
        <v>1.9</v>
      </c>
      <c r="Y251" s="20">
        <v>18.05</v>
      </c>
      <c r="Z251" s="19">
        <v>160.19999999999999</v>
      </c>
      <c r="AA251" s="21">
        <v>3.125</v>
      </c>
      <c r="AB251" s="219">
        <v>1.0149999999999999</v>
      </c>
      <c r="AC251" s="237">
        <f t="shared" si="154"/>
        <v>4.4288143319095745E-2</v>
      </c>
      <c r="AD251" s="22">
        <f t="shared" si="155"/>
        <v>0.22144071659547876</v>
      </c>
      <c r="AE251" s="22">
        <f t="shared" si="156"/>
        <v>4.1657164508060361E-2</v>
      </c>
      <c r="AF251" s="22">
        <f t="shared" si="157"/>
        <v>0.3957430628265734</v>
      </c>
      <c r="AG251" s="22">
        <f t="shared" si="158"/>
        <v>3.5123567127322466</v>
      </c>
      <c r="AH251" s="22">
        <f t="shared" si="159"/>
        <v>6.851507320404665E-2</v>
      </c>
      <c r="AI251" s="238">
        <f t="shared" si="160"/>
        <v>1.6937127353715321E-2</v>
      </c>
      <c r="AJ251" s="247">
        <f t="shared" si="161"/>
        <v>1.2302262033082152E-4</v>
      </c>
      <c r="AK251" s="23">
        <f t="shared" si="162"/>
        <v>6.1511310165410769E-4</v>
      </c>
      <c r="AL251" s="23">
        <f t="shared" si="163"/>
        <v>1.1571434585572322E-4</v>
      </c>
      <c r="AM251" s="23">
        <f t="shared" si="164"/>
        <v>1.0992862856293705E-3</v>
      </c>
      <c r="AN251" s="23">
        <f t="shared" si="165"/>
        <v>9.7565464242562409E-3</v>
      </c>
      <c r="AO251" s="23">
        <f t="shared" si="166"/>
        <v>1.9031964778901846E-4</v>
      </c>
      <c r="AP251" s="248">
        <f t="shared" si="167"/>
        <v>4.7047575982542557E-5</v>
      </c>
      <c r="AQ251" s="256">
        <f t="shared" si="168"/>
        <v>615.11310165410771</v>
      </c>
      <c r="AR251" s="257">
        <f t="shared" si="169"/>
        <v>115.71434585572322</v>
      </c>
      <c r="AS251" s="257">
        <f t="shared" si="170"/>
        <v>1099.2862856293705</v>
      </c>
      <c r="AT251" s="257">
        <f t="shared" si="171"/>
        <v>9756.5464242562412</v>
      </c>
      <c r="AU251" s="257">
        <f t="shared" si="172"/>
        <v>190.31964778901846</v>
      </c>
      <c r="AV251" s="258">
        <f t="shared" si="173"/>
        <v>47.047575982542554</v>
      </c>
      <c r="AW251" s="264">
        <v>1</v>
      </c>
      <c r="AX251" s="265">
        <f t="shared" si="174"/>
        <v>615.11310165410771</v>
      </c>
      <c r="AY251" s="265">
        <f t="shared" si="175"/>
        <v>115.71434585572322</v>
      </c>
      <c r="AZ251" s="265">
        <f t="shared" si="176"/>
        <v>1099.2862856293705</v>
      </c>
      <c r="BA251" s="265">
        <f t="shared" si="177"/>
        <v>9756.5464242562412</v>
      </c>
      <c r="BB251" s="265">
        <f t="shared" si="178"/>
        <v>190.31964778901846</v>
      </c>
      <c r="BC251" s="266">
        <f t="shared" si="179"/>
        <v>47.047575982542554</v>
      </c>
      <c r="BD251" s="211">
        <f>'F. CONVERSIÓN DE CARBÓN A CARNE'!$F$20</f>
        <v>0.16207300021353654</v>
      </c>
      <c r="BG251" s="13">
        <v>0.1</v>
      </c>
      <c r="BH251" s="13">
        <f t="shared" si="180"/>
        <v>80</v>
      </c>
      <c r="BI251">
        <f>(((((BD251+BE251+BF251)/0.738210935315612)^2)+((BH251/Q251)^2))^(1/2))*T251</f>
        <v>142.47461247178043</v>
      </c>
      <c r="BJ251">
        <f t="shared" ref="BJ251:BJ252" si="193">(((BH251)^2)+((BI251^2))^(1/2))</f>
        <v>6542.4746124717803</v>
      </c>
      <c r="BK251" s="13">
        <f t="shared" si="181"/>
        <v>1.01</v>
      </c>
      <c r="BL251" s="13">
        <f t="shared" si="182"/>
        <v>0.19</v>
      </c>
      <c r="BM251" s="13">
        <f t="shared" si="183"/>
        <v>1.8050000000000002</v>
      </c>
      <c r="BN251" s="13">
        <f t="shared" si="184"/>
        <v>16.02</v>
      </c>
      <c r="BO251" s="13">
        <f t="shared" si="185"/>
        <v>0.3125</v>
      </c>
      <c r="BP251" s="13">
        <f t="shared" si="186"/>
        <v>0.10149999999999999</v>
      </c>
      <c r="BQ251" s="13">
        <f>((((BJ251/(Q251+R251+S251+T251))^2)+((BK251/W251)^2))^(1/2))*AD251</f>
        <v>1.0420897739612849</v>
      </c>
      <c r="BR251" s="209">
        <f>((((BJ251/(Q251+R251+S251+T251))^2)+((BL251/X251)^2))^(1/2))*AE251</f>
        <v>0.19603669015113279</v>
      </c>
      <c r="BS251" s="209">
        <f>(((((BJ251/(Q251+R251+S251+T251))^2)+((BM251/Y251)^2))^(1/2))*AF251)</f>
        <v>1.8623485564357614</v>
      </c>
      <c r="BT251" s="209">
        <f>((((BJ251/(Q251+R251+S251+T251))^2)+((BN251/Z251)^2))^(1/2))*AG251</f>
        <v>16.528988295900771</v>
      </c>
      <c r="BU251" s="209">
        <f>((((BJ251/(Q251+R251+S251+T251))^2)+((BO251/AA251)^2))^(1/2))*AH251</f>
        <v>0.32242876669594212</v>
      </c>
      <c r="BV251" s="209">
        <f>((((BJ251/(Q251+R251+S251+T251))^2)+((BP251/AB251)^2))^(1/2))*AI251</f>
        <v>7.9705338236550211E-2</v>
      </c>
      <c r="CI251"/>
      <c r="CJ251"/>
      <c r="CK251"/>
      <c r="CL251"/>
      <c r="CM251"/>
    </row>
    <row r="252" spans="1:91" s="13" customFormat="1" ht="12.95" customHeight="1" x14ac:dyDescent="0.25">
      <c r="A252" s="13">
        <v>4.6115492335655901</v>
      </c>
      <c r="B252" s="13">
        <v>-74.079670264946202</v>
      </c>
      <c r="C252" s="13">
        <v>31</v>
      </c>
      <c r="D252" s="13">
        <v>25</v>
      </c>
      <c r="E252" s="13">
        <v>2320</v>
      </c>
      <c r="F252" s="3" t="s">
        <v>5</v>
      </c>
      <c r="G252" s="4" t="s">
        <v>20</v>
      </c>
      <c r="H252" s="5" t="s">
        <v>21</v>
      </c>
      <c r="I252" s="14" t="s">
        <v>1552</v>
      </c>
      <c r="J252" s="3" t="s">
        <v>1553</v>
      </c>
      <c r="K252" s="6">
        <v>40626</v>
      </c>
      <c r="L252" s="15">
        <v>12</v>
      </c>
      <c r="M252" s="3">
        <v>7</v>
      </c>
      <c r="N252" s="3">
        <f t="shared" si="153"/>
        <v>360</v>
      </c>
      <c r="O252" s="3">
        <v>30</v>
      </c>
      <c r="P252" s="14" t="s">
        <v>1554</v>
      </c>
      <c r="Q252" s="3">
        <v>600</v>
      </c>
      <c r="R252" s="14"/>
      <c r="S252" s="14"/>
      <c r="T252" s="14">
        <f>0.738210935315612*Q252</f>
        <v>442.92656118936719</v>
      </c>
      <c r="U252" s="17">
        <v>3.9E-2</v>
      </c>
      <c r="V252" s="30">
        <v>2.02</v>
      </c>
      <c r="W252" s="31">
        <v>10.1</v>
      </c>
      <c r="X252" s="30">
        <v>1.9</v>
      </c>
      <c r="Y252" s="155">
        <v>18.05</v>
      </c>
      <c r="Z252" s="31">
        <v>160.19999999999999</v>
      </c>
      <c r="AA252" s="21">
        <v>3.125</v>
      </c>
      <c r="AB252" s="224">
        <v>1.0149999999999999</v>
      </c>
      <c r="AC252" s="237">
        <f t="shared" si="154"/>
        <v>3.3216107489321814E-2</v>
      </c>
      <c r="AD252" s="22">
        <f t="shared" si="155"/>
        <v>0.16608053744660906</v>
      </c>
      <c r="AE252" s="22">
        <f t="shared" si="156"/>
        <v>3.1242873381045269E-2</v>
      </c>
      <c r="AF252" s="22">
        <f t="shared" si="157"/>
        <v>0.29680729711993015</v>
      </c>
      <c r="AG252" s="22">
        <f t="shared" si="158"/>
        <v>2.6342675345491857</v>
      </c>
      <c r="AH252" s="22">
        <f t="shared" si="159"/>
        <v>5.1386304903034988E-2</v>
      </c>
      <c r="AI252" s="238">
        <f t="shared" si="160"/>
        <v>1.2702845515286491E-2</v>
      </c>
      <c r="AJ252" s="247">
        <f t="shared" si="161"/>
        <v>9.2266965248116151E-5</v>
      </c>
      <c r="AK252" s="23">
        <f t="shared" si="162"/>
        <v>4.6133482624058071E-4</v>
      </c>
      <c r="AL252" s="23">
        <f t="shared" si="163"/>
        <v>8.6785759391792413E-5</v>
      </c>
      <c r="AM252" s="23">
        <f t="shared" si="164"/>
        <v>8.2446471422202821E-4</v>
      </c>
      <c r="AN252" s="23">
        <f t="shared" si="165"/>
        <v>7.3174098181921828E-3</v>
      </c>
      <c r="AO252" s="23">
        <f t="shared" si="166"/>
        <v>1.4273973584176387E-4</v>
      </c>
      <c r="AP252" s="248">
        <f t="shared" si="167"/>
        <v>3.5285681986906921E-5</v>
      </c>
      <c r="AQ252" s="256">
        <f t="shared" si="168"/>
        <v>461.3348262405807</v>
      </c>
      <c r="AR252" s="257">
        <f t="shared" si="169"/>
        <v>86.785759391792411</v>
      </c>
      <c r="AS252" s="257">
        <f t="shared" si="170"/>
        <v>824.46471422202819</v>
      </c>
      <c r="AT252" s="257">
        <f t="shared" si="171"/>
        <v>7317.4098181921827</v>
      </c>
      <c r="AU252" s="257">
        <f t="shared" si="172"/>
        <v>142.73973584176386</v>
      </c>
      <c r="AV252" s="258">
        <f t="shared" si="173"/>
        <v>35.285681986906923</v>
      </c>
      <c r="AW252" s="264">
        <v>1</v>
      </c>
      <c r="AX252" s="265">
        <f t="shared" si="174"/>
        <v>461.3348262405807</v>
      </c>
      <c r="AY252" s="265">
        <f t="shared" si="175"/>
        <v>86.785759391792411</v>
      </c>
      <c r="AZ252" s="265">
        <f t="shared" si="176"/>
        <v>824.46471422202819</v>
      </c>
      <c r="BA252" s="265">
        <f t="shared" si="177"/>
        <v>7317.4098181921827</v>
      </c>
      <c r="BB252" s="265">
        <f t="shared" si="178"/>
        <v>142.73973584176386</v>
      </c>
      <c r="BC252" s="266">
        <f t="shared" si="179"/>
        <v>35.285681986906923</v>
      </c>
      <c r="BD252" s="211">
        <f>'F. CONVERSIÓN DE CARBÓN A CARNE'!$F$20</f>
        <v>0.16207300021353654</v>
      </c>
      <c r="BG252" s="13">
        <v>0.1</v>
      </c>
      <c r="BH252" s="13">
        <f t="shared" si="180"/>
        <v>60</v>
      </c>
      <c r="BI252">
        <f>(((((BD252+BE252+BF252)/0.738210935315612)^2)+((BH252/Q252)^2))^(1/2))*T252</f>
        <v>106.85595935383533</v>
      </c>
      <c r="BJ252">
        <f t="shared" si="193"/>
        <v>3706.8559593538353</v>
      </c>
      <c r="BK252" s="13">
        <f t="shared" si="181"/>
        <v>1.01</v>
      </c>
      <c r="BL252" s="13">
        <f t="shared" si="182"/>
        <v>0.19</v>
      </c>
      <c r="BM252" s="13">
        <f t="shared" si="183"/>
        <v>1.8050000000000002</v>
      </c>
      <c r="BN252" s="13">
        <f t="shared" si="184"/>
        <v>16.02</v>
      </c>
      <c r="BO252" s="13">
        <f t="shared" si="185"/>
        <v>0.3125</v>
      </c>
      <c r="BP252" s="13">
        <f t="shared" si="186"/>
        <v>0.10149999999999999</v>
      </c>
      <c r="BQ252" s="13">
        <f>((((BJ252/(Q252+R252+S252+T252))^2)+((BK252/W252)^2))^(1/2))*AD252</f>
        <v>0.59053078921591318</v>
      </c>
      <c r="BR252" s="209">
        <f>((((BJ252/(Q252+R252+S252+T252))^2)+((BL252/X252)^2))^(1/2))*AE252</f>
        <v>0.11108995044655794</v>
      </c>
      <c r="BS252" s="209">
        <f>(((((BJ252/(Q252+R252+S252+T252))^2)+((BM252/Y252)^2))^(1/2))*AF252)</f>
        <v>1.0553545292423008</v>
      </c>
      <c r="BT252" s="209">
        <f>((((BJ252/(Q252+R252+S252+T252))^2)+((BN252/Z252)^2))^(1/2))*AG252</f>
        <v>9.3666368744939916</v>
      </c>
      <c r="BU252" s="209">
        <f>((((BJ252/(Q252+R252+S252+T252))^2)+((BO252/AA252)^2))^(1/2))*AH252</f>
        <v>0.18271373428710189</v>
      </c>
      <c r="BV252" s="209">
        <f>((((BJ252/(Q252+R252+S252+T252))^2)+((BP252/AB252)^2))^(1/2))*AI252</f>
        <v>4.5167371823092058E-2</v>
      </c>
      <c r="CI252"/>
      <c r="CJ252"/>
      <c r="CK252"/>
      <c r="CL252"/>
      <c r="CM252"/>
    </row>
    <row r="253" spans="1:91" s="13" customFormat="1" ht="12.95" customHeight="1" thickBot="1" x14ac:dyDescent="0.3">
      <c r="A253" s="13">
        <v>4.6120681758575701</v>
      </c>
      <c r="B253" s="13">
        <v>-74.134726634305807</v>
      </c>
      <c r="C253" s="13">
        <v>25</v>
      </c>
      <c r="D253" s="13">
        <v>25</v>
      </c>
      <c r="E253" s="13">
        <v>1821</v>
      </c>
      <c r="F253" s="3" t="s">
        <v>5</v>
      </c>
      <c r="G253" s="4" t="s">
        <v>392</v>
      </c>
      <c r="H253" s="5" t="s">
        <v>393</v>
      </c>
      <c r="I253" s="14" t="s">
        <v>1598</v>
      </c>
      <c r="J253" s="3" t="s">
        <v>1556</v>
      </c>
      <c r="K253" s="6">
        <v>40619</v>
      </c>
      <c r="L253" s="15">
        <v>12</v>
      </c>
      <c r="M253" s="3">
        <v>7</v>
      </c>
      <c r="N253" s="3">
        <f t="shared" si="153"/>
        <v>360</v>
      </c>
      <c r="O253" s="3">
        <v>30</v>
      </c>
      <c r="P253" s="14" t="s">
        <v>1593</v>
      </c>
      <c r="Q253" s="3">
        <v>400</v>
      </c>
      <c r="R253" s="14"/>
      <c r="S253" s="14"/>
      <c r="T253" s="14"/>
      <c r="U253" s="17">
        <v>3.9E-2</v>
      </c>
      <c r="V253" s="140">
        <v>2.8800000000000002E-3</v>
      </c>
      <c r="W253" s="140">
        <v>3.2000000000000002E-3</v>
      </c>
      <c r="X253" s="140">
        <v>7.5000000000000002E-4</v>
      </c>
      <c r="Y253" s="140">
        <v>4.0000000000000003E-5</v>
      </c>
      <c r="Z253" s="140">
        <v>6.7999999999999996E-3</v>
      </c>
      <c r="AA253" s="146">
        <v>2.64</v>
      </c>
      <c r="AB253" s="218">
        <v>1.4999999999999999E-2</v>
      </c>
      <c r="AC253" s="237">
        <f t="shared" si="154"/>
        <v>1.8163356984457198E-5</v>
      </c>
      <c r="AD253" s="22">
        <f t="shared" si="155"/>
        <v>2.0181507760507992E-5</v>
      </c>
      <c r="AE253" s="22">
        <f t="shared" si="156"/>
        <v>4.7300408813690607E-6</v>
      </c>
      <c r="AF253" s="22">
        <f t="shared" si="157"/>
        <v>2.5226884700634991E-7</v>
      </c>
      <c r="AG253" s="22">
        <f t="shared" si="158"/>
        <v>4.2885703991079489E-5</v>
      </c>
      <c r="AH253" s="22">
        <f t="shared" si="159"/>
        <v>1.6649743902419096E-2</v>
      </c>
      <c r="AI253" s="238">
        <f t="shared" si="160"/>
        <v>7.2000000000000002E-5</v>
      </c>
      <c r="AJ253" s="247">
        <f t="shared" si="161"/>
        <v>5.0453769401269993E-8</v>
      </c>
      <c r="AK253" s="23">
        <f t="shared" si="162"/>
        <v>5.6059743779188865E-8</v>
      </c>
      <c r="AL253" s="23">
        <f t="shared" si="163"/>
        <v>1.3139002448247391E-8</v>
      </c>
      <c r="AM253" s="23">
        <f t="shared" si="164"/>
        <v>7.0074679723986083E-10</v>
      </c>
      <c r="AN253" s="23">
        <f t="shared" si="165"/>
        <v>1.1912695553077636E-7</v>
      </c>
      <c r="AO253" s="23">
        <f t="shared" si="166"/>
        <v>4.6249288617830824E-5</v>
      </c>
      <c r="AP253" s="248">
        <f t="shared" si="167"/>
        <v>2.0000000000000002E-7</v>
      </c>
      <c r="AQ253" s="256">
        <f t="shared" si="168"/>
        <v>5.6059743779188868E-2</v>
      </c>
      <c r="AR253" s="257">
        <f t="shared" si="169"/>
        <v>1.3139002448247391E-2</v>
      </c>
      <c r="AS253" s="257">
        <f t="shared" si="170"/>
        <v>7.0074679723986085E-4</v>
      </c>
      <c r="AT253" s="257">
        <f t="shared" si="171"/>
        <v>0.11912695553077636</v>
      </c>
      <c r="AU253" s="257">
        <f t="shared" si="172"/>
        <v>46.249288617830821</v>
      </c>
      <c r="AV253" s="258">
        <f t="shared" si="173"/>
        <v>0.2</v>
      </c>
      <c r="AW253" s="264">
        <v>1</v>
      </c>
      <c r="AX253" s="265">
        <f t="shared" si="174"/>
        <v>5.6059743779188868E-2</v>
      </c>
      <c r="AY253" s="265">
        <f t="shared" si="175"/>
        <v>1.3139002448247391E-2</v>
      </c>
      <c r="AZ253" s="265">
        <f t="shared" si="176"/>
        <v>7.0074679723986085E-4</v>
      </c>
      <c r="BA253" s="265">
        <f t="shared" si="177"/>
        <v>0.11912695553077636</v>
      </c>
      <c r="BB253" s="265">
        <f t="shared" si="178"/>
        <v>46.249288617830821</v>
      </c>
      <c r="BC253" s="266">
        <f t="shared" si="179"/>
        <v>0.2</v>
      </c>
      <c r="BG253" s="13">
        <v>0.1</v>
      </c>
      <c r="BH253" s="13">
        <f t="shared" si="180"/>
        <v>40</v>
      </c>
      <c r="BI253"/>
      <c r="BJ253">
        <f>BH253</f>
        <v>40</v>
      </c>
      <c r="BK253" s="13">
        <f t="shared" si="181"/>
        <v>3.2000000000000003E-4</v>
      </c>
      <c r="BL253" s="13">
        <f t="shared" si="182"/>
        <v>7.5000000000000007E-5</v>
      </c>
      <c r="BM253" s="13">
        <f t="shared" si="183"/>
        <v>4.0000000000000007E-6</v>
      </c>
      <c r="BN253" s="13">
        <f t="shared" si="184"/>
        <v>6.8000000000000005E-4</v>
      </c>
      <c r="BO253" s="13">
        <f t="shared" si="185"/>
        <v>0.26400000000000001</v>
      </c>
      <c r="BP253" s="13">
        <f t="shared" si="186"/>
        <v>1.5E-3</v>
      </c>
      <c r="BQ253" s="13">
        <f>((((BJ253/Q253)^2)+((BK253/W253)^2))^(1/2))*AD253</f>
        <v>2.8540961984048274E-6</v>
      </c>
      <c r="BR253" s="209">
        <f>(((((BJ253/Q253))^2)+((BL253/X253)^2))^(1/2))*AE253</f>
        <v>6.689287965011315E-7</v>
      </c>
      <c r="BS253" s="209">
        <f>(((((BJ253/Q253))^2)+((BM253/Y253)^2))^(1/2))*AF253</f>
        <v>3.5676202480060349E-8</v>
      </c>
      <c r="BT253" s="209">
        <f>((((BJ253/Q253)^2)+((BN253/Z253)^2))^(1/2))*AG253</f>
        <v>6.0649544216102594E-6</v>
      </c>
      <c r="BU253" s="209">
        <f>((((BJ253/Q253)^2)+((BO253/AA253)^2))^(1/2))*AH253</f>
        <v>2.3546293636839831E-3</v>
      </c>
      <c r="BV253" s="209">
        <f>((((BJ253/Q253)^2)+((BP253/AB253)^2))^(1/2))*AI253</f>
        <v>1.0182337649086286E-5</v>
      </c>
      <c r="CI253"/>
      <c r="CJ253"/>
      <c r="CK253"/>
      <c r="CL253"/>
      <c r="CM253"/>
    </row>
    <row r="254" spans="1:91" s="13" customFormat="1" ht="12.95" customHeight="1" thickBot="1" x14ac:dyDescent="0.3">
      <c r="A254" s="13">
        <v>4.6124210000000003</v>
      </c>
      <c r="B254" s="13">
        <v>-74.206164000000001</v>
      </c>
      <c r="C254" s="13">
        <v>17</v>
      </c>
      <c r="D254" s="13">
        <v>25</v>
      </c>
      <c r="E254" s="13">
        <v>1813</v>
      </c>
      <c r="F254" s="3" t="s">
        <v>5</v>
      </c>
      <c r="G254" s="4" t="s">
        <v>113</v>
      </c>
      <c r="H254" s="5" t="s">
        <v>114</v>
      </c>
      <c r="I254" s="14" t="s">
        <v>1570</v>
      </c>
      <c r="J254" s="3" t="s">
        <v>1553</v>
      </c>
      <c r="K254" s="6">
        <v>40662</v>
      </c>
      <c r="L254" s="15">
        <v>12</v>
      </c>
      <c r="M254" s="3">
        <v>7</v>
      </c>
      <c r="N254" s="3">
        <f t="shared" si="153"/>
        <v>360</v>
      </c>
      <c r="O254" s="3">
        <v>30</v>
      </c>
      <c r="P254" s="14" t="s">
        <v>1554</v>
      </c>
      <c r="Q254" s="3">
        <v>900</v>
      </c>
      <c r="R254" s="14"/>
      <c r="S254" s="14"/>
      <c r="T254" s="14">
        <f>0.738210935315612*Q254</f>
        <v>664.38984178405076</v>
      </c>
      <c r="U254" s="17">
        <v>3.9E-2</v>
      </c>
      <c r="V254" s="18">
        <v>2.02</v>
      </c>
      <c r="W254" s="19">
        <v>10.1</v>
      </c>
      <c r="X254" s="18">
        <v>1.9</v>
      </c>
      <c r="Y254" s="20">
        <v>18.05</v>
      </c>
      <c r="Z254" s="19">
        <v>160.19999999999999</v>
      </c>
      <c r="AA254" s="21">
        <v>3.125</v>
      </c>
      <c r="AB254" s="219">
        <v>1.0149999999999999</v>
      </c>
      <c r="AC254" s="237">
        <f t="shared" si="154"/>
        <v>4.9824161233982714E-2</v>
      </c>
      <c r="AD254" s="22">
        <f t="shared" si="155"/>
        <v>0.24912080616991361</v>
      </c>
      <c r="AE254" s="22">
        <f t="shared" si="156"/>
        <v>4.6864310071567904E-2</v>
      </c>
      <c r="AF254" s="22">
        <f t="shared" si="157"/>
        <v>0.44521094567989511</v>
      </c>
      <c r="AG254" s="22">
        <f t="shared" si="158"/>
        <v>3.9514013018237777</v>
      </c>
      <c r="AH254" s="22">
        <f t="shared" si="159"/>
        <v>7.7079457354552475E-2</v>
      </c>
      <c r="AI254" s="238">
        <f t="shared" si="160"/>
        <v>1.9054268272929737E-2</v>
      </c>
      <c r="AJ254" s="247">
        <f t="shared" si="161"/>
        <v>1.3840044787217419E-4</v>
      </c>
      <c r="AK254" s="23">
        <f t="shared" si="162"/>
        <v>6.9200223936087112E-4</v>
      </c>
      <c r="AL254" s="23">
        <f t="shared" si="163"/>
        <v>1.3017863908768861E-4</v>
      </c>
      <c r="AM254" s="23">
        <f t="shared" si="164"/>
        <v>1.236697071333042E-3</v>
      </c>
      <c r="AN254" s="23">
        <f t="shared" si="165"/>
        <v>1.0976114727288272E-2</v>
      </c>
      <c r="AO254" s="23">
        <f t="shared" si="166"/>
        <v>2.1410960376264576E-4</v>
      </c>
      <c r="AP254" s="248">
        <f t="shared" si="167"/>
        <v>5.2928522980360378E-5</v>
      </c>
      <c r="AQ254" s="256">
        <f t="shared" si="168"/>
        <v>692.00223936087116</v>
      </c>
      <c r="AR254" s="257">
        <f t="shared" si="169"/>
        <v>130.17863908768862</v>
      </c>
      <c r="AS254" s="257">
        <f t="shared" si="170"/>
        <v>1236.697071333042</v>
      </c>
      <c r="AT254" s="257">
        <f t="shared" si="171"/>
        <v>10976.114727288272</v>
      </c>
      <c r="AU254" s="257">
        <f t="shared" si="172"/>
        <v>214.10960376264575</v>
      </c>
      <c r="AV254" s="258">
        <f t="shared" si="173"/>
        <v>52.928522980360377</v>
      </c>
      <c r="AW254" s="264">
        <v>1</v>
      </c>
      <c r="AX254" s="265">
        <f t="shared" si="174"/>
        <v>692.00223936087116</v>
      </c>
      <c r="AY254" s="265">
        <f t="shared" si="175"/>
        <v>130.17863908768862</v>
      </c>
      <c r="AZ254" s="265">
        <f t="shared" si="176"/>
        <v>1236.697071333042</v>
      </c>
      <c r="BA254" s="265">
        <f t="shared" si="177"/>
        <v>10976.114727288272</v>
      </c>
      <c r="BB254" s="265">
        <f t="shared" si="178"/>
        <v>214.10960376264575</v>
      </c>
      <c r="BC254" s="266">
        <f t="shared" si="179"/>
        <v>52.928522980360377</v>
      </c>
      <c r="BD254" s="211">
        <f>'F. CONVERSIÓN DE CARBÓN A CARNE'!$F$20</f>
        <v>0.16207300021353654</v>
      </c>
      <c r="BG254" s="13">
        <v>0.1</v>
      </c>
      <c r="BH254" s="13">
        <f t="shared" si="180"/>
        <v>90</v>
      </c>
      <c r="BI254">
        <f>(((((BD254+BE254+BF254)/0.738210935315612)^2)+((BH254/Q254)^2))^(1/2))*T254</f>
        <v>160.28393903075298</v>
      </c>
      <c r="BJ254">
        <f>(((BH254)^2)+((BI254^2))^(1/2))</f>
        <v>8260.2839390307527</v>
      </c>
      <c r="BK254" s="13">
        <f t="shared" si="181"/>
        <v>1.01</v>
      </c>
      <c r="BL254" s="13">
        <f t="shared" si="182"/>
        <v>0.19</v>
      </c>
      <c r="BM254" s="13">
        <f t="shared" si="183"/>
        <v>1.8050000000000002</v>
      </c>
      <c r="BN254" s="13">
        <f t="shared" si="184"/>
        <v>16.02</v>
      </c>
      <c r="BO254" s="13">
        <f t="shared" si="185"/>
        <v>0.3125</v>
      </c>
      <c r="BP254" s="13">
        <f t="shared" si="186"/>
        <v>0.10149999999999999</v>
      </c>
      <c r="BQ254" s="13">
        <f>((((BJ254/(Q254+R254+S254+T254))^2)+((BK254/W254)^2))^(1/2))*AD254</f>
        <v>1.3156423976636529</v>
      </c>
      <c r="BR254" s="209">
        <f>((((BJ254/(Q254+R254+S254+T254))^2)+((BL254/X254)^2))^(1/2))*AE254</f>
        <v>0.24749708470900397</v>
      </c>
      <c r="BS254" s="209">
        <f>(((((BJ254/(Q254+R254+S254+T254))^2)+((BM254/Y254)^2))^(1/2))*AF254)</f>
        <v>2.3512223047355381</v>
      </c>
      <c r="BT254" s="209">
        <f>((((BJ254/(Q254+R254+S254+T254))^2)+((BN254/Z254)^2))^(1/2))*AG254</f>
        <v>20.867912089674967</v>
      </c>
      <c r="BU254" s="209">
        <f>((((BJ254/(Q254+R254+S254+T254))^2)+((BO254/AA254)^2))^(1/2))*AH254</f>
        <v>0.40706757353454603</v>
      </c>
      <c r="BV254" s="209">
        <f>((((BJ254/(Q254+R254+S254+T254))^2)+((BP254/AB254)^2))^(1/2))*AI254</f>
        <v>0.10062829990693604</v>
      </c>
      <c r="CI254"/>
      <c r="CJ254"/>
      <c r="CK254"/>
      <c r="CL254"/>
      <c r="CM254"/>
    </row>
    <row r="255" spans="1:91" s="13" customFormat="1" ht="12.95" customHeight="1" thickBot="1" x14ac:dyDescent="0.3">
      <c r="A255" s="13">
        <v>4.6124932608150901</v>
      </c>
      <c r="B255" s="13">
        <v>-74.135115926057594</v>
      </c>
      <c r="C255" s="13">
        <v>25</v>
      </c>
      <c r="D255" s="13">
        <v>25</v>
      </c>
      <c r="E255" s="13">
        <v>1821</v>
      </c>
      <c r="F255" s="83" t="s">
        <v>13</v>
      </c>
      <c r="G255" s="59" t="s">
        <v>1349</v>
      </c>
      <c r="H255" s="60" t="s">
        <v>1350</v>
      </c>
      <c r="I255" s="83" t="s">
        <v>1598</v>
      </c>
      <c r="J255" s="58"/>
      <c r="K255" s="85">
        <v>40814</v>
      </c>
      <c r="L255" s="83">
        <v>3</v>
      </c>
      <c r="M255" s="16">
        <v>7</v>
      </c>
      <c r="N255" s="3">
        <f t="shared" si="153"/>
        <v>90</v>
      </c>
      <c r="O255" s="3">
        <v>30</v>
      </c>
      <c r="P255" s="16" t="s">
        <v>1632</v>
      </c>
      <c r="Q255" s="62">
        <v>550</v>
      </c>
      <c r="R255" s="14"/>
      <c r="S255" s="14"/>
      <c r="T255" s="14"/>
      <c r="U255" s="17">
        <v>3.9E-2</v>
      </c>
      <c r="V255" s="142">
        <v>0.36</v>
      </c>
      <c r="W255" s="148">
        <v>1.8</v>
      </c>
      <c r="X255" s="142">
        <v>10.3</v>
      </c>
      <c r="Y255" s="154">
        <f>0.01805*1000</f>
        <v>18.05</v>
      </c>
      <c r="Z255" s="148">
        <v>311.5</v>
      </c>
      <c r="AA255" s="21">
        <f>0.003125*1000</f>
        <v>3.125</v>
      </c>
      <c r="AB255" s="215">
        <v>0.28499999999999998</v>
      </c>
      <c r="AC255" s="237">
        <f t="shared" si="154"/>
        <v>3.1218269817035803E-3</v>
      </c>
      <c r="AD255" s="22">
        <f t="shared" si="155"/>
        <v>1.5609134908517902E-2</v>
      </c>
      <c r="AE255" s="22">
        <f t="shared" si="156"/>
        <v>8.9318938643185769E-2</v>
      </c>
      <c r="AF255" s="22">
        <f t="shared" si="157"/>
        <v>0.15652493616597118</v>
      </c>
      <c r="AG255" s="22">
        <f t="shared" si="158"/>
        <v>2.701247513335181</v>
      </c>
      <c r="AH255" s="22">
        <f t="shared" si="159"/>
        <v>2.7099192549510247E-2</v>
      </c>
      <c r="AI255" s="238">
        <f t="shared" si="160"/>
        <v>1.8810000000000001E-3</v>
      </c>
      <c r="AJ255" s="247">
        <f t="shared" si="161"/>
        <v>8.6717416158432791E-6</v>
      </c>
      <c r="AK255" s="23">
        <f t="shared" si="162"/>
        <v>4.3358708079216396E-5</v>
      </c>
      <c r="AL255" s="23">
        <f t="shared" si="163"/>
        <v>2.4810816289773824E-4</v>
      </c>
      <c r="AM255" s="23">
        <f t="shared" si="164"/>
        <v>4.3479148934991998E-4</v>
      </c>
      <c r="AN255" s="23">
        <f t="shared" si="165"/>
        <v>7.503465314819947E-3</v>
      </c>
      <c r="AO255" s="23">
        <f t="shared" si="166"/>
        <v>7.5275534859750687E-5</v>
      </c>
      <c r="AP255" s="248">
        <f t="shared" si="167"/>
        <v>5.2249999999999999E-6</v>
      </c>
      <c r="AQ255" s="256">
        <f t="shared" si="168"/>
        <v>43.358708079216399</v>
      </c>
      <c r="AR255" s="257">
        <f t="shared" si="169"/>
        <v>248.10816289773825</v>
      </c>
      <c r="AS255" s="257">
        <f t="shared" si="170"/>
        <v>434.79148934991997</v>
      </c>
      <c r="AT255" s="257">
        <f t="shared" si="171"/>
        <v>7503.4653148199468</v>
      </c>
      <c r="AU255" s="257">
        <f t="shared" si="172"/>
        <v>75.275534859750692</v>
      </c>
      <c r="AV255" s="258">
        <f t="shared" si="173"/>
        <v>5.2249999999999996</v>
      </c>
      <c r="AW255" s="264">
        <v>1</v>
      </c>
      <c r="AX255" s="265">
        <f t="shared" si="174"/>
        <v>43.358708079216399</v>
      </c>
      <c r="AY255" s="265">
        <f t="shared" si="175"/>
        <v>248.10816289773825</v>
      </c>
      <c r="AZ255" s="265">
        <f t="shared" si="176"/>
        <v>434.79148934991997</v>
      </c>
      <c r="BA255" s="265">
        <f t="shared" si="177"/>
        <v>7503.4653148199468</v>
      </c>
      <c r="BB255" s="265">
        <f t="shared" si="178"/>
        <v>75.275534859750692</v>
      </c>
      <c r="BC255" s="266">
        <f t="shared" si="179"/>
        <v>5.2249999999999996</v>
      </c>
      <c r="BG255" s="13">
        <v>0.1</v>
      </c>
      <c r="BH255" s="13">
        <f t="shared" si="180"/>
        <v>55</v>
      </c>
      <c r="BI255"/>
      <c r="BJ255">
        <f>BH255</f>
        <v>55</v>
      </c>
      <c r="BK255" s="13">
        <f t="shared" si="181"/>
        <v>0.18000000000000002</v>
      </c>
      <c r="BL255" s="13">
        <f t="shared" si="182"/>
        <v>1.03</v>
      </c>
      <c r="BM255" s="13">
        <f t="shared" si="183"/>
        <v>1.8050000000000002</v>
      </c>
      <c r="BN255" s="13">
        <f t="shared" si="184"/>
        <v>31.150000000000002</v>
      </c>
      <c r="BO255" s="13">
        <f t="shared" si="185"/>
        <v>0.3125</v>
      </c>
      <c r="BP255" s="13">
        <f t="shared" si="186"/>
        <v>2.8499999999999998E-2</v>
      </c>
      <c r="BQ255" s="13">
        <f>((((BJ255/Q255)^2)+((BK255/W255)^2))^(1/2))*AD255</f>
        <v>2.2074650284537342E-3</v>
      </c>
      <c r="BR255" s="209">
        <f>(((((BJ255/Q255))^2)+((BL255/X255)^2))^(1/2))*AE255</f>
        <v>1.2631605440596364E-2</v>
      </c>
      <c r="BS255" s="209">
        <f>(((((BJ255/Q255))^2)+((BM255/Y255)^2))^(1/2))*AF255</f>
        <v>2.2135968757549945E-2</v>
      </c>
      <c r="BT255" s="209">
        <f>((((BJ255/Q255)^2)+((BN255/Z255)^2))^(1/2))*AG255</f>
        <v>0.38201408686852117</v>
      </c>
      <c r="BU255" s="209">
        <f>((((BJ255/Q255)^2)+((BO255/AA255)^2))^(1/2))*AH255</f>
        <v>3.8324045632877331E-3</v>
      </c>
      <c r="BV255" s="209">
        <f>((((BJ255/Q255)^2)+((BP255/AB255)^2))^(1/2))*AI255</f>
        <v>2.6601357108237925E-4</v>
      </c>
      <c r="CI255"/>
      <c r="CJ255"/>
      <c r="CK255"/>
      <c r="CL255"/>
      <c r="CM255"/>
    </row>
    <row r="256" spans="1:91" s="13" customFormat="1" ht="12.95" customHeight="1" thickBot="1" x14ac:dyDescent="0.3">
      <c r="A256" s="13">
        <v>4.6129879999999996</v>
      </c>
      <c r="B256" s="13">
        <v>-74.115494999999996</v>
      </c>
      <c r="C256" s="13">
        <v>27</v>
      </c>
      <c r="D256" s="13">
        <v>25</v>
      </c>
      <c r="E256" s="13">
        <v>1823</v>
      </c>
      <c r="F256" s="58" t="s">
        <v>13</v>
      </c>
      <c r="G256" s="59" t="s">
        <v>944</v>
      </c>
      <c r="H256" s="60" t="s">
        <v>945</v>
      </c>
      <c r="I256" s="16" t="s">
        <v>1601</v>
      </c>
      <c r="J256" s="16"/>
      <c r="K256" s="66">
        <v>39751</v>
      </c>
      <c r="L256" s="16">
        <v>7</v>
      </c>
      <c r="M256" s="16">
        <v>7</v>
      </c>
      <c r="N256" s="3">
        <f t="shared" si="153"/>
        <v>210</v>
      </c>
      <c r="O256" s="3">
        <v>30</v>
      </c>
      <c r="P256" s="16" t="s">
        <v>1593</v>
      </c>
      <c r="Q256" s="62">
        <v>550</v>
      </c>
      <c r="R256" s="14"/>
      <c r="S256" s="14"/>
      <c r="T256" s="14"/>
      <c r="U256" s="17">
        <v>3.9E-2</v>
      </c>
      <c r="V256" s="140">
        <v>2.8800000000000002E-3</v>
      </c>
      <c r="W256" s="140">
        <v>3.2000000000000002E-3</v>
      </c>
      <c r="X256" s="140">
        <v>7.5000000000000002E-4</v>
      </c>
      <c r="Y256" s="140">
        <v>4.0000000000000003E-5</v>
      </c>
      <c r="Z256" s="140">
        <v>6.7999999999999996E-3</v>
      </c>
      <c r="AA256" s="146">
        <v>2.64</v>
      </c>
      <c r="AB256" s="218">
        <v>1.4999999999999999E-2</v>
      </c>
      <c r="AC256" s="237">
        <f t="shared" si="154"/>
        <v>2.4974615853628644E-5</v>
      </c>
      <c r="AD256" s="22">
        <f t="shared" si="155"/>
        <v>2.7749573170698493E-5</v>
      </c>
      <c r="AE256" s="22">
        <f t="shared" si="156"/>
        <v>6.5038062118824593E-6</v>
      </c>
      <c r="AF256" s="22">
        <f t="shared" si="157"/>
        <v>3.4686966463373119E-7</v>
      </c>
      <c r="AG256" s="22">
        <f t="shared" si="158"/>
        <v>5.8967842987734291E-5</v>
      </c>
      <c r="AH256" s="22">
        <f t="shared" si="159"/>
        <v>2.2893397865826257E-2</v>
      </c>
      <c r="AI256" s="238">
        <f t="shared" si="160"/>
        <v>9.8999999999999994E-5</v>
      </c>
      <c r="AJ256" s="247">
        <f t="shared" si="161"/>
        <v>6.937393292674624E-8</v>
      </c>
      <c r="AK256" s="23">
        <f t="shared" si="162"/>
        <v>7.7082147696384702E-8</v>
      </c>
      <c r="AL256" s="23">
        <f t="shared" si="163"/>
        <v>1.8066128366340164E-8</v>
      </c>
      <c r="AM256" s="23">
        <f t="shared" si="164"/>
        <v>9.6352684620480882E-10</v>
      </c>
      <c r="AN256" s="23">
        <f t="shared" si="165"/>
        <v>1.6379956385481747E-7</v>
      </c>
      <c r="AO256" s="23">
        <f t="shared" si="166"/>
        <v>6.3592771849517376E-5</v>
      </c>
      <c r="AP256" s="248">
        <f t="shared" si="167"/>
        <v>2.7499999999999996E-7</v>
      </c>
      <c r="AQ256" s="256">
        <f t="shared" si="168"/>
        <v>7.7082147696384704E-2</v>
      </c>
      <c r="AR256" s="257">
        <f t="shared" si="169"/>
        <v>1.8066128366340164E-2</v>
      </c>
      <c r="AS256" s="257">
        <f t="shared" si="170"/>
        <v>9.6352684620480884E-4</v>
      </c>
      <c r="AT256" s="257">
        <f t="shared" si="171"/>
        <v>0.16379956385481748</v>
      </c>
      <c r="AU256" s="257">
        <f t="shared" si="172"/>
        <v>63.592771849517376</v>
      </c>
      <c r="AV256" s="258">
        <f t="shared" si="173"/>
        <v>0.27499999999999997</v>
      </c>
      <c r="AW256" s="264">
        <v>1</v>
      </c>
      <c r="AX256" s="265">
        <f t="shared" si="174"/>
        <v>7.7082147696384704E-2</v>
      </c>
      <c r="AY256" s="265">
        <f t="shared" si="175"/>
        <v>1.8066128366340164E-2</v>
      </c>
      <c r="AZ256" s="265">
        <f t="shared" si="176"/>
        <v>9.6352684620480884E-4</v>
      </c>
      <c r="BA256" s="265">
        <f t="shared" si="177"/>
        <v>0.16379956385481748</v>
      </c>
      <c r="BB256" s="265">
        <f t="shared" si="178"/>
        <v>63.592771849517376</v>
      </c>
      <c r="BC256" s="266">
        <f t="shared" si="179"/>
        <v>0.27499999999999997</v>
      </c>
      <c r="BG256" s="13">
        <v>0.1</v>
      </c>
      <c r="BH256" s="13">
        <f t="shared" si="180"/>
        <v>55</v>
      </c>
      <c r="BI256"/>
      <c r="BJ256">
        <f>BH256</f>
        <v>55</v>
      </c>
      <c r="BK256" s="13">
        <f t="shared" si="181"/>
        <v>3.2000000000000003E-4</v>
      </c>
      <c r="BL256" s="13">
        <f t="shared" si="182"/>
        <v>7.5000000000000007E-5</v>
      </c>
      <c r="BM256" s="13">
        <f t="shared" si="183"/>
        <v>4.0000000000000007E-6</v>
      </c>
      <c r="BN256" s="13">
        <f t="shared" si="184"/>
        <v>6.8000000000000005E-4</v>
      </c>
      <c r="BO256" s="13">
        <f t="shared" si="185"/>
        <v>0.26400000000000001</v>
      </c>
      <c r="BP256" s="13">
        <f t="shared" si="186"/>
        <v>1.5E-3</v>
      </c>
      <c r="BQ256" s="13">
        <f>((((BJ256/Q256)^2)+((BK256/W256)^2))^(1/2))*AD256</f>
        <v>3.9243822728066389E-6</v>
      </c>
      <c r="BR256" s="209">
        <f>(((((BJ256/Q256))^2)+((BL256/X256)^2))^(1/2))*AE256</f>
        <v>9.1977709518905595E-7</v>
      </c>
      <c r="BS256" s="209">
        <f>(((((BJ256/Q256))^2)+((BM256/Y256)^2))^(1/2))*AF256</f>
        <v>4.9054778410082988E-8</v>
      </c>
      <c r="BT256" s="209">
        <f>((((BJ256/Q256)^2)+((BN256/Z256)^2))^(1/2))*AG256</f>
        <v>8.3393123297141065E-6</v>
      </c>
      <c r="BU256" s="209">
        <f>((((BJ256/Q256)^2)+((BO256/AA256)^2))^(1/2))*AH256</f>
        <v>3.2376153750654771E-3</v>
      </c>
      <c r="BV256" s="209">
        <f>((((BJ256/Q256)^2)+((BP256/AB256)^2))^(1/2))*AI256</f>
        <v>1.4000714267493643E-5</v>
      </c>
      <c r="CI256"/>
      <c r="CJ256"/>
      <c r="CK256"/>
      <c r="CL256"/>
      <c r="CM256"/>
    </row>
    <row r="257" spans="1:91" s="13" customFormat="1" ht="12.95" customHeight="1" thickBot="1" x14ac:dyDescent="0.3">
      <c r="A257" s="13">
        <v>4.6137180000000004</v>
      </c>
      <c r="B257" s="13">
        <v>-74.212380999999993</v>
      </c>
      <c r="C257" s="13">
        <v>17</v>
      </c>
      <c r="D257" s="13">
        <v>25</v>
      </c>
      <c r="E257" s="13">
        <v>1813</v>
      </c>
      <c r="F257" s="3" t="s">
        <v>47</v>
      </c>
      <c r="G257" s="4" t="s">
        <v>85</v>
      </c>
      <c r="H257" s="5" t="s">
        <v>1572</v>
      </c>
      <c r="I257" s="14" t="s">
        <v>1570</v>
      </c>
      <c r="J257" s="3" t="s">
        <v>1573</v>
      </c>
      <c r="K257" s="6">
        <v>40634</v>
      </c>
      <c r="L257" s="15">
        <v>12</v>
      </c>
      <c r="M257" s="3">
        <v>5</v>
      </c>
      <c r="N257" s="3">
        <f t="shared" si="153"/>
        <v>240</v>
      </c>
      <c r="O257" s="3">
        <v>20</v>
      </c>
      <c r="P257" s="14" t="s">
        <v>1554</v>
      </c>
      <c r="Q257" s="3">
        <v>30</v>
      </c>
      <c r="R257" s="14">
        <f>0.565555287076649*Q257</f>
        <v>16.966658612299472</v>
      </c>
      <c r="S257" s="14"/>
      <c r="T257" s="14"/>
      <c r="U257" s="17">
        <v>3.9E-2</v>
      </c>
      <c r="V257" s="18">
        <v>2.0099999999999998</v>
      </c>
      <c r="W257" s="19">
        <v>10.050000000000001</v>
      </c>
      <c r="X257" s="18">
        <v>3.0999999999999996</v>
      </c>
      <c r="Y257" s="154">
        <v>18.05</v>
      </c>
      <c r="Z257" s="19">
        <v>154.44999999999999</v>
      </c>
      <c r="AA257" s="31">
        <v>3.125</v>
      </c>
      <c r="AB257" s="226">
        <v>0.95899999999999996</v>
      </c>
      <c r="AC257" s="237">
        <f t="shared" si="154"/>
        <v>1.488433242493121E-3</v>
      </c>
      <c r="AD257" s="22">
        <f t="shared" si="155"/>
        <v>7.4421662124656068E-3</v>
      </c>
      <c r="AE257" s="22">
        <f t="shared" si="156"/>
        <v>2.295593558073968E-3</v>
      </c>
      <c r="AF257" s="22">
        <f t="shared" si="157"/>
        <v>1.3366278620398428E-2</v>
      </c>
      <c r="AG257" s="22">
        <f t="shared" si="158"/>
        <v>0.11437239517565302</v>
      </c>
      <c r="AH257" s="22">
        <f t="shared" si="159"/>
        <v>2.3141064093487583E-3</v>
      </c>
      <c r="AI257" s="238">
        <f t="shared" si="160"/>
        <v>5.4049230731034227E-4</v>
      </c>
      <c r="AJ257" s="247">
        <f t="shared" si="161"/>
        <v>6.201805177054671E-6</v>
      </c>
      <c r="AK257" s="23">
        <f t="shared" si="162"/>
        <v>3.1009025885273363E-5</v>
      </c>
      <c r="AL257" s="23">
        <f t="shared" si="163"/>
        <v>9.5649731586415327E-6</v>
      </c>
      <c r="AM257" s="23">
        <f t="shared" si="164"/>
        <v>5.5692827584993449E-5</v>
      </c>
      <c r="AN257" s="23">
        <f t="shared" si="165"/>
        <v>4.7655164656522093E-4</v>
      </c>
      <c r="AO257" s="23">
        <f t="shared" si="166"/>
        <v>9.6421100389531592E-6</v>
      </c>
      <c r="AP257" s="248">
        <f t="shared" si="167"/>
        <v>2.2520512804597596E-6</v>
      </c>
      <c r="AQ257" s="256">
        <f t="shared" si="168"/>
        <v>31.009025885273363</v>
      </c>
      <c r="AR257" s="257">
        <f t="shared" si="169"/>
        <v>9.5649731586415321</v>
      </c>
      <c r="AS257" s="257">
        <f t="shared" si="170"/>
        <v>55.692827584993452</v>
      </c>
      <c r="AT257" s="257">
        <f t="shared" si="171"/>
        <v>476.55164656522095</v>
      </c>
      <c r="AU257" s="257">
        <f t="shared" si="172"/>
        <v>9.6421100389531595</v>
      </c>
      <c r="AV257" s="258">
        <f t="shared" si="173"/>
        <v>2.2520512804597597</v>
      </c>
      <c r="AW257" s="264">
        <v>0</v>
      </c>
      <c r="AX257" s="265">
        <f t="shared" si="174"/>
        <v>0</v>
      </c>
      <c r="AY257" s="265">
        <f t="shared" si="175"/>
        <v>0</v>
      </c>
      <c r="AZ257" s="265">
        <f t="shared" si="176"/>
        <v>0</v>
      </c>
      <c r="BA257" s="265">
        <f t="shared" si="177"/>
        <v>0</v>
      </c>
      <c r="BB257" s="265">
        <f t="shared" si="178"/>
        <v>0</v>
      </c>
      <c r="BC257" s="266">
        <f t="shared" si="179"/>
        <v>0</v>
      </c>
      <c r="BF257" s="210">
        <f>'F. CONVERSIÓN DE CARBÓN A CARNE'!$L$20</f>
        <v>0.24417195935985944</v>
      </c>
      <c r="BG257" s="13">
        <v>0.1</v>
      </c>
      <c r="BH257" s="13">
        <f t="shared" si="180"/>
        <v>3</v>
      </c>
      <c r="BI257">
        <f>(((((BD257+BE257+BF257)/0.565555287076649)^2)+((BH257/Q257)^2))^(1/2))*R257</f>
        <v>7.5190841336251006</v>
      </c>
      <c r="BJ257">
        <f>(((BH257)^2)+((BI257^2))^(1/2))</f>
        <v>16.5190841336251</v>
      </c>
      <c r="BK257" s="13">
        <f t="shared" si="181"/>
        <v>1.0050000000000001</v>
      </c>
      <c r="BL257" s="13">
        <f t="shared" si="182"/>
        <v>0.31</v>
      </c>
      <c r="BM257" s="13">
        <f t="shared" si="183"/>
        <v>1.8050000000000002</v>
      </c>
      <c r="BN257" s="13">
        <f t="shared" si="184"/>
        <v>15.445</v>
      </c>
      <c r="BO257" s="13">
        <f t="shared" si="185"/>
        <v>0.3125</v>
      </c>
      <c r="BP257" s="13">
        <f t="shared" si="186"/>
        <v>9.5899999999999999E-2</v>
      </c>
      <c r="BQ257" s="13">
        <f>((((BJ257/(Q257+R257+S257+T257))^2)+((BK257/W257)^2))^(1/2))*AD257</f>
        <v>2.7212952512048563E-3</v>
      </c>
      <c r="BR257" s="209">
        <f>((((BJ257/(Q257+R257+S257+T257))^2)+((BL257/X257)^2))^(1/2))*AE257</f>
        <v>8.3940450534677146E-4</v>
      </c>
      <c r="BS257" s="209">
        <f>(((((BJ257/(Q257+R257+S257+T257))^2)+((BM257/Y257)^2))^(1/2))*AF257)</f>
        <v>4.8875004262932988E-3</v>
      </c>
      <c r="BT257" s="209">
        <f>((((BJ257/(Q257+R257+S257+T257))^2)+((BN257/Z257)^2))^(1/2))*AG257</f>
        <v>4.1821298661551244E-2</v>
      </c>
      <c r="BU257" s="209">
        <f>((((BJ257/(Q257+R257+S257+T257))^2)+((BO257/AA257)^2))^(1/2))*AH257</f>
        <v>8.4617389651892299E-4</v>
      </c>
      <c r="BV257" s="209">
        <f>((((BJ257/(Q257+R257+S257+T257))^2)+((BP257/AB257)^2))^(1/2))*AI257</f>
        <v>1.9763589084220384E-4</v>
      </c>
      <c r="CI257"/>
      <c r="CJ257"/>
      <c r="CK257"/>
      <c r="CL257"/>
      <c r="CM257"/>
    </row>
    <row r="258" spans="1:91" s="13" customFormat="1" ht="12.95" customHeight="1" thickBot="1" x14ac:dyDescent="0.3">
      <c r="A258" s="13">
        <v>4.6137769999999998</v>
      </c>
      <c r="B258" s="13">
        <v>-74.070143999999999</v>
      </c>
      <c r="C258" s="13">
        <v>32</v>
      </c>
      <c r="D258" s="13">
        <v>25</v>
      </c>
      <c r="E258" s="13">
        <v>2321</v>
      </c>
      <c r="F258" s="58" t="s">
        <v>13</v>
      </c>
      <c r="G258" s="59" t="s">
        <v>1005</v>
      </c>
      <c r="H258" s="60" t="s">
        <v>1006</v>
      </c>
      <c r="I258" s="16" t="s">
        <v>1605</v>
      </c>
      <c r="J258" s="16"/>
      <c r="K258" s="66">
        <v>40212</v>
      </c>
      <c r="L258" s="16">
        <v>9</v>
      </c>
      <c r="M258" s="16">
        <v>7</v>
      </c>
      <c r="N258" s="3">
        <f t="shared" si="153"/>
        <v>270</v>
      </c>
      <c r="O258" s="3">
        <v>30</v>
      </c>
      <c r="P258" s="16" t="s">
        <v>1554</v>
      </c>
      <c r="Q258" s="62">
        <v>550</v>
      </c>
      <c r="R258" s="14"/>
      <c r="S258" s="14"/>
      <c r="T258" s="14"/>
      <c r="U258" s="17">
        <v>3.9E-2</v>
      </c>
      <c r="V258" s="142">
        <v>0.36</v>
      </c>
      <c r="W258" s="148">
        <v>1.8</v>
      </c>
      <c r="X258" s="142">
        <v>10.3</v>
      </c>
      <c r="Y258" s="154">
        <f>0.01805*1000</f>
        <v>18.05</v>
      </c>
      <c r="Z258" s="148">
        <v>311.5</v>
      </c>
      <c r="AA258" s="21">
        <f>0.003125*1000</f>
        <v>3.125</v>
      </c>
      <c r="AB258" s="215">
        <v>0.28499999999999998</v>
      </c>
      <c r="AC258" s="237">
        <f t="shared" si="154"/>
        <v>3.1218269817035803E-3</v>
      </c>
      <c r="AD258" s="22">
        <f t="shared" si="155"/>
        <v>1.5609134908517902E-2</v>
      </c>
      <c r="AE258" s="22">
        <f t="shared" si="156"/>
        <v>8.9318938643185769E-2</v>
      </c>
      <c r="AF258" s="22">
        <f t="shared" si="157"/>
        <v>0.15652493616597118</v>
      </c>
      <c r="AG258" s="22">
        <f t="shared" si="158"/>
        <v>2.701247513335181</v>
      </c>
      <c r="AH258" s="22">
        <f t="shared" si="159"/>
        <v>2.7099192549510247E-2</v>
      </c>
      <c r="AI258" s="238">
        <f t="shared" si="160"/>
        <v>1.8810000000000001E-3</v>
      </c>
      <c r="AJ258" s="247">
        <f t="shared" si="161"/>
        <v>8.6717416158432791E-6</v>
      </c>
      <c r="AK258" s="23">
        <f t="shared" si="162"/>
        <v>4.3358708079216396E-5</v>
      </c>
      <c r="AL258" s="23">
        <f t="shared" si="163"/>
        <v>2.4810816289773824E-4</v>
      </c>
      <c r="AM258" s="23">
        <f t="shared" si="164"/>
        <v>4.3479148934991998E-4</v>
      </c>
      <c r="AN258" s="23">
        <f t="shared" si="165"/>
        <v>7.503465314819947E-3</v>
      </c>
      <c r="AO258" s="23">
        <f t="shared" si="166"/>
        <v>7.5275534859750687E-5</v>
      </c>
      <c r="AP258" s="248">
        <f t="shared" si="167"/>
        <v>5.2249999999999999E-6</v>
      </c>
      <c r="AQ258" s="256">
        <f t="shared" si="168"/>
        <v>43.358708079216399</v>
      </c>
      <c r="AR258" s="257">
        <f t="shared" si="169"/>
        <v>248.10816289773825</v>
      </c>
      <c r="AS258" s="257">
        <f t="shared" si="170"/>
        <v>434.79148934991997</v>
      </c>
      <c r="AT258" s="257">
        <f t="shared" si="171"/>
        <v>7503.4653148199468</v>
      </c>
      <c r="AU258" s="257">
        <f t="shared" si="172"/>
        <v>75.275534859750692</v>
      </c>
      <c r="AV258" s="258">
        <f t="shared" si="173"/>
        <v>5.2249999999999996</v>
      </c>
      <c r="AW258" s="264">
        <v>1</v>
      </c>
      <c r="AX258" s="265">
        <f t="shared" si="174"/>
        <v>43.358708079216399</v>
      </c>
      <c r="AY258" s="265">
        <f t="shared" si="175"/>
        <v>248.10816289773825</v>
      </c>
      <c r="AZ258" s="265">
        <f t="shared" si="176"/>
        <v>434.79148934991997</v>
      </c>
      <c r="BA258" s="265">
        <f t="shared" si="177"/>
        <v>7503.4653148199468</v>
      </c>
      <c r="BB258" s="265">
        <f t="shared" si="178"/>
        <v>75.275534859750692</v>
      </c>
      <c r="BC258" s="266">
        <f t="shared" si="179"/>
        <v>5.2249999999999996</v>
      </c>
      <c r="BG258" s="13">
        <v>0.1</v>
      </c>
      <c r="BH258" s="13">
        <f t="shared" si="180"/>
        <v>55</v>
      </c>
      <c r="BI258"/>
      <c r="BJ258">
        <f>BH258</f>
        <v>55</v>
      </c>
      <c r="BK258" s="13">
        <f t="shared" si="181"/>
        <v>0.18000000000000002</v>
      </c>
      <c r="BL258" s="13">
        <f t="shared" si="182"/>
        <v>1.03</v>
      </c>
      <c r="BM258" s="13">
        <f t="shared" si="183"/>
        <v>1.8050000000000002</v>
      </c>
      <c r="BN258" s="13">
        <f t="shared" si="184"/>
        <v>31.150000000000002</v>
      </c>
      <c r="BO258" s="13">
        <f t="shared" si="185"/>
        <v>0.3125</v>
      </c>
      <c r="BP258" s="13">
        <f t="shared" si="186"/>
        <v>2.8499999999999998E-2</v>
      </c>
      <c r="BQ258" s="13">
        <f>((((BJ258/Q258)^2)+((BK258/W258)^2))^(1/2))*AD258</f>
        <v>2.2074650284537342E-3</v>
      </c>
      <c r="BR258" s="209">
        <f>(((((BJ258/Q258))^2)+((BL258/X258)^2))^(1/2))*AE258</f>
        <v>1.2631605440596364E-2</v>
      </c>
      <c r="BS258" s="209">
        <f>(((((BJ258/Q258))^2)+((BM258/Y258)^2))^(1/2))*AF258</f>
        <v>2.2135968757549945E-2</v>
      </c>
      <c r="BT258" s="209">
        <f>((((BJ258/Q258)^2)+((BN258/Z258)^2))^(1/2))*AG258</f>
        <v>0.38201408686852117</v>
      </c>
      <c r="BU258" s="209">
        <f>((((BJ258/Q258)^2)+((BO258/AA258)^2))^(1/2))*AH258</f>
        <v>3.8324045632877331E-3</v>
      </c>
      <c r="BV258" s="209">
        <f>((((BJ258/Q258)^2)+((BP258/AB258)^2))^(1/2))*AI258</f>
        <v>2.6601357108237925E-4</v>
      </c>
      <c r="CI258"/>
      <c r="CJ258"/>
      <c r="CK258"/>
      <c r="CL258"/>
      <c r="CM258"/>
    </row>
    <row r="259" spans="1:91" s="13" customFormat="1" ht="12.95" customHeight="1" x14ac:dyDescent="0.25">
      <c r="A259" s="13">
        <v>4.6137930000000003</v>
      </c>
      <c r="B259" s="13">
        <v>-74.214799999999997</v>
      </c>
      <c r="C259" s="13">
        <v>16</v>
      </c>
      <c r="D259" s="13">
        <v>25</v>
      </c>
      <c r="E259" s="13">
        <v>1812</v>
      </c>
      <c r="F259" s="3" t="s">
        <v>47</v>
      </c>
      <c r="G259" s="4" t="s">
        <v>88</v>
      </c>
      <c r="H259" s="5" t="s">
        <v>1574</v>
      </c>
      <c r="I259" s="14" t="s">
        <v>1570</v>
      </c>
      <c r="J259" s="3" t="s">
        <v>1562</v>
      </c>
      <c r="K259" s="6">
        <v>40640</v>
      </c>
      <c r="L259" s="15">
        <v>12</v>
      </c>
      <c r="M259" s="3">
        <v>5</v>
      </c>
      <c r="N259" s="3">
        <f t="shared" ref="N259:N322" si="194">L259*O259</f>
        <v>240</v>
      </c>
      <c r="O259" s="3">
        <v>20</v>
      </c>
      <c r="P259" s="14" t="s">
        <v>1554</v>
      </c>
      <c r="Q259" s="3">
        <v>15</v>
      </c>
      <c r="R259" s="14"/>
      <c r="S259" s="14"/>
      <c r="T259" s="14"/>
      <c r="U259" s="17">
        <v>3.9E-2</v>
      </c>
      <c r="V259" s="144">
        <v>0.36</v>
      </c>
      <c r="W259" s="149">
        <v>1.8</v>
      </c>
      <c r="X259" s="144">
        <v>10.3</v>
      </c>
      <c r="Y259" s="29">
        <f>0.01805*1000</f>
        <v>18.05</v>
      </c>
      <c r="Z259" s="149">
        <v>311.5</v>
      </c>
      <c r="AA259" s="21">
        <f>0.003125*1000</f>
        <v>3.125</v>
      </c>
      <c r="AB259" s="217">
        <v>0.28499999999999998</v>
      </c>
      <c r="AC259" s="237">
        <f t="shared" ref="AC259:AC322" si="195">(((R259+S259+T259+Q259)*V259*12)/1000000)*EXP(U259*7)</f>
        <v>8.5140735864643106E-5</v>
      </c>
      <c r="AD259" s="22">
        <f t="shared" ref="AD259:AD322" si="196">(((R259+S259+T259+Q259)*W259*12)/1000000)*EXP(U259*7)</f>
        <v>4.257036793232155E-4</v>
      </c>
      <c r="AE259" s="22">
        <f t="shared" ref="AE259:AE322" si="197">((R259+S259+T259+Q259)*X259*12/1000000)*EXP(U259*7)</f>
        <v>2.4359710539050665E-3</v>
      </c>
      <c r="AF259" s="22">
        <f t="shared" ref="AF259:AF322" si="198">(((R259+S259+T259+Q259)*Y259*12)/1000000)*EXP(U259*7)</f>
        <v>4.2688618954355778E-3</v>
      </c>
      <c r="AG259" s="22">
        <f t="shared" ref="AG259:AG322" si="199">(((R259+S259+T259+Q259)*Z259*12)/1000000)*EXP(U259*7)</f>
        <v>7.3670386727323137E-2</v>
      </c>
      <c r="AH259" s="22">
        <f t="shared" ref="AH259:AH322" si="200">EXP(U259*7)*((R259+S259+T259+Q259)*AA259*12)/1000000</f>
        <v>7.3906888771391589E-4</v>
      </c>
      <c r="AI259" s="238">
        <f t="shared" ref="AI259:AI322" si="201">((R259+S259+T259+Q259)*AB259*12)/1000000</f>
        <v>5.13E-5</v>
      </c>
      <c r="AJ259" s="247">
        <f t="shared" ref="AJ259:AJ322" si="202">IFERROR((AC259/(O259*12)),0)</f>
        <v>3.5475306610267959E-7</v>
      </c>
      <c r="AK259" s="23">
        <f t="shared" ref="AK259:AK322" si="203">IFERROR((AD259/(O259*12)),0)</f>
        <v>1.773765330513398E-6</v>
      </c>
      <c r="AL259" s="23">
        <f t="shared" ref="AL259:AL322" si="204">IFERROR((AE259/(O259*12)),0)</f>
        <v>1.014987939127111E-5</v>
      </c>
      <c r="AM259" s="23">
        <f t="shared" ref="AM259:AM322" si="205">IFERROR((AF259/(12*O259)),0)</f>
        <v>1.7786924564314908E-5</v>
      </c>
      <c r="AN259" s="23">
        <f t="shared" ref="AN259:AN322" si="206">IFERROR((AG259/(12*O259)),0)</f>
        <v>3.0695994469717974E-4</v>
      </c>
      <c r="AO259" s="23">
        <f t="shared" ref="AO259:AO322" si="207">IFERROR((AH259/(12*O259)),0)</f>
        <v>3.0794536988079829E-6</v>
      </c>
      <c r="AP259" s="248">
        <f t="shared" ref="AP259:AP322" si="208">IFERROR((AI259/(12*O259)),0)</f>
        <v>2.1374999999999999E-7</v>
      </c>
      <c r="AQ259" s="256">
        <f t="shared" ref="AQ259:AQ322" si="209">AK259*1000000</f>
        <v>1.773765330513398</v>
      </c>
      <c r="AR259" s="257">
        <f t="shared" ref="AR259:AR322" si="210">AL259*1000000</f>
        <v>10.14987939127111</v>
      </c>
      <c r="AS259" s="257">
        <f t="shared" ref="AS259:AS322" si="211">AM259*1000000</f>
        <v>17.786924564314909</v>
      </c>
      <c r="AT259" s="257">
        <f t="shared" ref="AT259:AT322" si="212">AN259*1000000</f>
        <v>306.95994469717971</v>
      </c>
      <c r="AU259" s="257">
        <f t="shared" ref="AU259:AU322" si="213">AO259*1000000</f>
        <v>3.079453698807983</v>
      </c>
      <c r="AV259" s="258">
        <f t="shared" ref="AV259:AV322" si="214">AP259*1000000</f>
        <v>0.21375</v>
      </c>
      <c r="AW259" s="264">
        <v>0</v>
      </c>
      <c r="AX259" s="265">
        <f t="shared" ref="AX259:AX322" si="215">AK259*1000000*AW259</f>
        <v>0</v>
      </c>
      <c r="AY259" s="265">
        <f t="shared" ref="AY259:AY322" si="216">AL259*1000000*AW259</f>
        <v>0</v>
      </c>
      <c r="AZ259" s="265">
        <f t="shared" ref="AZ259:AZ322" si="217">AM259*1000000*AW259</f>
        <v>0</v>
      </c>
      <c r="BA259" s="265">
        <f t="shared" ref="BA259:BA322" si="218">AN259*1000000*AW259</f>
        <v>0</v>
      </c>
      <c r="BB259" s="265">
        <f t="shared" ref="BB259:BB322" si="219">AO259*1000000*AW259</f>
        <v>0</v>
      </c>
      <c r="BC259" s="266">
        <f t="shared" ref="BC259:BC322" si="220">AP259*1000000*AW259</f>
        <v>0</v>
      </c>
      <c r="BG259" s="13">
        <v>0.1</v>
      </c>
      <c r="BH259" s="13">
        <f t="shared" ref="BH259:BH322" si="221">Q259*BG259</f>
        <v>1.5</v>
      </c>
      <c r="BI259"/>
      <c r="BJ259">
        <f>BH259</f>
        <v>1.5</v>
      </c>
      <c r="BK259" s="13">
        <f t="shared" ref="BK259:BK322" si="222">W259*0.1</f>
        <v>0.18000000000000002</v>
      </c>
      <c r="BL259" s="13">
        <f t="shared" ref="BL259:BL322" si="223">X259*0.1</f>
        <v>1.03</v>
      </c>
      <c r="BM259" s="13">
        <f t="shared" ref="BM259:BM322" si="224">Y259*0.1</f>
        <v>1.8050000000000002</v>
      </c>
      <c r="BN259" s="13">
        <f t="shared" ref="BN259:BN322" si="225">Z259*0.1</f>
        <v>31.150000000000002</v>
      </c>
      <c r="BO259" s="13">
        <f t="shared" ref="BO259:BO322" si="226">AA259*0.1</f>
        <v>0.3125</v>
      </c>
      <c r="BP259" s="13">
        <f t="shared" ref="BP259:BP322" si="227">AB259*0.1</f>
        <v>2.8499999999999998E-2</v>
      </c>
      <c r="BQ259" s="13">
        <f>((((BJ259/Q259)^2)+((BK259/W259)^2))^(1/2))*AD259</f>
        <v>6.020359168510184E-5</v>
      </c>
      <c r="BR259" s="209">
        <f>(((((BJ259/Q259))^2)+((BL259/X259)^2))^(1/2))*AE259</f>
        <v>3.4449833019808268E-4</v>
      </c>
      <c r="BS259" s="209">
        <f>(((((BJ259/Q259))^2)+((BM259/Y259)^2))^(1/2))*AF259</f>
        <v>6.0370823884227127E-4</v>
      </c>
      <c r="BT259" s="209">
        <f>((((BJ259/Q259)^2)+((BN259/Z259)^2))^(1/2))*AG259</f>
        <v>1.0418566005505125E-2</v>
      </c>
      <c r="BU259" s="209">
        <f>((((BJ259/Q259)^2)+((BO259/AA259)^2))^(1/2))*AH259</f>
        <v>1.0452012445330181E-4</v>
      </c>
      <c r="BV259" s="209">
        <f>((((BJ259/Q259)^2)+((BP259/AB259)^2))^(1/2))*AI259</f>
        <v>7.2549155749739792E-6</v>
      </c>
      <c r="CI259"/>
      <c r="CJ259"/>
      <c r="CK259"/>
      <c r="CL259"/>
      <c r="CM259"/>
    </row>
    <row r="260" spans="1:91" s="13" customFormat="1" ht="12.95" customHeight="1" thickBot="1" x14ac:dyDescent="0.3">
      <c r="A260" s="13">
        <v>4.6139361111111103</v>
      </c>
      <c r="B260" s="13">
        <v>-74.176744444444452</v>
      </c>
      <c r="C260" s="13">
        <v>20</v>
      </c>
      <c r="D260" s="13">
        <v>25</v>
      </c>
      <c r="E260" s="13">
        <v>1816</v>
      </c>
      <c r="F260" s="3" t="s">
        <v>5</v>
      </c>
      <c r="G260" s="4" t="s">
        <v>430</v>
      </c>
      <c r="H260" s="5" t="s">
        <v>431</v>
      </c>
      <c r="I260" s="14" t="s">
        <v>1598</v>
      </c>
      <c r="J260" s="3" t="s">
        <v>1553</v>
      </c>
      <c r="K260" s="6" t="s">
        <v>1551</v>
      </c>
      <c r="L260" s="15">
        <v>12</v>
      </c>
      <c r="M260" s="3">
        <v>7</v>
      </c>
      <c r="N260" s="3">
        <f t="shared" si="194"/>
        <v>360</v>
      </c>
      <c r="O260" s="3">
        <v>30</v>
      </c>
      <c r="P260" s="14" t="s">
        <v>1554</v>
      </c>
      <c r="Q260" s="3">
        <v>240</v>
      </c>
      <c r="R260" s="14"/>
      <c r="S260" s="14"/>
      <c r="T260" s="14">
        <f>0.738210935315612*Q260</f>
        <v>177.17062447574688</v>
      </c>
      <c r="U260" s="17">
        <v>3.9E-2</v>
      </c>
      <c r="V260" s="18">
        <v>2.02</v>
      </c>
      <c r="W260" s="19">
        <v>10.1</v>
      </c>
      <c r="X260" s="18">
        <v>1.9</v>
      </c>
      <c r="Y260" s="20">
        <v>18.05</v>
      </c>
      <c r="Z260" s="19">
        <v>160.19999999999999</v>
      </c>
      <c r="AA260" s="21">
        <v>3.125</v>
      </c>
      <c r="AB260" s="219">
        <v>1.0149999999999999</v>
      </c>
      <c r="AC260" s="237">
        <f t="shared" si="195"/>
        <v>1.3286442995728726E-2</v>
      </c>
      <c r="AD260" s="22">
        <f t="shared" si="196"/>
        <v>6.6432214978643614E-2</v>
      </c>
      <c r="AE260" s="22">
        <f t="shared" si="197"/>
        <v>1.2497149352418109E-2</v>
      </c>
      <c r="AF260" s="22">
        <f t="shared" si="198"/>
        <v>0.11872291884797204</v>
      </c>
      <c r="AG260" s="22">
        <f t="shared" si="199"/>
        <v>1.0537070138196742</v>
      </c>
      <c r="AH260" s="22">
        <f t="shared" si="200"/>
        <v>2.0554521961213996E-2</v>
      </c>
      <c r="AI260" s="238">
        <f t="shared" si="201"/>
        <v>5.0811382061145957E-3</v>
      </c>
      <c r="AJ260" s="247">
        <f t="shared" si="202"/>
        <v>3.6906786099246463E-5</v>
      </c>
      <c r="AK260" s="23">
        <f t="shared" si="203"/>
        <v>1.8453393049623227E-4</v>
      </c>
      <c r="AL260" s="23">
        <f t="shared" si="204"/>
        <v>3.4714303756716971E-5</v>
      </c>
      <c r="AM260" s="23">
        <f t="shared" si="205"/>
        <v>3.2978588568881122E-4</v>
      </c>
      <c r="AN260" s="23">
        <f t="shared" si="206"/>
        <v>2.9269639272768728E-3</v>
      </c>
      <c r="AO260" s="23">
        <f t="shared" si="207"/>
        <v>5.7095894336705544E-5</v>
      </c>
      <c r="AP260" s="248">
        <f t="shared" si="208"/>
        <v>1.4114272794762766E-5</v>
      </c>
      <c r="AQ260" s="256">
        <f t="shared" si="209"/>
        <v>184.53393049623227</v>
      </c>
      <c r="AR260" s="257">
        <f t="shared" si="210"/>
        <v>34.714303756716973</v>
      </c>
      <c r="AS260" s="257">
        <f t="shared" si="211"/>
        <v>329.78588568881122</v>
      </c>
      <c r="AT260" s="257">
        <f t="shared" si="212"/>
        <v>2926.9639272768727</v>
      </c>
      <c r="AU260" s="257">
        <f t="shared" si="213"/>
        <v>57.095894336705541</v>
      </c>
      <c r="AV260" s="258">
        <f t="shared" si="214"/>
        <v>14.114272794762766</v>
      </c>
      <c r="AW260" s="264">
        <v>1</v>
      </c>
      <c r="AX260" s="265">
        <f t="shared" si="215"/>
        <v>184.53393049623227</v>
      </c>
      <c r="AY260" s="265">
        <f t="shared" si="216"/>
        <v>34.714303756716973</v>
      </c>
      <c r="AZ260" s="265">
        <f t="shared" si="217"/>
        <v>329.78588568881122</v>
      </c>
      <c r="BA260" s="265">
        <f t="shared" si="218"/>
        <v>2926.9639272768727</v>
      </c>
      <c r="BB260" s="265">
        <f t="shared" si="219"/>
        <v>57.095894336705541</v>
      </c>
      <c r="BC260" s="266">
        <f t="shared" si="220"/>
        <v>14.114272794762766</v>
      </c>
      <c r="BD260" s="211">
        <f>'F. CONVERSIÓN DE CARBÓN A CARNE'!$F$20</f>
        <v>0.16207300021353654</v>
      </c>
      <c r="BG260" s="13">
        <v>0.1</v>
      </c>
      <c r="BH260" s="13">
        <f t="shared" si="221"/>
        <v>24</v>
      </c>
      <c r="BI260">
        <f>(((((BD260+BE260+BF260)/0.738210935315612)^2)+((BH260/Q260)^2))^(1/2))*T260</f>
        <v>42.742383741534134</v>
      </c>
      <c r="BJ260">
        <f t="shared" ref="BJ260:BJ263" si="228">(((BH260)^2)+((BI260^2))^(1/2))</f>
        <v>618.74238374153413</v>
      </c>
      <c r="BK260" s="13">
        <f t="shared" si="222"/>
        <v>1.01</v>
      </c>
      <c r="BL260" s="13">
        <f t="shared" si="223"/>
        <v>0.19</v>
      </c>
      <c r="BM260" s="13">
        <f t="shared" si="224"/>
        <v>1.8050000000000002</v>
      </c>
      <c r="BN260" s="13">
        <f t="shared" si="225"/>
        <v>16.02</v>
      </c>
      <c r="BO260" s="13">
        <f t="shared" si="226"/>
        <v>0.3125</v>
      </c>
      <c r="BP260" s="13">
        <f t="shared" si="227"/>
        <v>0.10149999999999999</v>
      </c>
      <c r="BQ260" s="13">
        <f>((((BJ260/(Q260+R260+S260+T260))^2)+((BK260/W260)^2))^(1/2))*AD260</f>
        <v>9.8755148116431241E-2</v>
      </c>
      <c r="BR260" s="209">
        <f>((((BJ260/(Q260+R260+S260+T260))^2)+((BL260/X260)^2))^(1/2))*AE260</f>
        <v>1.8577701130813803E-2</v>
      </c>
      <c r="BS260" s="209">
        <f>(((((BJ260/(Q260+R260+S260+T260))^2)+((BM260/Y260)^2))^(1/2))*AF260)</f>
        <v>0.1764881607427311</v>
      </c>
      <c r="BT260" s="209">
        <f>((((BJ260/(Q260+R260+S260+T260))^2)+((BN260/Z260)^2))^(1/2))*AG260</f>
        <v>1.5663935374507216</v>
      </c>
      <c r="BU260" s="209">
        <f>((((BJ260/(Q260+R260+S260+T260))^2)+((BO260/AA260)^2))^(1/2))*AH260</f>
        <v>3.0555429491470072E-2</v>
      </c>
      <c r="BV260" s="209">
        <f>((((BJ260/(Q260+R260+S260+T260))^2)+((BP260/AB260)^2))^(1/2))*AI260</f>
        <v>7.5533919244784743E-3</v>
      </c>
      <c r="CI260"/>
      <c r="CJ260"/>
      <c r="CK260"/>
      <c r="CL260"/>
      <c r="CM260"/>
    </row>
    <row r="261" spans="1:91" s="13" customFormat="1" ht="12.95" customHeight="1" thickBot="1" x14ac:dyDescent="0.3">
      <c r="A261" s="13">
        <v>4.6141305555555556</v>
      </c>
      <c r="B261" s="13">
        <v>-74.13503333333334</v>
      </c>
      <c r="C261" s="13">
        <v>25</v>
      </c>
      <c r="D261" s="13">
        <v>25</v>
      </c>
      <c r="E261" s="13">
        <v>1821</v>
      </c>
      <c r="F261" s="3" t="s">
        <v>5</v>
      </c>
      <c r="G261" s="4" t="s">
        <v>341</v>
      </c>
      <c r="H261" s="5" t="s">
        <v>342</v>
      </c>
      <c r="I261" s="14" t="s">
        <v>1598</v>
      </c>
      <c r="J261" s="3" t="s">
        <v>1559</v>
      </c>
      <c r="K261" s="6">
        <v>40619</v>
      </c>
      <c r="L261" s="15">
        <v>12</v>
      </c>
      <c r="M261" s="3">
        <v>7</v>
      </c>
      <c r="N261" s="3">
        <f t="shared" si="194"/>
        <v>360</v>
      </c>
      <c r="O261" s="3">
        <v>30</v>
      </c>
      <c r="P261" s="14" t="s">
        <v>1554</v>
      </c>
      <c r="Q261" s="3">
        <v>750</v>
      </c>
      <c r="R261" s="14">
        <f>0.565555287076649*Q261</f>
        <v>424.16646530748676</v>
      </c>
      <c r="S261" s="14"/>
      <c r="T261" s="14"/>
      <c r="U261" s="17">
        <v>3.9E-2</v>
      </c>
      <c r="V261" s="18">
        <v>2.0099999999999998</v>
      </c>
      <c r="W261" s="19">
        <v>10.050000000000001</v>
      </c>
      <c r="X261" s="18">
        <v>3.0999999999999996</v>
      </c>
      <c r="Y261" s="154">
        <v>18.05</v>
      </c>
      <c r="Z261" s="19">
        <v>154.44999999999999</v>
      </c>
      <c r="AA261" s="31">
        <v>3.125</v>
      </c>
      <c r="AB261" s="226">
        <v>0.95899999999999996</v>
      </c>
      <c r="AC261" s="237">
        <f t="shared" si="195"/>
        <v>3.7210831062328024E-2</v>
      </c>
      <c r="AD261" s="22">
        <f t="shared" si="196"/>
        <v>0.18605415531164016</v>
      </c>
      <c r="AE261" s="22">
        <f t="shared" si="197"/>
        <v>5.7389838951849195E-2</v>
      </c>
      <c r="AF261" s="22">
        <f t="shared" si="198"/>
        <v>0.33415696550996071</v>
      </c>
      <c r="AG261" s="22">
        <f t="shared" si="199"/>
        <v>2.8593098793913252</v>
      </c>
      <c r="AH261" s="22">
        <f t="shared" si="200"/>
        <v>5.7852660233718954E-2</v>
      </c>
      <c r="AI261" s="238">
        <f t="shared" si="201"/>
        <v>1.3512307682758557E-2</v>
      </c>
      <c r="AJ261" s="247">
        <f t="shared" si="202"/>
        <v>1.0336341961757785E-4</v>
      </c>
      <c r="AK261" s="23">
        <f t="shared" si="203"/>
        <v>5.168170980878893E-4</v>
      </c>
      <c r="AL261" s="23">
        <f t="shared" si="204"/>
        <v>1.594162193106922E-4</v>
      </c>
      <c r="AM261" s="23">
        <f t="shared" si="205"/>
        <v>9.282137930832242E-4</v>
      </c>
      <c r="AN261" s="23">
        <f t="shared" si="206"/>
        <v>7.9425274427536805E-3</v>
      </c>
      <c r="AO261" s="23">
        <f t="shared" si="207"/>
        <v>1.6070183398255266E-4</v>
      </c>
      <c r="AP261" s="248">
        <f t="shared" si="208"/>
        <v>3.7534188007662658E-5</v>
      </c>
      <c r="AQ261" s="256">
        <f t="shared" si="209"/>
        <v>516.81709808788935</v>
      </c>
      <c r="AR261" s="257">
        <f t="shared" si="210"/>
        <v>159.41621931069218</v>
      </c>
      <c r="AS261" s="257">
        <f t="shared" si="211"/>
        <v>928.21379308322423</v>
      </c>
      <c r="AT261" s="257">
        <f t="shared" si="212"/>
        <v>7942.5274427536806</v>
      </c>
      <c r="AU261" s="257">
        <f t="shared" si="213"/>
        <v>160.70183398255267</v>
      </c>
      <c r="AV261" s="258">
        <f t="shared" si="214"/>
        <v>37.534188007662657</v>
      </c>
      <c r="AW261" s="264">
        <v>1</v>
      </c>
      <c r="AX261" s="265">
        <f t="shared" si="215"/>
        <v>516.81709808788935</v>
      </c>
      <c r="AY261" s="265">
        <f t="shared" si="216"/>
        <v>159.41621931069218</v>
      </c>
      <c r="AZ261" s="265">
        <f t="shared" si="217"/>
        <v>928.21379308322423</v>
      </c>
      <c r="BA261" s="265">
        <f t="shared" si="218"/>
        <v>7942.5274427536806</v>
      </c>
      <c r="BB261" s="265">
        <f t="shared" si="219"/>
        <v>160.70183398255267</v>
      </c>
      <c r="BC261" s="266">
        <f t="shared" si="220"/>
        <v>37.534188007662657</v>
      </c>
      <c r="BF261" s="210">
        <f>'F. CONVERSIÓN DE CARBÓN A CARNE'!$L$20</f>
        <v>0.24417195935985944</v>
      </c>
      <c r="BG261" s="13">
        <v>0.1</v>
      </c>
      <c r="BH261" s="13">
        <f t="shared" si="221"/>
        <v>75</v>
      </c>
      <c r="BI261">
        <f>(((((BD261+BE261+BF261)/0.565555287076649)^2)+((BH261/Q261)^2))^(1/2))*R261</f>
        <v>187.97710334062751</v>
      </c>
      <c r="BJ261">
        <f t="shared" si="228"/>
        <v>5812.9771033406278</v>
      </c>
      <c r="BK261" s="13">
        <f t="shared" si="222"/>
        <v>1.0050000000000001</v>
      </c>
      <c r="BL261" s="13">
        <f t="shared" si="223"/>
        <v>0.31</v>
      </c>
      <c r="BM261" s="13">
        <f t="shared" si="224"/>
        <v>1.8050000000000002</v>
      </c>
      <c r="BN261" s="13">
        <f t="shared" si="225"/>
        <v>15.445</v>
      </c>
      <c r="BO261" s="13">
        <f t="shared" si="226"/>
        <v>0.3125</v>
      </c>
      <c r="BP261" s="13">
        <f t="shared" si="227"/>
        <v>9.5899999999999999E-2</v>
      </c>
      <c r="BQ261" s="13">
        <f>((((BJ261/(Q261+R261+S261+T261))^2)+((BK261/W261)^2))^(1/2))*AD261</f>
        <v>0.92129113467924351</v>
      </c>
      <c r="BR261" s="209">
        <f>((((BJ261/(Q261+R261+S261+T261))^2)+((BL261/X261)^2))^(1/2))*AE261</f>
        <v>0.28417935497568703</v>
      </c>
      <c r="BS261" s="209">
        <f>(((((BJ261/(Q261+R261+S261+T261))^2)+((BM261/Y261)^2))^(1/2))*AF261)</f>
        <v>1.6546572120358554</v>
      </c>
      <c r="BT261" s="209">
        <f>((((BJ261/(Q261+R261+S261+T261))^2)+((BN261/Z261)^2))^(1/2))*AG261</f>
        <v>14.158548830966083</v>
      </c>
      <c r="BU261" s="209">
        <f>((((BJ261/(Q261+R261+S261+T261))^2)+((BO261/AA261)^2))^(1/2))*AH261</f>
        <v>0.28647112396742647</v>
      </c>
      <c r="BV261" s="209">
        <f>((((BJ261/(Q261+R261+S261+T261))^2)+((BP261/AB261)^2))^(1/2))*AI261</f>
        <v>6.6909385906119861E-2</v>
      </c>
      <c r="CI261"/>
      <c r="CJ261"/>
      <c r="CK261"/>
      <c r="CL261"/>
      <c r="CM261"/>
    </row>
    <row r="262" spans="1:91" s="39" customFormat="1" ht="12.95" customHeight="1" thickBot="1" x14ac:dyDescent="0.3">
      <c r="A262" s="13">
        <v>4.6141305555555556</v>
      </c>
      <c r="B262" s="13">
        <v>-74.13503333333334</v>
      </c>
      <c r="C262" s="13">
        <v>25</v>
      </c>
      <c r="D262" s="13">
        <v>25</v>
      </c>
      <c r="E262" s="13">
        <v>1821</v>
      </c>
      <c r="F262" s="58" t="s">
        <v>13</v>
      </c>
      <c r="G262" s="59" t="s">
        <v>911</v>
      </c>
      <c r="H262" s="60" t="s">
        <v>912</v>
      </c>
      <c r="I262" s="16" t="s">
        <v>1598</v>
      </c>
      <c r="J262" s="16"/>
      <c r="K262" s="73">
        <v>39253</v>
      </c>
      <c r="L262" s="16">
        <v>8</v>
      </c>
      <c r="M262" s="16">
        <v>7</v>
      </c>
      <c r="N262" s="3">
        <f t="shared" si="194"/>
        <v>240</v>
      </c>
      <c r="O262" s="3">
        <v>30</v>
      </c>
      <c r="P262" s="16" t="s">
        <v>1632</v>
      </c>
      <c r="Q262" s="16">
        <v>1125</v>
      </c>
      <c r="R262" s="14"/>
      <c r="S262" s="14"/>
      <c r="T262" s="14"/>
      <c r="U262" s="17">
        <v>3.9E-2</v>
      </c>
      <c r="V262" s="142">
        <v>0.36</v>
      </c>
      <c r="W262" s="148">
        <v>1.8</v>
      </c>
      <c r="X262" s="142">
        <v>10.3</v>
      </c>
      <c r="Y262" s="154">
        <f>0.01805*1000</f>
        <v>18.05</v>
      </c>
      <c r="Z262" s="148">
        <v>311.5</v>
      </c>
      <c r="AA262" s="21">
        <f>0.003125*1000</f>
        <v>3.125</v>
      </c>
      <c r="AB262" s="215">
        <v>0.28499999999999998</v>
      </c>
      <c r="AC262" s="237">
        <f t="shared" si="195"/>
        <v>6.385555189848232E-3</v>
      </c>
      <c r="AD262" s="22">
        <f t="shared" si="196"/>
        <v>3.1927775949241163E-2</v>
      </c>
      <c r="AE262" s="22">
        <f t="shared" si="197"/>
        <v>0.18269782904287998</v>
      </c>
      <c r="AF262" s="22">
        <f t="shared" si="198"/>
        <v>0.32016464215766832</v>
      </c>
      <c r="AG262" s="22">
        <f t="shared" si="199"/>
        <v>5.525279004549235</v>
      </c>
      <c r="AH262" s="22">
        <f t="shared" si="200"/>
        <v>5.5430166578543688E-2</v>
      </c>
      <c r="AI262" s="238">
        <f t="shared" si="201"/>
        <v>3.8474999999999998E-3</v>
      </c>
      <c r="AJ262" s="247">
        <f t="shared" si="202"/>
        <v>1.7737653305133979E-5</v>
      </c>
      <c r="AK262" s="23">
        <f t="shared" si="203"/>
        <v>8.8688266525669904E-5</v>
      </c>
      <c r="AL262" s="23">
        <f t="shared" si="204"/>
        <v>5.0749396956355556E-4</v>
      </c>
      <c r="AM262" s="23">
        <f t="shared" si="205"/>
        <v>8.893462282157453E-4</v>
      </c>
      <c r="AN262" s="23">
        <f t="shared" si="206"/>
        <v>1.5347997234858987E-2</v>
      </c>
      <c r="AO262" s="23">
        <f t="shared" si="207"/>
        <v>1.5397268494039913E-4</v>
      </c>
      <c r="AP262" s="248">
        <f t="shared" si="208"/>
        <v>1.0687499999999999E-5</v>
      </c>
      <c r="AQ262" s="256">
        <f t="shared" si="209"/>
        <v>88.688266525669903</v>
      </c>
      <c r="AR262" s="257">
        <f t="shared" si="210"/>
        <v>507.49396956355554</v>
      </c>
      <c r="AS262" s="257">
        <f t="shared" si="211"/>
        <v>889.34622821574533</v>
      </c>
      <c r="AT262" s="257">
        <f t="shared" si="212"/>
        <v>15347.997234858987</v>
      </c>
      <c r="AU262" s="257">
        <f t="shared" si="213"/>
        <v>153.97268494039912</v>
      </c>
      <c r="AV262" s="258">
        <f t="shared" si="214"/>
        <v>10.687499999999998</v>
      </c>
      <c r="AW262" s="264">
        <v>1</v>
      </c>
      <c r="AX262" s="265">
        <f t="shared" si="215"/>
        <v>88.688266525669903</v>
      </c>
      <c r="AY262" s="265">
        <f t="shared" si="216"/>
        <v>507.49396956355554</v>
      </c>
      <c r="AZ262" s="265">
        <f t="shared" si="217"/>
        <v>889.34622821574533</v>
      </c>
      <c r="BA262" s="265">
        <f t="shared" si="218"/>
        <v>15347.997234858987</v>
      </c>
      <c r="BB262" s="265">
        <f t="shared" si="219"/>
        <v>153.97268494039912</v>
      </c>
      <c r="BC262" s="266">
        <f t="shared" si="220"/>
        <v>10.687499999999998</v>
      </c>
      <c r="BG262" s="13">
        <v>0.1</v>
      </c>
      <c r="BH262" s="13">
        <f t="shared" si="221"/>
        <v>112.5</v>
      </c>
      <c r="BI262">
        <f>(((BD262+BE262+BF262)^2)+(BH262^2))^(1/2)</f>
        <v>112.5</v>
      </c>
      <c r="BJ262">
        <f t="shared" si="228"/>
        <v>12768.75</v>
      </c>
      <c r="BK262" s="13">
        <f t="shared" si="222"/>
        <v>0.18000000000000002</v>
      </c>
      <c r="BL262" s="13">
        <f t="shared" si="223"/>
        <v>1.03</v>
      </c>
      <c r="BM262" s="13">
        <f t="shared" si="224"/>
        <v>1.8050000000000002</v>
      </c>
      <c r="BN262" s="13">
        <f t="shared" si="225"/>
        <v>31.150000000000002</v>
      </c>
      <c r="BO262" s="13">
        <f t="shared" si="226"/>
        <v>0.3125</v>
      </c>
      <c r="BP262" s="13">
        <f t="shared" si="227"/>
        <v>2.8499999999999998E-2</v>
      </c>
      <c r="BQ262" s="13">
        <f>((((BJ262/(Q262+R262+S262+T262))^2)+((BK262/W262)^2))^(1/2))*AD262</f>
        <v>0.36239432185047987</v>
      </c>
      <c r="BR262" s="209">
        <f>((((BJ262/(Q262+R262+S262+T262))^2)+((BL262/X262)^2))^(1/2))*AE262</f>
        <v>2.073700841699968</v>
      </c>
      <c r="BS262" s="209">
        <f>(((((BJ262/(Q262+R262+S262+T262))^2)+((BM262/Y262)^2))^(1/2))*AF262)</f>
        <v>3.6340097274450898</v>
      </c>
      <c r="BT262" s="209">
        <f>((((BJ262/(Q262+R262+S262+T262))^2)+((BN262/Z262)^2))^(1/2))*AG262</f>
        <v>62.714350698013604</v>
      </c>
      <c r="BU262" s="209">
        <f>((((BJ262/(Q262+R262+S262+T262))^2)+((BO262/AA262)^2))^(1/2))*AH262</f>
        <v>0.62915680876819424</v>
      </c>
      <c r="BV262" s="209">
        <f>((((BJ262/(Q262+R262+S262+T262))^2)+((BP262/AB262)^2))^(1/2))*AI262</f>
        <v>4.3670819901029161E-2</v>
      </c>
      <c r="CI262"/>
      <c r="CJ262"/>
      <c r="CK262"/>
      <c r="CL262"/>
      <c r="CM262"/>
    </row>
    <row r="263" spans="1:91" s="39" customFormat="1" ht="12.95" customHeight="1" thickBot="1" x14ac:dyDescent="0.3">
      <c r="A263" s="13">
        <v>4.6143269971324798</v>
      </c>
      <c r="B263" s="13">
        <v>-74.083648399009803</v>
      </c>
      <c r="C263" s="13">
        <v>31</v>
      </c>
      <c r="D263" s="13">
        <v>26</v>
      </c>
      <c r="E263" s="13">
        <v>2333</v>
      </c>
      <c r="F263" s="3" t="s">
        <v>5</v>
      </c>
      <c r="G263" s="4" t="s">
        <v>30</v>
      </c>
      <c r="H263" s="5" t="s">
        <v>31</v>
      </c>
      <c r="I263" s="14" t="s">
        <v>1552</v>
      </c>
      <c r="J263" s="3" t="s">
        <v>1553</v>
      </c>
      <c r="K263" s="6">
        <v>40626</v>
      </c>
      <c r="L263" s="15">
        <v>12</v>
      </c>
      <c r="M263" s="3">
        <v>7</v>
      </c>
      <c r="N263" s="3">
        <f t="shared" si="194"/>
        <v>360</v>
      </c>
      <c r="O263" s="3">
        <v>30</v>
      </c>
      <c r="P263" s="14" t="s">
        <v>1554</v>
      </c>
      <c r="Q263" s="3">
        <v>800</v>
      </c>
      <c r="R263" s="14"/>
      <c r="S263" s="14"/>
      <c r="T263" s="14">
        <f>0.738210935315612*Q263</f>
        <v>590.56874825248963</v>
      </c>
      <c r="U263" s="17">
        <v>3.9E-2</v>
      </c>
      <c r="V263" s="27">
        <v>2.02</v>
      </c>
      <c r="W263" s="28">
        <v>10.1</v>
      </c>
      <c r="X263" s="27">
        <v>1.9</v>
      </c>
      <c r="Y263" s="155">
        <v>18.05</v>
      </c>
      <c r="Z263" s="28">
        <v>160.19999999999999</v>
      </c>
      <c r="AA263" s="21">
        <v>3.125</v>
      </c>
      <c r="AB263" s="222">
        <v>1.0149999999999999</v>
      </c>
      <c r="AC263" s="237">
        <f t="shared" si="195"/>
        <v>4.4288143319095745E-2</v>
      </c>
      <c r="AD263" s="22">
        <f t="shared" si="196"/>
        <v>0.22144071659547876</v>
      </c>
      <c r="AE263" s="22">
        <f t="shared" si="197"/>
        <v>4.1657164508060361E-2</v>
      </c>
      <c r="AF263" s="22">
        <f t="shared" si="198"/>
        <v>0.3957430628265734</v>
      </c>
      <c r="AG263" s="22">
        <f t="shared" si="199"/>
        <v>3.5123567127322466</v>
      </c>
      <c r="AH263" s="22">
        <f t="shared" si="200"/>
        <v>6.851507320404665E-2</v>
      </c>
      <c r="AI263" s="238">
        <f t="shared" si="201"/>
        <v>1.6937127353715321E-2</v>
      </c>
      <c r="AJ263" s="247">
        <f t="shared" si="202"/>
        <v>1.2302262033082152E-4</v>
      </c>
      <c r="AK263" s="23">
        <f t="shared" si="203"/>
        <v>6.1511310165410769E-4</v>
      </c>
      <c r="AL263" s="23">
        <f t="shared" si="204"/>
        <v>1.1571434585572322E-4</v>
      </c>
      <c r="AM263" s="23">
        <f t="shared" si="205"/>
        <v>1.0992862856293705E-3</v>
      </c>
      <c r="AN263" s="23">
        <f t="shared" si="206"/>
        <v>9.7565464242562409E-3</v>
      </c>
      <c r="AO263" s="23">
        <f t="shared" si="207"/>
        <v>1.9031964778901846E-4</v>
      </c>
      <c r="AP263" s="248">
        <f t="shared" si="208"/>
        <v>4.7047575982542557E-5</v>
      </c>
      <c r="AQ263" s="256">
        <f t="shared" si="209"/>
        <v>615.11310165410771</v>
      </c>
      <c r="AR263" s="257">
        <f t="shared" si="210"/>
        <v>115.71434585572322</v>
      </c>
      <c r="AS263" s="257">
        <f t="shared" si="211"/>
        <v>1099.2862856293705</v>
      </c>
      <c r="AT263" s="257">
        <f t="shared" si="212"/>
        <v>9756.5464242562412</v>
      </c>
      <c r="AU263" s="257">
        <f t="shared" si="213"/>
        <v>190.31964778901846</v>
      </c>
      <c r="AV263" s="258">
        <f t="shared" si="214"/>
        <v>47.047575982542554</v>
      </c>
      <c r="AW263" s="264">
        <v>1</v>
      </c>
      <c r="AX263" s="265">
        <f t="shared" si="215"/>
        <v>615.11310165410771</v>
      </c>
      <c r="AY263" s="265">
        <f t="shared" si="216"/>
        <v>115.71434585572322</v>
      </c>
      <c r="AZ263" s="265">
        <f t="shared" si="217"/>
        <v>1099.2862856293705</v>
      </c>
      <c r="BA263" s="265">
        <f t="shared" si="218"/>
        <v>9756.5464242562412</v>
      </c>
      <c r="BB263" s="265">
        <f t="shared" si="219"/>
        <v>190.31964778901846</v>
      </c>
      <c r="BC263" s="266">
        <f t="shared" si="220"/>
        <v>47.047575982542554</v>
      </c>
      <c r="BD263" s="211">
        <f>'F. CONVERSIÓN DE CARBÓN A CARNE'!$F$20</f>
        <v>0.16207300021353654</v>
      </c>
      <c r="BG263" s="13">
        <v>0.1</v>
      </c>
      <c r="BH263" s="13">
        <f t="shared" si="221"/>
        <v>80</v>
      </c>
      <c r="BI263">
        <f>(((((BD263+BE263+BF263)/0.738210935315612)^2)+((BH263/Q263)^2))^(1/2))*T263</f>
        <v>142.47461247178043</v>
      </c>
      <c r="BJ263">
        <f t="shared" si="228"/>
        <v>6542.4746124717803</v>
      </c>
      <c r="BK263" s="13">
        <f t="shared" si="222"/>
        <v>1.01</v>
      </c>
      <c r="BL263" s="13">
        <f t="shared" si="223"/>
        <v>0.19</v>
      </c>
      <c r="BM263" s="13">
        <f t="shared" si="224"/>
        <v>1.8050000000000002</v>
      </c>
      <c r="BN263" s="13">
        <f t="shared" si="225"/>
        <v>16.02</v>
      </c>
      <c r="BO263" s="13">
        <f t="shared" si="226"/>
        <v>0.3125</v>
      </c>
      <c r="BP263" s="13">
        <f t="shared" si="227"/>
        <v>0.10149999999999999</v>
      </c>
      <c r="BQ263" s="13">
        <f>((((BJ263/(Q263+R263+S263+T263))^2)+((BK263/W263)^2))^(1/2))*AD263</f>
        <v>1.0420897739612849</v>
      </c>
      <c r="BR263" s="209">
        <f>((((BJ263/(Q263+R263+S263+T263))^2)+((BL263/X263)^2))^(1/2))*AE263</f>
        <v>0.19603669015113279</v>
      </c>
      <c r="BS263" s="209">
        <f>(((((BJ263/(Q263+R263+S263+T263))^2)+((BM263/Y263)^2))^(1/2))*AF263)</f>
        <v>1.8623485564357614</v>
      </c>
      <c r="BT263" s="209">
        <f>((((BJ263/(Q263+R263+S263+T263))^2)+((BN263/Z263)^2))^(1/2))*AG263</f>
        <v>16.528988295900771</v>
      </c>
      <c r="BU263" s="209">
        <f>((((BJ263/(Q263+R263+S263+T263))^2)+((BO263/AA263)^2))^(1/2))*AH263</f>
        <v>0.32242876669594212</v>
      </c>
      <c r="BV263" s="209">
        <f>((((BJ263/(Q263+R263+S263+T263))^2)+((BP263/AB263)^2))^(1/2))*AI263</f>
        <v>7.9705338236550211E-2</v>
      </c>
      <c r="CI263"/>
      <c r="CJ263"/>
      <c r="CK263"/>
      <c r="CL263"/>
      <c r="CM263"/>
    </row>
    <row r="264" spans="1:91" s="46" customFormat="1" ht="12.95" customHeight="1" thickBot="1" x14ac:dyDescent="0.3">
      <c r="A264" s="13">
        <v>4.6143861111111111</v>
      </c>
      <c r="B264" s="13">
        <v>-74.114324999999994</v>
      </c>
      <c r="C264" s="13">
        <v>27</v>
      </c>
      <c r="D264" s="13">
        <v>26</v>
      </c>
      <c r="E264" s="13">
        <v>1836</v>
      </c>
      <c r="F264" s="3" t="s">
        <v>5</v>
      </c>
      <c r="G264" s="4" t="s">
        <v>824</v>
      </c>
      <c r="H264" s="5" t="s">
        <v>825</v>
      </c>
      <c r="I264" s="14" t="s">
        <v>1601</v>
      </c>
      <c r="J264" s="3" t="s">
        <v>1557</v>
      </c>
      <c r="K264" s="6">
        <v>40617</v>
      </c>
      <c r="L264" s="15">
        <v>12</v>
      </c>
      <c r="M264" s="3">
        <v>7</v>
      </c>
      <c r="N264" s="3">
        <f t="shared" si="194"/>
        <v>360</v>
      </c>
      <c r="O264" s="3">
        <v>30</v>
      </c>
      <c r="P264" s="14" t="s">
        <v>1593</v>
      </c>
      <c r="Q264" s="3">
        <v>7000</v>
      </c>
      <c r="R264" s="14"/>
      <c r="S264" s="14"/>
      <c r="T264" s="14"/>
      <c r="U264" s="17">
        <v>3.9E-2</v>
      </c>
      <c r="V264" s="140">
        <v>2.8800000000000002E-3</v>
      </c>
      <c r="W264" s="140">
        <v>3.2000000000000002E-3</v>
      </c>
      <c r="X264" s="140">
        <v>7.5000000000000002E-4</v>
      </c>
      <c r="Y264" s="140">
        <v>4.0000000000000003E-5</v>
      </c>
      <c r="Z264" s="140">
        <v>6.7999999999999996E-3</v>
      </c>
      <c r="AA264" s="146">
        <v>2.64</v>
      </c>
      <c r="AB264" s="218">
        <v>1.4999999999999999E-2</v>
      </c>
      <c r="AC264" s="237">
        <f t="shared" si="195"/>
        <v>3.1785874722800096E-4</v>
      </c>
      <c r="AD264" s="22">
        <f t="shared" si="196"/>
        <v>3.5317638580888996E-4</v>
      </c>
      <c r="AE264" s="22">
        <f t="shared" si="197"/>
        <v>8.2775715423958566E-5</v>
      </c>
      <c r="AF264" s="22">
        <f t="shared" si="198"/>
        <v>4.4147048226111243E-6</v>
      </c>
      <c r="AG264" s="22">
        <f t="shared" si="199"/>
        <v>7.5049981984389087E-4</v>
      </c>
      <c r="AH264" s="22">
        <f t="shared" si="200"/>
        <v>0.29137051829233418</v>
      </c>
      <c r="AI264" s="238">
        <f t="shared" si="201"/>
        <v>1.2600000000000001E-3</v>
      </c>
      <c r="AJ264" s="247">
        <f t="shared" si="202"/>
        <v>8.8294096452222492E-7</v>
      </c>
      <c r="AK264" s="23">
        <f t="shared" si="203"/>
        <v>9.8104551613580537E-7</v>
      </c>
      <c r="AL264" s="23">
        <f t="shared" si="204"/>
        <v>2.2993254284432935E-7</v>
      </c>
      <c r="AM264" s="23">
        <f t="shared" si="205"/>
        <v>1.2263068951697568E-8</v>
      </c>
      <c r="AN264" s="23">
        <f t="shared" si="206"/>
        <v>2.0847217217885856E-6</v>
      </c>
      <c r="AO264" s="23">
        <f t="shared" si="207"/>
        <v>8.0936255081203942E-4</v>
      </c>
      <c r="AP264" s="248">
        <f t="shared" si="208"/>
        <v>3.4999999999999999E-6</v>
      </c>
      <c r="AQ264" s="256">
        <f t="shared" si="209"/>
        <v>0.98104551613580537</v>
      </c>
      <c r="AR264" s="257">
        <f t="shared" si="210"/>
        <v>0.22993254284432935</v>
      </c>
      <c r="AS264" s="257">
        <f t="shared" si="211"/>
        <v>1.2263068951697568E-2</v>
      </c>
      <c r="AT264" s="257">
        <f t="shared" si="212"/>
        <v>2.0847217217885854</v>
      </c>
      <c r="AU264" s="257">
        <f t="shared" si="213"/>
        <v>809.36255081203944</v>
      </c>
      <c r="AV264" s="258">
        <f t="shared" si="214"/>
        <v>3.5</v>
      </c>
      <c r="AW264" s="264">
        <v>1</v>
      </c>
      <c r="AX264" s="265">
        <f t="shared" si="215"/>
        <v>0.98104551613580537</v>
      </c>
      <c r="AY264" s="265">
        <f t="shared" si="216"/>
        <v>0.22993254284432935</v>
      </c>
      <c r="AZ264" s="265">
        <f t="shared" si="217"/>
        <v>1.2263068951697568E-2</v>
      </c>
      <c r="BA264" s="265">
        <f t="shared" si="218"/>
        <v>2.0847217217885854</v>
      </c>
      <c r="BB264" s="265">
        <f t="shared" si="219"/>
        <v>809.36255081203944</v>
      </c>
      <c r="BC264" s="266">
        <f t="shared" si="220"/>
        <v>3.5</v>
      </c>
      <c r="BG264" s="13">
        <v>0.1</v>
      </c>
      <c r="BH264" s="13">
        <f t="shared" si="221"/>
        <v>700</v>
      </c>
      <c r="BI264"/>
      <c r="BJ264">
        <f>BH264</f>
        <v>700</v>
      </c>
      <c r="BK264" s="13">
        <f t="shared" si="222"/>
        <v>3.2000000000000003E-4</v>
      </c>
      <c r="BL264" s="13">
        <f t="shared" si="223"/>
        <v>7.5000000000000007E-5</v>
      </c>
      <c r="BM264" s="13">
        <f t="shared" si="224"/>
        <v>4.0000000000000007E-6</v>
      </c>
      <c r="BN264" s="13">
        <f t="shared" si="225"/>
        <v>6.8000000000000005E-4</v>
      </c>
      <c r="BO264" s="13">
        <f t="shared" si="226"/>
        <v>0.26400000000000001</v>
      </c>
      <c r="BP264" s="13">
        <f t="shared" si="227"/>
        <v>1.5E-3</v>
      </c>
      <c r="BQ264" s="13">
        <f>((((BJ264/Q264)^2)+((BK264/W264)^2))^(1/2))*AD264</f>
        <v>4.9946683472084497E-5</v>
      </c>
      <c r="BR264" s="209">
        <f>(((((BJ264/Q264))^2)+((BL264/X264)^2))^(1/2))*AE264</f>
        <v>1.1706253938769802E-5</v>
      </c>
      <c r="BS264" s="209">
        <f>(((((BJ264/Q264))^2)+((BM264/Y264)^2))^(1/2))*AF264</f>
        <v>6.2433354340105614E-7</v>
      </c>
      <c r="BT264" s="209">
        <f>((((BJ264/Q264)^2)+((BN264/Z264)^2))^(1/2))*AG264</f>
        <v>1.0613670237817952E-4</v>
      </c>
      <c r="BU264" s="209">
        <f>((((BJ264/Q264)^2)+((BO264/AA264)^2))^(1/2))*AH264</f>
        <v>4.1206013864469704E-2</v>
      </c>
      <c r="BV264" s="209">
        <f>((((BJ264/Q264)^2)+((BP264/AB264)^2))^(1/2))*AI264</f>
        <v>1.7819090885901002E-4</v>
      </c>
      <c r="CI264"/>
      <c r="CJ264"/>
      <c r="CK264"/>
      <c r="CL264"/>
      <c r="CM264"/>
    </row>
    <row r="265" spans="1:91" s="13" customFormat="1" ht="12.95" customHeight="1" thickBot="1" x14ac:dyDescent="0.3">
      <c r="A265" s="13">
        <v>4.6146158708687004</v>
      </c>
      <c r="B265" s="13">
        <v>-74.110699854727997</v>
      </c>
      <c r="C265" s="13">
        <v>28</v>
      </c>
      <c r="D265" s="13">
        <v>26</v>
      </c>
      <c r="E265" s="13">
        <v>1837</v>
      </c>
      <c r="F265" s="58" t="s">
        <v>13</v>
      </c>
      <c r="G265" s="59" t="s">
        <v>1154</v>
      </c>
      <c r="H265" s="60" t="s">
        <v>1155</v>
      </c>
      <c r="I265" s="16" t="s">
        <v>1635</v>
      </c>
      <c r="J265" s="16"/>
      <c r="K265" s="73" t="s">
        <v>1636</v>
      </c>
      <c r="L265" s="16">
        <v>8</v>
      </c>
      <c r="M265" s="16">
        <v>7</v>
      </c>
      <c r="N265" s="3">
        <f t="shared" si="194"/>
        <v>240</v>
      </c>
      <c r="O265" s="3">
        <v>30</v>
      </c>
      <c r="P265" s="16" t="s">
        <v>1554</v>
      </c>
      <c r="Q265" s="62">
        <v>550</v>
      </c>
      <c r="R265" s="14"/>
      <c r="S265" s="14"/>
      <c r="T265" s="14"/>
      <c r="U265" s="17">
        <v>3.9E-2</v>
      </c>
      <c r="V265" s="142">
        <v>0.36</v>
      </c>
      <c r="W265" s="148">
        <v>1.8</v>
      </c>
      <c r="X265" s="142">
        <v>10.3</v>
      </c>
      <c r="Y265" s="154">
        <f>0.01805*1000</f>
        <v>18.05</v>
      </c>
      <c r="Z265" s="148">
        <v>311.5</v>
      </c>
      <c r="AA265" s="21">
        <f>0.003125*1000</f>
        <v>3.125</v>
      </c>
      <c r="AB265" s="215">
        <v>0.28499999999999998</v>
      </c>
      <c r="AC265" s="237">
        <f t="shared" si="195"/>
        <v>3.1218269817035803E-3</v>
      </c>
      <c r="AD265" s="22">
        <f t="shared" si="196"/>
        <v>1.5609134908517902E-2</v>
      </c>
      <c r="AE265" s="22">
        <f t="shared" si="197"/>
        <v>8.9318938643185769E-2</v>
      </c>
      <c r="AF265" s="22">
        <f t="shared" si="198"/>
        <v>0.15652493616597118</v>
      </c>
      <c r="AG265" s="22">
        <f t="shared" si="199"/>
        <v>2.701247513335181</v>
      </c>
      <c r="AH265" s="22">
        <f t="shared" si="200"/>
        <v>2.7099192549510247E-2</v>
      </c>
      <c r="AI265" s="238">
        <f t="shared" si="201"/>
        <v>1.8810000000000001E-3</v>
      </c>
      <c r="AJ265" s="247">
        <f t="shared" si="202"/>
        <v>8.6717416158432791E-6</v>
      </c>
      <c r="AK265" s="23">
        <f t="shared" si="203"/>
        <v>4.3358708079216396E-5</v>
      </c>
      <c r="AL265" s="23">
        <f t="shared" si="204"/>
        <v>2.4810816289773824E-4</v>
      </c>
      <c r="AM265" s="23">
        <f t="shared" si="205"/>
        <v>4.3479148934991998E-4</v>
      </c>
      <c r="AN265" s="23">
        <f t="shared" si="206"/>
        <v>7.503465314819947E-3</v>
      </c>
      <c r="AO265" s="23">
        <f t="shared" si="207"/>
        <v>7.5275534859750687E-5</v>
      </c>
      <c r="AP265" s="248">
        <f t="shared" si="208"/>
        <v>5.2249999999999999E-6</v>
      </c>
      <c r="AQ265" s="256">
        <f t="shared" si="209"/>
        <v>43.358708079216399</v>
      </c>
      <c r="AR265" s="257">
        <f t="shared" si="210"/>
        <v>248.10816289773825</v>
      </c>
      <c r="AS265" s="257">
        <f t="shared" si="211"/>
        <v>434.79148934991997</v>
      </c>
      <c r="AT265" s="257">
        <f t="shared" si="212"/>
        <v>7503.4653148199468</v>
      </c>
      <c r="AU265" s="257">
        <f t="shared" si="213"/>
        <v>75.275534859750692</v>
      </c>
      <c r="AV265" s="258">
        <f t="shared" si="214"/>
        <v>5.2249999999999996</v>
      </c>
      <c r="AW265" s="264">
        <v>1</v>
      </c>
      <c r="AX265" s="265">
        <f t="shared" si="215"/>
        <v>43.358708079216399</v>
      </c>
      <c r="AY265" s="265">
        <f t="shared" si="216"/>
        <v>248.10816289773825</v>
      </c>
      <c r="AZ265" s="265">
        <f t="shared" si="217"/>
        <v>434.79148934991997</v>
      </c>
      <c r="BA265" s="265">
        <f t="shared" si="218"/>
        <v>7503.4653148199468</v>
      </c>
      <c r="BB265" s="265">
        <f t="shared" si="219"/>
        <v>75.275534859750692</v>
      </c>
      <c r="BC265" s="266">
        <f t="shared" si="220"/>
        <v>5.2249999999999996</v>
      </c>
      <c r="BG265" s="13">
        <v>0.1</v>
      </c>
      <c r="BH265" s="13">
        <f t="shared" si="221"/>
        <v>55</v>
      </c>
      <c r="BI265"/>
      <c r="BJ265">
        <f>BH265</f>
        <v>55</v>
      </c>
      <c r="BK265" s="13">
        <f t="shared" si="222"/>
        <v>0.18000000000000002</v>
      </c>
      <c r="BL265" s="13">
        <f t="shared" si="223"/>
        <v>1.03</v>
      </c>
      <c r="BM265" s="13">
        <f t="shared" si="224"/>
        <v>1.8050000000000002</v>
      </c>
      <c r="BN265" s="13">
        <f t="shared" si="225"/>
        <v>31.150000000000002</v>
      </c>
      <c r="BO265" s="13">
        <f t="shared" si="226"/>
        <v>0.3125</v>
      </c>
      <c r="BP265" s="13">
        <f t="shared" si="227"/>
        <v>2.8499999999999998E-2</v>
      </c>
      <c r="BQ265" s="13">
        <f>((((BJ265/Q265)^2)+((BK265/W265)^2))^(1/2))*AD265</f>
        <v>2.2074650284537342E-3</v>
      </c>
      <c r="BR265" s="209">
        <f>(((((BJ265/Q265))^2)+((BL265/X265)^2))^(1/2))*AE265</f>
        <v>1.2631605440596364E-2</v>
      </c>
      <c r="BS265" s="209">
        <f>(((((BJ265/Q265))^2)+((BM265/Y265)^2))^(1/2))*AF265</f>
        <v>2.2135968757549945E-2</v>
      </c>
      <c r="BT265" s="209">
        <f>((((BJ265/Q265)^2)+((BN265/Z265)^2))^(1/2))*AG265</f>
        <v>0.38201408686852117</v>
      </c>
      <c r="BU265" s="209">
        <f>((((BJ265/Q265)^2)+((BO265/AA265)^2))^(1/2))*AH265</f>
        <v>3.8324045632877331E-3</v>
      </c>
      <c r="BV265" s="209">
        <f>((((BJ265/Q265)^2)+((BP265/AB265)^2))^(1/2))*AI265</f>
        <v>2.6601357108237925E-4</v>
      </c>
      <c r="CI265"/>
      <c r="CJ265"/>
      <c r="CK265"/>
      <c r="CL265"/>
      <c r="CM265"/>
    </row>
    <row r="266" spans="1:91" s="13" customFormat="1" ht="12.95" customHeight="1" thickBot="1" x14ac:dyDescent="0.3">
      <c r="A266" s="13">
        <v>4.6148777777777772</v>
      </c>
      <c r="B266" s="13">
        <v>-74.07053055555555</v>
      </c>
      <c r="C266" s="13">
        <v>32</v>
      </c>
      <c r="D266" s="13">
        <v>26</v>
      </c>
      <c r="E266" s="13">
        <v>2334</v>
      </c>
      <c r="F266" s="3" t="s">
        <v>5</v>
      </c>
      <c r="G266" s="4" t="s">
        <v>24</v>
      </c>
      <c r="H266" s="5" t="s">
        <v>25</v>
      </c>
      <c r="I266" s="14" t="s">
        <v>1552</v>
      </c>
      <c r="J266" s="3" t="s">
        <v>1553</v>
      </c>
      <c r="K266" s="6">
        <v>40630</v>
      </c>
      <c r="L266" s="15">
        <v>12</v>
      </c>
      <c r="M266" s="3">
        <v>7</v>
      </c>
      <c r="N266" s="3">
        <f t="shared" si="194"/>
        <v>360</v>
      </c>
      <c r="O266" s="3">
        <v>30</v>
      </c>
      <c r="P266" s="14" t="s">
        <v>1554</v>
      </c>
      <c r="Q266" s="3">
        <v>675</v>
      </c>
      <c r="R266" s="14"/>
      <c r="S266" s="14"/>
      <c r="T266" s="14">
        <f>0.738210935315612*Q266</f>
        <v>498.29238133803807</v>
      </c>
      <c r="U266" s="17">
        <v>3.9E-2</v>
      </c>
      <c r="V266" s="27">
        <v>2.02</v>
      </c>
      <c r="W266" s="28">
        <v>10.1</v>
      </c>
      <c r="X266" s="27">
        <v>1.9</v>
      </c>
      <c r="Y266" s="155">
        <v>18.05</v>
      </c>
      <c r="Z266" s="28">
        <v>160.19999999999999</v>
      </c>
      <c r="AA266" s="21">
        <v>3.125</v>
      </c>
      <c r="AB266" s="222">
        <v>1.0149999999999999</v>
      </c>
      <c r="AC266" s="237">
        <f t="shared" si="195"/>
        <v>3.7368120925487046E-2</v>
      </c>
      <c r="AD266" s="22">
        <f t="shared" si="196"/>
        <v>0.18684060462743521</v>
      </c>
      <c r="AE266" s="22">
        <f t="shared" si="197"/>
        <v>3.5148232553675933E-2</v>
      </c>
      <c r="AF266" s="22">
        <f t="shared" si="198"/>
        <v>0.33390820925992132</v>
      </c>
      <c r="AG266" s="22">
        <f t="shared" si="199"/>
        <v>2.9635509763678334</v>
      </c>
      <c r="AH266" s="22">
        <f t="shared" si="200"/>
        <v>5.7809593015914346E-2</v>
      </c>
      <c r="AI266" s="238">
        <f t="shared" si="201"/>
        <v>1.42907012046973E-2</v>
      </c>
      <c r="AJ266" s="247">
        <f t="shared" si="202"/>
        <v>1.0380033590413068E-4</v>
      </c>
      <c r="AK266" s="23">
        <f t="shared" si="203"/>
        <v>5.1900167952065334E-4</v>
      </c>
      <c r="AL266" s="23">
        <f t="shared" si="204"/>
        <v>9.763397931576648E-5</v>
      </c>
      <c r="AM266" s="23">
        <f t="shared" si="205"/>
        <v>9.2752280349978143E-4</v>
      </c>
      <c r="AN266" s="23">
        <f t="shared" si="206"/>
        <v>8.2320860454662033E-3</v>
      </c>
      <c r="AO266" s="23">
        <f t="shared" si="207"/>
        <v>1.6058220282198429E-4</v>
      </c>
      <c r="AP266" s="248">
        <f t="shared" si="208"/>
        <v>3.9696392235270279E-5</v>
      </c>
      <c r="AQ266" s="256">
        <f t="shared" si="209"/>
        <v>519.0016795206534</v>
      </c>
      <c r="AR266" s="257">
        <f t="shared" si="210"/>
        <v>97.633979315766481</v>
      </c>
      <c r="AS266" s="257">
        <f t="shared" si="211"/>
        <v>927.52280349978139</v>
      </c>
      <c r="AT266" s="257">
        <f t="shared" si="212"/>
        <v>8232.0860454662034</v>
      </c>
      <c r="AU266" s="257">
        <f t="shared" si="213"/>
        <v>160.58220282198428</v>
      </c>
      <c r="AV266" s="258">
        <f t="shared" si="214"/>
        <v>39.696392235270281</v>
      </c>
      <c r="AW266" s="264">
        <v>1</v>
      </c>
      <c r="AX266" s="265">
        <f t="shared" si="215"/>
        <v>519.0016795206534</v>
      </c>
      <c r="AY266" s="265">
        <f t="shared" si="216"/>
        <v>97.633979315766481</v>
      </c>
      <c r="AZ266" s="265">
        <f t="shared" si="217"/>
        <v>927.52280349978139</v>
      </c>
      <c r="BA266" s="265">
        <f t="shared" si="218"/>
        <v>8232.0860454662034</v>
      </c>
      <c r="BB266" s="265">
        <f t="shared" si="219"/>
        <v>160.58220282198428</v>
      </c>
      <c r="BC266" s="266">
        <f t="shared" si="220"/>
        <v>39.696392235270281</v>
      </c>
      <c r="BD266" s="211">
        <f>'F. CONVERSIÓN DE CARBÓN A CARNE'!$F$20</f>
        <v>0.16207300021353654</v>
      </c>
      <c r="BG266" s="13">
        <v>0.1</v>
      </c>
      <c r="BH266" s="13">
        <f t="shared" si="221"/>
        <v>67.5</v>
      </c>
      <c r="BI266">
        <f>(((((BD266+BE266+BF266)/0.738210935315612)^2)+((BH266/Q266)^2))^(1/2))*T266</f>
        <v>120.21295427306474</v>
      </c>
      <c r="BJ266">
        <f>(((BH266)^2)+((BI266^2))^(1/2))</f>
        <v>4676.4629542730645</v>
      </c>
      <c r="BK266" s="13">
        <f t="shared" si="222"/>
        <v>1.01</v>
      </c>
      <c r="BL266" s="13">
        <f t="shared" si="223"/>
        <v>0.19</v>
      </c>
      <c r="BM266" s="13">
        <f t="shared" si="224"/>
        <v>1.8050000000000002</v>
      </c>
      <c r="BN266" s="13">
        <f t="shared" si="225"/>
        <v>16.02</v>
      </c>
      <c r="BO266" s="13">
        <f t="shared" si="226"/>
        <v>0.3125</v>
      </c>
      <c r="BP266" s="13">
        <f t="shared" si="227"/>
        <v>0.10149999999999999</v>
      </c>
      <c r="BQ266" s="13">
        <f>((((BJ266/(Q266+R266+S266+T266))^2)+((BK266/W266)^2))^(1/2))*AD266</f>
        <v>0.74493633368664358</v>
      </c>
      <c r="BR266" s="209">
        <f>((((BJ266/(Q266+R266+S266+T266))^2)+((BL266/X266)^2))^(1/2))*AE266</f>
        <v>0.14013653802025969</v>
      </c>
      <c r="BS266" s="209">
        <f>(((((BJ266/(Q266+R266+S266+T266))^2)+((BM266/Y266)^2))^(1/2))*AF266)</f>
        <v>1.331297111192467</v>
      </c>
      <c r="BT266" s="209">
        <f>((((BJ266/(Q266+R266+S266+T266))^2)+((BN266/Z266)^2))^(1/2))*AG266</f>
        <v>11.815722837287158</v>
      </c>
      <c r="BU266" s="209">
        <f>((((BJ266/(Q266+R266+S266+T266))^2)+((BO266/AA266)^2))^(1/2))*AH266</f>
        <v>0.23048772700700601</v>
      </c>
      <c r="BV266" s="209">
        <f>((((BJ266/(Q266+R266+S266+T266))^2)+((BP266/AB266)^2))^(1/2))*AI266</f>
        <v>5.6977243155823767E-2</v>
      </c>
      <c r="CI266"/>
      <c r="CJ266"/>
      <c r="CK266"/>
      <c r="CL266"/>
      <c r="CM266"/>
    </row>
    <row r="267" spans="1:91" s="13" customFormat="1" ht="12.95" customHeight="1" thickBot="1" x14ac:dyDescent="0.3">
      <c r="A267" s="13">
        <v>4.6150017942743702</v>
      </c>
      <c r="B267" s="13">
        <v>-74.109720430430201</v>
      </c>
      <c r="C267" s="13">
        <v>28</v>
      </c>
      <c r="D267" s="13">
        <v>26</v>
      </c>
      <c r="E267" s="13">
        <v>1837</v>
      </c>
      <c r="F267" s="58" t="s">
        <v>13</v>
      </c>
      <c r="G267" s="59" t="s">
        <v>995</v>
      </c>
      <c r="H267" s="60" t="s">
        <v>996</v>
      </c>
      <c r="I267" s="16" t="s">
        <v>1635</v>
      </c>
      <c r="J267" s="16"/>
      <c r="K267" s="73" t="s">
        <v>1636</v>
      </c>
      <c r="L267" s="16">
        <v>8</v>
      </c>
      <c r="M267" s="16">
        <v>7</v>
      </c>
      <c r="N267" s="3">
        <f t="shared" si="194"/>
        <v>240</v>
      </c>
      <c r="O267" s="3">
        <v>30</v>
      </c>
      <c r="P267" s="16" t="s">
        <v>1554</v>
      </c>
      <c r="Q267" s="62">
        <v>550</v>
      </c>
      <c r="R267" s="14"/>
      <c r="S267" s="14"/>
      <c r="T267" s="14"/>
      <c r="U267" s="17">
        <v>3.9E-2</v>
      </c>
      <c r="V267" s="33">
        <v>0.36</v>
      </c>
      <c r="W267" s="34">
        <v>1.8</v>
      </c>
      <c r="X267" s="33">
        <v>10.3</v>
      </c>
      <c r="Y267" s="29">
        <f>0.01805*1000</f>
        <v>18.05</v>
      </c>
      <c r="Z267" s="34">
        <v>311.5</v>
      </c>
      <c r="AA267" s="158">
        <f>0.003125*1000</f>
        <v>3.125</v>
      </c>
      <c r="AB267" s="216">
        <v>0.28499999999999998</v>
      </c>
      <c r="AC267" s="237">
        <f t="shared" si="195"/>
        <v>3.1218269817035803E-3</v>
      </c>
      <c r="AD267" s="22">
        <f t="shared" si="196"/>
        <v>1.5609134908517902E-2</v>
      </c>
      <c r="AE267" s="22">
        <f t="shared" si="197"/>
        <v>8.9318938643185769E-2</v>
      </c>
      <c r="AF267" s="22">
        <f t="shared" si="198"/>
        <v>0.15652493616597118</v>
      </c>
      <c r="AG267" s="22">
        <f t="shared" si="199"/>
        <v>2.701247513335181</v>
      </c>
      <c r="AH267" s="22">
        <f t="shared" si="200"/>
        <v>2.7099192549510247E-2</v>
      </c>
      <c r="AI267" s="238">
        <f t="shared" si="201"/>
        <v>1.8810000000000001E-3</v>
      </c>
      <c r="AJ267" s="247">
        <f t="shared" si="202"/>
        <v>8.6717416158432791E-6</v>
      </c>
      <c r="AK267" s="23">
        <f t="shared" si="203"/>
        <v>4.3358708079216396E-5</v>
      </c>
      <c r="AL267" s="23">
        <f t="shared" si="204"/>
        <v>2.4810816289773824E-4</v>
      </c>
      <c r="AM267" s="23">
        <f t="shared" si="205"/>
        <v>4.3479148934991998E-4</v>
      </c>
      <c r="AN267" s="23">
        <f t="shared" si="206"/>
        <v>7.503465314819947E-3</v>
      </c>
      <c r="AO267" s="23">
        <f t="shared" si="207"/>
        <v>7.5275534859750687E-5</v>
      </c>
      <c r="AP267" s="248">
        <f t="shared" si="208"/>
        <v>5.2249999999999999E-6</v>
      </c>
      <c r="AQ267" s="256">
        <f t="shared" si="209"/>
        <v>43.358708079216399</v>
      </c>
      <c r="AR267" s="257">
        <f t="shared" si="210"/>
        <v>248.10816289773825</v>
      </c>
      <c r="AS267" s="257">
        <f t="shared" si="211"/>
        <v>434.79148934991997</v>
      </c>
      <c r="AT267" s="257">
        <f t="shared" si="212"/>
        <v>7503.4653148199468</v>
      </c>
      <c r="AU267" s="257">
        <f t="shared" si="213"/>
        <v>75.275534859750692</v>
      </c>
      <c r="AV267" s="258">
        <f t="shared" si="214"/>
        <v>5.2249999999999996</v>
      </c>
      <c r="AW267" s="264">
        <v>1</v>
      </c>
      <c r="AX267" s="265">
        <f t="shared" si="215"/>
        <v>43.358708079216399</v>
      </c>
      <c r="AY267" s="265">
        <f t="shared" si="216"/>
        <v>248.10816289773825</v>
      </c>
      <c r="AZ267" s="265">
        <f t="shared" si="217"/>
        <v>434.79148934991997</v>
      </c>
      <c r="BA267" s="265">
        <f t="shared" si="218"/>
        <v>7503.4653148199468</v>
      </c>
      <c r="BB267" s="265">
        <f t="shared" si="219"/>
        <v>75.275534859750692</v>
      </c>
      <c r="BC267" s="266">
        <f t="shared" si="220"/>
        <v>5.2249999999999996</v>
      </c>
      <c r="BG267" s="13">
        <v>0.1</v>
      </c>
      <c r="BH267" s="13">
        <f t="shared" si="221"/>
        <v>55</v>
      </c>
      <c r="BI267"/>
      <c r="BJ267">
        <f>BH267</f>
        <v>55</v>
      </c>
      <c r="BK267" s="13">
        <f t="shared" si="222"/>
        <v>0.18000000000000002</v>
      </c>
      <c r="BL267" s="13">
        <f t="shared" si="223"/>
        <v>1.03</v>
      </c>
      <c r="BM267" s="13">
        <f t="shared" si="224"/>
        <v>1.8050000000000002</v>
      </c>
      <c r="BN267" s="13">
        <f t="shared" si="225"/>
        <v>31.150000000000002</v>
      </c>
      <c r="BO267" s="13">
        <f t="shared" si="226"/>
        <v>0.3125</v>
      </c>
      <c r="BP267" s="13">
        <f t="shared" si="227"/>
        <v>2.8499999999999998E-2</v>
      </c>
      <c r="BQ267" s="13">
        <f>((((BJ267/Q267)^2)+((BK267/W267)^2))^(1/2))*AD267</f>
        <v>2.2074650284537342E-3</v>
      </c>
      <c r="BR267" s="209">
        <f>(((((BJ267/Q267))^2)+((BL267/X267)^2))^(1/2))*AE267</f>
        <v>1.2631605440596364E-2</v>
      </c>
      <c r="BS267" s="209">
        <f>(((((BJ267/Q267))^2)+((BM267/Y267)^2))^(1/2))*AF267</f>
        <v>2.2135968757549945E-2</v>
      </c>
      <c r="BT267" s="209">
        <f>((((BJ267/Q267)^2)+((BN267/Z267)^2))^(1/2))*AG267</f>
        <v>0.38201408686852117</v>
      </c>
      <c r="BU267" s="209">
        <f>((((BJ267/Q267)^2)+((BO267/AA267)^2))^(1/2))*AH267</f>
        <v>3.8324045632877331E-3</v>
      </c>
      <c r="BV267" s="209">
        <f>((((BJ267/Q267)^2)+((BP267/AB267)^2))^(1/2))*AI267</f>
        <v>2.6601357108237925E-4</v>
      </c>
      <c r="CI267"/>
      <c r="CJ267"/>
      <c r="CK267"/>
      <c r="CL267"/>
      <c r="CM267"/>
    </row>
    <row r="268" spans="1:91" s="13" customFormat="1" ht="12.95" customHeight="1" thickBot="1" x14ac:dyDescent="0.3">
      <c r="A268" s="13">
        <v>4.6151259150260699</v>
      </c>
      <c r="B268" s="13">
        <v>-74.103755979083999</v>
      </c>
      <c r="C268" s="13">
        <v>29</v>
      </c>
      <c r="D268" s="13">
        <v>26</v>
      </c>
      <c r="E268" s="13">
        <v>2331</v>
      </c>
      <c r="F268" s="3" t="s">
        <v>5</v>
      </c>
      <c r="G268" s="4" t="s">
        <v>490</v>
      </c>
      <c r="H268" s="5" t="s">
        <v>491</v>
      </c>
      <c r="I268" s="14" t="s">
        <v>1601</v>
      </c>
      <c r="J268" s="3" t="s">
        <v>1553</v>
      </c>
      <c r="K268" s="6">
        <v>40666</v>
      </c>
      <c r="L268" s="15">
        <v>12</v>
      </c>
      <c r="M268" s="3">
        <v>7</v>
      </c>
      <c r="N268" s="3">
        <f t="shared" si="194"/>
        <v>360</v>
      </c>
      <c r="O268" s="3">
        <v>30</v>
      </c>
      <c r="P268" s="14" t="s">
        <v>1554</v>
      </c>
      <c r="Q268" s="3">
        <v>180</v>
      </c>
      <c r="R268" s="14"/>
      <c r="S268" s="14"/>
      <c r="T268" s="14">
        <f>0.738210935315612*Q268</f>
        <v>132.87796835681016</v>
      </c>
      <c r="U268" s="17">
        <v>3.9E-2</v>
      </c>
      <c r="V268" s="18">
        <v>2.02</v>
      </c>
      <c r="W268" s="19">
        <v>10.1</v>
      </c>
      <c r="X268" s="18">
        <v>1.9</v>
      </c>
      <c r="Y268" s="20">
        <v>18.05</v>
      </c>
      <c r="Z268" s="19">
        <v>160.19999999999999</v>
      </c>
      <c r="AA268" s="21">
        <v>3.125</v>
      </c>
      <c r="AB268" s="219">
        <v>1.0149999999999999</v>
      </c>
      <c r="AC268" s="237">
        <f t="shared" si="195"/>
        <v>9.9648322467965431E-3</v>
      </c>
      <c r="AD268" s="22">
        <f t="shared" si="196"/>
        <v>4.9824161233982707E-2</v>
      </c>
      <c r="AE268" s="22">
        <f t="shared" si="197"/>
        <v>9.372862014313579E-3</v>
      </c>
      <c r="AF268" s="22">
        <f t="shared" si="198"/>
        <v>8.9042189135979027E-2</v>
      </c>
      <c r="AG268" s="22">
        <f t="shared" si="199"/>
        <v>0.7902802603647554</v>
      </c>
      <c r="AH268" s="22">
        <f t="shared" si="200"/>
        <v>1.5415891470910494E-2</v>
      </c>
      <c r="AI268" s="238">
        <f t="shared" si="201"/>
        <v>3.810853654585947E-3</v>
      </c>
      <c r="AJ268" s="247">
        <f t="shared" si="202"/>
        <v>2.768008957443484E-5</v>
      </c>
      <c r="AK268" s="23">
        <f t="shared" si="203"/>
        <v>1.3840044787217419E-4</v>
      </c>
      <c r="AL268" s="23">
        <f t="shared" si="204"/>
        <v>2.6035727817537721E-5</v>
      </c>
      <c r="AM268" s="23">
        <f t="shared" si="205"/>
        <v>2.4733941426660839E-4</v>
      </c>
      <c r="AN268" s="23">
        <f t="shared" si="206"/>
        <v>2.1952229454576537E-3</v>
      </c>
      <c r="AO268" s="23">
        <f t="shared" si="207"/>
        <v>4.2821920752529148E-5</v>
      </c>
      <c r="AP268" s="248">
        <f t="shared" si="208"/>
        <v>1.0585704596072074E-5</v>
      </c>
      <c r="AQ268" s="256">
        <f t="shared" si="209"/>
        <v>138.4004478721742</v>
      </c>
      <c r="AR268" s="257">
        <f t="shared" si="210"/>
        <v>26.035727817537722</v>
      </c>
      <c r="AS268" s="257">
        <f t="shared" si="211"/>
        <v>247.3394142666084</v>
      </c>
      <c r="AT268" s="257">
        <f t="shared" si="212"/>
        <v>2195.2229454576536</v>
      </c>
      <c r="AU268" s="257">
        <f t="shared" si="213"/>
        <v>42.821920752529145</v>
      </c>
      <c r="AV268" s="258">
        <f t="shared" si="214"/>
        <v>10.585704596072075</v>
      </c>
      <c r="AW268" s="264">
        <v>1</v>
      </c>
      <c r="AX268" s="265">
        <f t="shared" si="215"/>
        <v>138.4004478721742</v>
      </c>
      <c r="AY268" s="265">
        <f t="shared" si="216"/>
        <v>26.035727817537722</v>
      </c>
      <c r="AZ268" s="265">
        <f t="shared" si="217"/>
        <v>247.3394142666084</v>
      </c>
      <c r="BA268" s="265">
        <f t="shared" si="218"/>
        <v>2195.2229454576536</v>
      </c>
      <c r="BB268" s="265">
        <f t="shared" si="219"/>
        <v>42.821920752529145</v>
      </c>
      <c r="BC268" s="266">
        <f t="shared" si="220"/>
        <v>10.585704596072075</v>
      </c>
      <c r="BD268" s="211">
        <f>'F. CONVERSIÓN DE CARBÓN A CARNE'!$F$20</f>
        <v>0.16207300021353654</v>
      </c>
      <c r="BG268" s="13">
        <v>0.1</v>
      </c>
      <c r="BH268" s="13">
        <f t="shared" si="221"/>
        <v>18</v>
      </c>
      <c r="BI268">
        <f>(((((BD268+BE268+BF268)/0.738210935315612)^2)+((BH268/Q268)^2))^(1/2))*T268</f>
        <v>32.056787806150595</v>
      </c>
      <c r="BJ268">
        <f t="shared" ref="BJ268:BJ269" si="229">(((BH268)^2)+((BI268^2))^(1/2))</f>
        <v>356.05678780615062</v>
      </c>
      <c r="BK268" s="13">
        <f t="shared" si="222"/>
        <v>1.01</v>
      </c>
      <c r="BL268" s="13">
        <f t="shared" si="223"/>
        <v>0.19</v>
      </c>
      <c r="BM268" s="13">
        <f t="shared" si="224"/>
        <v>1.8050000000000002</v>
      </c>
      <c r="BN268" s="13">
        <f t="shared" si="225"/>
        <v>16.02</v>
      </c>
      <c r="BO268" s="13">
        <f t="shared" si="226"/>
        <v>0.3125</v>
      </c>
      <c r="BP268" s="13">
        <f t="shared" si="227"/>
        <v>0.10149999999999999</v>
      </c>
      <c r="BQ268" s="13">
        <f>((((BJ268/(Q268+R268+S268+T268))^2)+((BK268/W268)^2))^(1/2))*AD268</f>
        <v>5.691864889391636E-2</v>
      </c>
      <c r="BR268" s="209">
        <f>((((BJ268/(Q268+R268+S268+T268))^2)+((BL268/X268)^2))^(1/2))*AE268</f>
        <v>1.070746860380605E-2</v>
      </c>
      <c r="BS268" s="209">
        <f>(((((BJ268/(Q268+R268+S268+T268))^2)+((BM268/Y268)^2))^(1/2))*AF268)</f>
        <v>0.1017209517361575</v>
      </c>
      <c r="BT268" s="209">
        <f>((((BJ268/(Q268+R268+S268+T268))^2)+((BN268/Z268)^2))^(1/2))*AG268</f>
        <v>0.90280866859459419</v>
      </c>
      <c r="BU268" s="209">
        <f>((((BJ268/(Q268+R268+S268+T268))^2)+((BO268/AA268)^2))^(1/2))*AH268</f>
        <v>1.7610968098365216E-2</v>
      </c>
      <c r="BV268" s="209">
        <f>((((BJ268/(Q268+R268+S268+T268))^2)+((BP268/AB268)^2))^(1/2))*AI268</f>
        <v>4.3534830447588633E-3</v>
      </c>
      <c r="CI268"/>
      <c r="CJ268"/>
      <c r="CK268"/>
      <c r="CL268"/>
      <c r="CM268"/>
    </row>
    <row r="269" spans="1:91" s="39" customFormat="1" ht="12.95" customHeight="1" thickBot="1" x14ac:dyDescent="0.3">
      <c r="A269" s="13">
        <v>4.6153777777777778</v>
      </c>
      <c r="B269" s="13">
        <v>-74.153041666666667</v>
      </c>
      <c r="C269" s="13">
        <v>23</v>
      </c>
      <c r="D269" s="13">
        <v>26</v>
      </c>
      <c r="E269" s="13">
        <v>1832</v>
      </c>
      <c r="F269" s="3" t="s">
        <v>5</v>
      </c>
      <c r="G269" s="4" t="s">
        <v>349</v>
      </c>
      <c r="H269" s="5" t="s">
        <v>350</v>
      </c>
      <c r="I269" s="14" t="s">
        <v>1598</v>
      </c>
      <c r="J269" s="3" t="s">
        <v>1553</v>
      </c>
      <c r="K269" s="6">
        <v>40626</v>
      </c>
      <c r="L269" s="15">
        <v>12</v>
      </c>
      <c r="M269" s="3">
        <v>7</v>
      </c>
      <c r="N269" s="3">
        <f t="shared" si="194"/>
        <v>360</v>
      </c>
      <c r="O269" s="3">
        <v>30</v>
      </c>
      <c r="P269" s="14" t="s">
        <v>1554</v>
      </c>
      <c r="Q269" s="3">
        <v>625</v>
      </c>
      <c r="R269" s="14"/>
      <c r="S269" s="14"/>
      <c r="T269" s="14">
        <f>0.738210935315612*Q269</f>
        <v>461.3818345722575</v>
      </c>
      <c r="U269" s="17">
        <v>3.9E-2</v>
      </c>
      <c r="V269" s="18">
        <v>2.02</v>
      </c>
      <c r="W269" s="19">
        <v>10.1</v>
      </c>
      <c r="X269" s="18">
        <v>1.9</v>
      </c>
      <c r="Y269" s="20">
        <v>18.05</v>
      </c>
      <c r="Z269" s="19">
        <v>160.19999999999999</v>
      </c>
      <c r="AA269" s="21">
        <v>3.125</v>
      </c>
      <c r="AB269" s="219">
        <v>1.0149999999999999</v>
      </c>
      <c r="AC269" s="237">
        <f t="shared" si="195"/>
        <v>3.4600111968043565E-2</v>
      </c>
      <c r="AD269" s="22">
        <f t="shared" si="196"/>
        <v>0.17300055984021778</v>
      </c>
      <c r="AE269" s="22">
        <f t="shared" si="197"/>
        <v>3.2544659771922155E-2</v>
      </c>
      <c r="AF269" s="22">
        <f t="shared" si="198"/>
        <v>0.30917426783326046</v>
      </c>
      <c r="AG269" s="22">
        <f t="shared" si="199"/>
        <v>2.7440286818220683</v>
      </c>
      <c r="AH269" s="22">
        <f t="shared" si="200"/>
        <v>5.352740094066144E-2</v>
      </c>
      <c r="AI269" s="238">
        <f t="shared" si="201"/>
        <v>1.3232130745090097E-2</v>
      </c>
      <c r="AJ269" s="247">
        <f t="shared" si="202"/>
        <v>9.6111422133454347E-5</v>
      </c>
      <c r="AK269" s="23">
        <f t="shared" si="203"/>
        <v>4.8055711066727163E-4</v>
      </c>
      <c r="AL269" s="23">
        <f t="shared" si="204"/>
        <v>9.0401832699783764E-5</v>
      </c>
      <c r="AM269" s="23">
        <f t="shared" si="205"/>
        <v>8.5881741064794577E-4</v>
      </c>
      <c r="AN269" s="23">
        <f t="shared" si="206"/>
        <v>7.6223018939501896E-3</v>
      </c>
      <c r="AO269" s="23">
        <f t="shared" si="207"/>
        <v>1.4868722483517066E-4</v>
      </c>
      <c r="AP269" s="248">
        <f t="shared" si="208"/>
        <v>3.6755918736361378E-5</v>
      </c>
      <c r="AQ269" s="256">
        <f t="shared" si="209"/>
        <v>480.55711066727162</v>
      </c>
      <c r="AR269" s="257">
        <f t="shared" si="210"/>
        <v>90.401832699783768</v>
      </c>
      <c r="AS269" s="257">
        <f t="shared" si="211"/>
        <v>858.81741064794574</v>
      </c>
      <c r="AT269" s="257">
        <f t="shared" si="212"/>
        <v>7622.3018939501899</v>
      </c>
      <c r="AU269" s="257">
        <f t="shared" si="213"/>
        <v>148.68722483517067</v>
      </c>
      <c r="AV269" s="258">
        <f t="shared" si="214"/>
        <v>36.75591873636138</v>
      </c>
      <c r="AW269" s="264">
        <v>1</v>
      </c>
      <c r="AX269" s="265">
        <f t="shared" si="215"/>
        <v>480.55711066727162</v>
      </c>
      <c r="AY269" s="265">
        <f t="shared" si="216"/>
        <v>90.401832699783768</v>
      </c>
      <c r="AZ269" s="265">
        <f t="shared" si="217"/>
        <v>858.81741064794574</v>
      </c>
      <c r="BA269" s="265">
        <f t="shared" si="218"/>
        <v>7622.3018939501899</v>
      </c>
      <c r="BB269" s="265">
        <f t="shared" si="219"/>
        <v>148.68722483517067</v>
      </c>
      <c r="BC269" s="266">
        <f t="shared" si="220"/>
        <v>36.75591873636138</v>
      </c>
      <c r="BD269" s="211">
        <f>'F. CONVERSIÓN DE CARBÓN A CARNE'!$F$20</f>
        <v>0.16207300021353654</v>
      </c>
      <c r="BG269" s="13">
        <v>0.1</v>
      </c>
      <c r="BH269" s="13">
        <f t="shared" si="221"/>
        <v>62.5</v>
      </c>
      <c r="BI269">
        <f>(((((BD269+BE269+BF269)/0.738210935315612)^2)+((BH269/Q269)^2))^(1/2))*T269</f>
        <v>111.30829099357847</v>
      </c>
      <c r="BJ269">
        <f t="shared" si="229"/>
        <v>4017.5582909935783</v>
      </c>
      <c r="BK269" s="13">
        <f t="shared" si="222"/>
        <v>1.01</v>
      </c>
      <c r="BL269" s="13">
        <f t="shared" si="223"/>
        <v>0.19</v>
      </c>
      <c r="BM269" s="13">
        <f t="shared" si="224"/>
        <v>1.8050000000000002</v>
      </c>
      <c r="BN269" s="13">
        <f t="shared" si="225"/>
        <v>16.02</v>
      </c>
      <c r="BO269" s="13">
        <f t="shared" si="226"/>
        <v>0.3125</v>
      </c>
      <c r="BP269" s="13">
        <f t="shared" si="227"/>
        <v>0.10149999999999999</v>
      </c>
      <c r="BQ269" s="13">
        <f>((((BJ269/(Q269+R269+S269+T269))^2)+((BK269/W269)^2))^(1/2))*AD269</f>
        <v>0.64000876499312076</v>
      </c>
      <c r="BR269" s="209">
        <f>((((BJ269/(Q269+R269+S269+T269))^2)+((BL269/X269)^2))^(1/2))*AE269</f>
        <v>0.12039768846405242</v>
      </c>
      <c r="BS269" s="209">
        <f>(((((BJ269/(Q269+R269+S269+T269))^2)+((BM269/Y269)^2))^(1/2))*AF269)</f>
        <v>1.1437780404084978</v>
      </c>
      <c r="BT269" s="209">
        <f>((((BJ269/(Q269+R269+S269+T269))^2)+((BN269/Z269)^2))^(1/2))*AG269</f>
        <v>10.151426153653263</v>
      </c>
      <c r="BU269" s="209">
        <f>((((BJ269/(Q269+R269+S269+T269))^2)+((BO269/AA269)^2))^(1/2))*AH269</f>
        <v>0.19802251392113884</v>
      </c>
      <c r="BV269" s="209">
        <f>((((BJ269/(Q269+R269+S269+T269))^2)+((BP269/AB269)^2))^(1/2))*AI269</f>
        <v>4.8951747116970229E-2</v>
      </c>
      <c r="CI269"/>
      <c r="CJ269"/>
      <c r="CK269"/>
      <c r="CL269"/>
      <c r="CM269"/>
    </row>
    <row r="270" spans="1:91" s="39" customFormat="1" ht="12.95" customHeight="1" thickBot="1" x14ac:dyDescent="0.3">
      <c r="A270" s="13">
        <v>4.6154719999999996</v>
      </c>
      <c r="B270" s="13">
        <v>-74.213751000000002</v>
      </c>
      <c r="C270" s="13">
        <v>16</v>
      </c>
      <c r="D270" s="13">
        <v>26</v>
      </c>
      <c r="E270" s="13">
        <v>1825</v>
      </c>
      <c r="F270" s="3" t="s">
        <v>47</v>
      </c>
      <c r="G270" s="4" t="s">
        <v>93</v>
      </c>
      <c r="H270" s="5" t="s">
        <v>1577</v>
      </c>
      <c r="I270" s="14" t="s">
        <v>1570</v>
      </c>
      <c r="J270" s="3" t="s">
        <v>1562</v>
      </c>
      <c r="K270" s="6">
        <v>40641</v>
      </c>
      <c r="L270" s="15">
        <v>12</v>
      </c>
      <c r="M270" s="3">
        <v>7</v>
      </c>
      <c r="N270" s="3">
        <f t="shared" si="194"/>
        <v>360</v>
      </c>
      <c r="O270" s="3">
        <v>30</v>
      </c>
      <c r="P270" s="14" t="s">
        <v>1554</v>
      </c>
      <c r="Q270" s="3">
        <v>40</v>
      </c>
      <c r="R270" s="14"/>
      <c r="S270" s="14"/>
      <c r="T270" s="14"/>
      <c r="U270" s="17">
        <v>3.9E-2</v>
      </c>
      <c r="V270" s="142">
        <v>0.36</v>
      </c>
      <c r="W270" s="148">
        <v>1.8</v>
      </c>
      <c r="X270" s="142">
        <v>10.3</v>
      </c>
      <c r="Y270" s="154">
        <f>0.01805*1000</f>
        <v>18.05</v>
      </c>
      <c r="Z270" s="148">
        <v>311.5</v>
      </c>
      <c r="AA270" s="21">
        <f>0.003125*1000</f>
        <v>3.125</v>
      </c>
      <c r="AB270" s="215">
        <v>0.28499999999999998</v>
      </c>
      <c r="AC270" s="237">
        <f t="shared" si="195"/>
        <v>2.2704196230571489E-4</v>
      </c>
      <c r="AD270" s="22">
        <f t="shared" si="196"/>
        <v>1.1352098115285747E-3</v>
      </c>
      <c r="AE270" s="22">
        <f t="shared" si="197"/>
        <v>6.4959228104135101E-3</v>
      </c>
      <c r="AF270" s="22">
        <f t="shared" si="198"/>
        <v>1.138363172116154E-2</v>
      </c>
      <c r="AG270" s="22">
        <f t="shared" si="199"/>
        <v>0.196454364606195</v>
      </c>
      <c r="AH270" s="22">
        <f t="shared" si="200"/>
        <v>1.9708503672371089E-3</v>
      </c>
      <c r="AI270" s="238">
        <f t="shared" si="201"/>
        <v>1.3679999999999999E-4</v>
      </c>
      <c r="AJ270" s="247">
        <f t="shared" si="202"/>
        <v>6.3067211751587464E-7</v>
      </c>
      <c r="AK270" s="23">
        <f t="shared" si="203"/>
        <v>3.153360587579374E-6</v>
      </c>
      <c r="AL270" s="23">
        <f t="shared" si="204"/>
        <v>1.8044230028926417E-5</v>
      </c>
      <c r="AM270" s="23">
        <f t="shared" si="205"/>
        <v>3.1621199225448721E-5</v>
      </c>
      <c r="AN270" s="23">
        <f t="shared" si="206"/>
        <v>5.4570656835054173E-4</v>
      </c>
      <c r="AO270" s="23">
        <f t="shared" si="207"/>
        <v>5.4745843534364138E-6</v>
      </c>
      <c r="AP270" s="248">
        <f t="shared" si="208"/>
        <v>3.7999999999999996E-7</v>
      </c>
      <c r="AQ270" s="256">
        <f t="shared" si="209"/>
        <v>3.1533605875793738</v>
      </c>
      <c r="AR270" s="257">
        <f t="shared" si="210"/>
        <v>18.044230028926417</v>
      </c>
      <c r="AS270" s="257">
        <f t="shared" si="211"/>
        <v>31.62119922544872</v>
      </c>
      <c r="AT270" s="257">
        <f t="shared" si="212"/>
        <v>545.70656835054172</v>
      </c>
      <c r="AU270" s="257">
        <f t="shared" si="213"/>
        <v>5.4745843534364136</v>
      </c>
      <c r="AV270" s="258">
        <f t="shared" si="214"/>
        <v>0.37999999999999995</v>
      </c>
      <c r="AW270" s="264">
        <v>1</v>
      </c>
      <c r="AX270" s="265">
        <f t="shared" si="215"/>
        <v>3.1533605875793738</v>
      </c>
      <c r="AY270" s="265">
        <f t="shared" si="216"/>
        <v>18.044230028926417</v>
      </c>
      <c r="AZ270" s="265">
        <f t="shared" si="217"/>
        <v>31.62119922544872</v>
      </c>
      <c r="BA270" s="265">
        <f t="shared" si="218"/>
        <v>545.70656835054172</v>
      </c>
      <c r="BB270" s="265">
        <f t="shared" si="219"/>
        <v>5.4745843534364136</v>
      </c>
      <c r="BC270" s="266">
        <f t="shared" si="220"/>
        <v>0.37999999999999995</v>
      </c>
      <c r="BG270" s="13">
        <v>0.1</v>
      </c>
      <c r="BH270" s="13">
        <f t="shared" si="221"/>
        <v>4</v>
      </c>
      <c r="BI270"/>
      <c r="BJ270">
        <f>BH270</f>
        <v>4</v>
      </c>
      <c r="BK270" s="13">
        <f t="shared" si="222"/>
        <v>0.18000000000000002</v>
      </c>
      <c r="BL270" s="13">
        <f t="shared" si="223"/>
        <v>1.03</v>
      </c>
      <c r="BM270" s="13">
        <f t="shared" si="224"/>
        <v>1.8050000000000002</v>
      </c>
      <c r="BN270" s="13">
        <f t="shared" si="225"/>
        <v>31.150000000000002</v>
      </c>
      <c r="BO270" s="13">
        <f t="shared" si="226"/>
        <v>0.3125</v>
      </c>
      <c r="BP270" s="13">
        <f t="shared" si="227"/>
        <v>2.8499999999999998E-2</v>
      </c>
      <c r="BQ270" s="13">
        <f>((((BJ270/Q270)^2)+((BK270/W270)^2))^(1/2))*AD270</f>
        <v>1.6054291116027156E-4</v>
      </c>
      <c r="BR270" s="209">
        <f>(((((BJ270/Q270))^2)+((BL270/X270)^2))^(1/2))*AE270</f>
        <v>9.1866221386155368E-4</v>
      </c>
      <c r="BS270" s="209">
        <f>(((((BJ270/Q270))^2)+((BM270/Y270)^2))^(1/2))*AF270</f>
        <v>1.6098886369127232E-3</v>
      </c>
      <c r="BT270" s="209">
        <f>((((BJ270/Q270)^2)+((BN270/Z270)^2))^(1/2))*AG270</f>
        <v>2.7782842681346998E-2</v>
      </c>
      <c r="BU270" s="209">
        <f>((((BJ270/Q270)^2)+((BO270/AA270)^2))^(1/2))*AH270</f>
        <v>2.7872033187547148E-4</v>
      </c>
      <c r="BV270" s="209">
        <f>((((BJ270/Q270)^2)+((BP270/AB270)^2))^(1/2))*AI270</f>
        <v>1.9346441533263941E-5</v>
      </c>
      <c r="CI270"/>
      <c r="CJ270"/>
      <c r="CK270"/>
      <c r="CL270"/>
      <c r="CM270"/>
    </row>
    <row r="271" spans="1:91" s="39" customFormat="1" ht="12.95" customHeight="1" thickBot="1" x14ac:dyDescent="0.3">
      <c r="A271" s="13">
        <v>4.615666</v>
      </c>
      <c r="B271" s="13">
        <v>-74.114644999999996</v>
      </c>
      <c r="C271" s="13">
        <v>27</v>
      </c>
      <c r="D271" s="13">
        <v>26</v>
      </c>
      <c r="E271" s="13">
        <v>1836</v>
      </c>
      <c r="F271" s="58" t="s">
        <v>13</v>
      </c>
      <c r="G271" s="59" t="s">
        <v>917</v>
      </c>
      <c r="H271" s="60" t="s">
        <v>918</v>
      </c>
      <c r="I271" s="16" t="s">
        <v>1601</v>
      </c>
      <c r="J271" s="16"/>
      <c r="K271" s="73">
        <v>39315</v>
      </c>
      <c r="L271" s="62">
        <v>12</v>
      </c>
      <c r="M271" s="16">
        <v>3</v>
      </c>
      <c r="N271" s="3">
        <f t="shared" si="194"/>
        <v>144</v>
      </c>
      <c r="O271" s="16">
        <v>12</v>
      </c>
      <c r="P271" s="16" t="s">
        <v>1632</v>
      </c>
      <c r="Q271" s="16">
        <v>550</v>
      </c>
      <c r="R271" s="14"/>
      <c r="S271" s="14"/>
      <c r="T271" s="14"/>
      <c r="U271" s="17">
        <v>3.9E-2</v>
      </c>
      <c r="V271" s="142">
        <v>0.36</v>
      </c>
      <c r="W271" s="148">
        <v>1.8</v>
      </c>
      <c r="X271" s="142">
        <v>10.3</v>
      </c>
      <c r="Y271" s="154">
        <f>0.01805*1000</f>
        <v>18.05</v>
      </c>
      <c r="Z271" s="148">
        <v>311.5</v>
      </c>
      <c r="AA271" s="21">
        <f>0.003125*1000</f>
        <v>3.125</v>
      </c>
      <c r="AB271" s="215">
        <v>0.28499999999999998</v>
      </c>
      <c r="AC271" s="237">
        <f t="shared" si="195"/>
        <v>3.1218269817035803E-3</v>
      </c>
      <c r="AD271" s="22">
        <f t="shared" si="196"/>
        <v>1.5609134908517902E-2</v>
      </c>
      <c r="AE271" s="22">
        <f t="shared" si="197"/>
        <v>8.9318938643185769E-2</v>
      </c>
      <c r="AF271" s="22">
        <f t="shared" si="198"/>
        <v>0.15652493616597118</v>
      </c>
      <c r="AG271" s="22">
        <f t="shared" si="199"/>
        <v>2.701247513335181</v>
      </c>
      <c r="AH271" s="22">
        <f t="shared" si="200"/>
        <v>2.7099192549510247E-2</v>
      </c>
      <c r="AI271" s="238">
        <f t="shared" si="201"/>
        <v>1.8810000000000001E-3</v>
      </c>
      <c r="AJ271" s="247">
        <f t="shared" si="202"/>
        <v>2.1679354039608198E-5</v>
      </c>
      <c r="AK271" s="23">
        <f t="shared" si="203"/>
        <v>1.0839677019804099E-4</v>
      </c>
      <c r="AL271" s="23">
        <f t="shared" si="204"/>
        <v>6.2027040724434558E-4</v>
      </c>
      <c r="AM271" s="23">
        <f t="shared" si="205"/>
        <v>1.0869787233747999E-3</v>
      </c>
      <c r="AN271" s="23">
        <f t="shared" si="206"/>
        <v>1.8758663287049868E-2</v>
      </c>
      <c r="AO271" s="23">
        <f t="shared" si="207"/>
        <v>1.8818883714937672E-4</v>
      </c>
      <c r="AP271" s="248">
        <f t="shared" si="208"/>
        <v>1.3062500000000001E-5</v>
      </c>
      <c r="AQ271" s="256">
        <f t="shared" si="209"/>
        <v>108.39677019804098</v>
      </c>
      <c r="AR271" s="257">
        <f t="shared" si="210"/>
        <v>620.27040724434562</v>
      </c>
      <c r="AS271" s="257">
        <f t="shared" si="211"/>
        <v>1086.9787233748</v>
      </c>
      <c r="AT271" s="257">
        <f t="shared" si="212"/>
        <v>18758.663287049869</v>
      </c>
      <c r="AU271" s="257">
        <f t="shared" si="213"/>
        <v>188.18883714937672</v>
      </c>
      <c r="AV271" s="258">
        <f t="shared" si="214"/>
        <v>13.0625</v>
      </c>
      <c r="AW271" s="264">
        <v>0</v>
      </c>
      <c r="AX271" s="265">
        <f t="shared" si="215"/>
        <v>0</v>
      </c>
      <c r="AY271" s="265">
        <f t="shared" si="216"/>
        <v>0</v>
      </c>
      <c r="AZ271" s="265">
        <f t="shared" si="217"/>
        <v>0</v>
      </c>
      <c r="BA271" s="265">
        <f t="shared" si="218"/>
        <v>0</v>
      </c>
      <c r="BB271" s="265">
        <f t="shared" si="219"/>
        <v>0</v>
      </c>
      <c r="BC271" s="266">
        <f t="shared" si="220"/>
        <v>0</v>
      </c>
      <c r="BG271" s="13">
        <v>0.1</v>
      </c>
      <c r="BH271" s="13">
        <f t="shared" si="221"/>
        <v>55</v>
      </c>
      <c r="BI271"/>
      <c r="BJ271">
        <f>BH271</f>
        <v>55</v>
      </c>
      <c r="BK271" s="13">
        <f t="shared" si="222"/>
        <v>0.18000000000000002</v>
      </c>
      <c r="BL271" s="13">
        <f t="shared" si="223"/>
        <v>1.03</v>
      </c>
      <c r="BM271" s="13">
        <f t="shared" si="224"/>
        <v>1.8050000000000002</v>
      </c>
      <c r="BN271" s="13">
        <f t="shared" si="225"/>
        <v>31.150000000000002</v>
      </c>
      <c r="BO271" s="13">
        <f t="shared" si="226"/>
        <v>0.3125</v>
      </c>
      <c r="BP271" s="13">
        <f t="shared" si="227"/>
        <v>2.8499999999999998E-2</v>
      </c>
      <c r="BQ271" s="13">
        <f>((((BJ271/Q271)^2)+((BK271/W271)^2))^(1/2))*AD271</f>
        <v>2.2074650284537342E-3</v>
      </c>
      <c r="BR271" s="209">
        <f>(((((BJ271/Q271))^2)+((BL271/X271)^2))^(1/2))*AE271</f>
        <v>1.2631605440596364E-2</v>
      </c>
      <c r="BS271" s="209">
        <f>(((((BJ271/Q271))^2)+((BM271/Y271)^2))^(1/2))*AF271</f>
        <v>2.2135968757549945E-2</v>
      </c>
      <c r="BT271" s="209">
        <f>((((BJ271/Q271)^2)+((BN271/Z271)^2))^(1/2))*AG271</f>
        <v>0.38201408686852117</v>
      </c>
      <c r="BU271" s="209">
        <f>((((BJ271/Q271)^2)+((BO271/AA271)^2))^(1/2))*AH271</f>
        <v>3.8324045632877331E-3</v>
      </c>
      <c r="BV271" s="209">
        <f>((((BJ271/Q271)^2)+((BP271/AB271)^2))^(1/2))*AI271</f>
        <v>2.6601357108237925E-4</v>
      </c>
      <c r="CI271"/>
      <c r="CJ271"/>
      <c r="CK271"/>
      <c r="CL271"/>
      <c r="CM271"/>
    </row>
    <row r="272" spans="1:91" s="39" customFormat="1" ht="12.95" customHeight="1" thickBot="1" x14ac:dyDescent="0.3">
      <c r="A272" s="13">
        <v>4.615875</v>
      </c>
      <c r="B272" s="13">
        <v>-74.213700000000003</v>
      </c>
      <c r="C272" s="13">
        <v>16</v>
      </c>
      <c r="D272" s="13">
        <v>26</v>
      </c>
      <c r="E272" s="13">
        <v>1825</v>
      </c>
      <c r="F272" s="3" t="s">
        <v>5</v>
      </c>
      <c r="G272" s="4" t="s">
        <v>119</v>
      </c>
      <c r="H272" s="5" t="s">
        <v>120</v>
      </c>
      <c r="I272" s="14" t="s">
        <v>1570</v>
      </c>
      <c r="J272" s="3" t="s">
        <v>1553</v>
      </c>
      <c r="K272" s="6">
        <v>40637</v>
      </c>
      <c r="L272" s="15">
        <v>12</v>
      </c>
      <c r="M272" s="3">
        <v>7</v>
      </c>
      <c r="N272" s="3">
        <f t="shared" si="194"/>
        <v>360</v>
      </c>
      <c r="O272" s="3">
        <v>30</v>
      </c>
      <c r="P272" s="14" t="s">
        <v>1554</v>
      </c>
      <c r="Q272" s="3">
        <v>600</v>
      </c>
      <c r="R272" s="14"/>
      <c r="S272" s="14"/>
      <c r="T272" s="14">
        <f>0.738210935315612*Q272</f>
        <v>442.92656118936719</v>
      </c>
      <c r="U272" s="17">
        <v>3.9E-2</v>
      </c>
      <c r="V272" s="18">
        <v>2.02</v>
      </c>
      <c r="W272" s="19">
        <v>10.1</v>
      </c>
      <c r="X272" s="18">
        <v>1.9</v>
      </c>
      <c r="Y272" s="20">
        <v>18.05</v>
      </c>
      <c r="Z272" s="19">
        <v>160.19999999999999</v>
      </c>
      <c r="AA272" s="21">
        <v>3.125</v>
      </c>
      <c r="AB272" s="219">
        <v>1.0149999999999999</v>
      </c>
      <c r="AC272" s="237">
        <f t="shared" si="195"/>
        <v>3.3216107489321814E-2</v>
      </c>
      <c r="AD272" s="22">
        <f t="shared" si="196"/>
        <v>0.16608053744660906</v>
      </c>
      <c r="AE272" s="22">
        <f t="shared" si="197"/>
        <v>3.1242873381045269E-2</v>
      </c>
      <c r="AF272" s="22">
        <f t="shared" si="198"/>
        <v>0.29680729711993015</v>
      </c>
      <c r="AG272" s="22">
        <f t="shared" si="199"/>
        <v>2.6342675345491857</v>
      </c>
      <c r="AH272" s="22">
        <f t="shared" si="200"/>
        <v>5.1386304903034988E-2</v>
      </c>
      <c r="AI272" s="238">
        <f t="shared" si="201"/>
        <v>1.2702845515286491E-2</v>
      </c>
      <c r="AJ272" s="247">
        <f t="shared" si="202"/>
        <v>9.2266965248116151E-5</v>
      </c>
      <c r="AK272" s="23">
        <f t="shared" si="203"/>
        <v>4.6133482624058071E-4</v>
      </c>
      <c r="AL272" s="23">
        <f t="shared" si="204"/>
        <v>8.6785759391792413E-5</v>
      </c>
      <c r="AM272" s="23">
        <f t="shared" si="205"/>
        <v>8.2446471422202821E-4</v>
      </c>
      <c r="AN272" s="23">
        <f t="shared" si="206"/>
        <v>7.3174098181921828E-3</v>
      </c>
      <c r="AO272" s="23">
        <f t="shared" si="207"/>
        <v>1.4273973584176387E-4</v>
      </c>
      <c r="AP272" s="248">
        <f t="shared" si="208"/>
        <v>3.5285681986906921E-5</v>
      </c>
      <c r="AQ272" s="256">
        <f t="shared" si="209"/>
        <v>461.3348262405807</v>
      </c>
      <c r="AR272" s="257">
        <f t="shared" si="210"/>
        <v>86.785759391792411</v>
      </c>
      <c r="AS272" s="257">
        <f t="shared" si="211"/>
        <v>824.46471422202819</v>
      </c>
      <c r="AT272" s="257">
        <f t="shared" si="212"/>
        <v>7317.4098181921827</v>
      </c>
      <c r="AU272" s="257">
        <f t="shared" si="213"/>
        <v>142.73973584176386</v>
      </c>
      <c r="AV272" s="258">
        <f t="shared" si="214"/>
        <v>35.285681986906923</v>
      </c>
      <c r="AW272" s="264">
        <v>1</v>
      </c>
      <c r="AX272" s="265">
        <f t="shared" si="215"/>
        <v>461.3348262405807</v>
      </c>
      <c r="AY272" s="265">
        <f t="shared" si="216"/>
        <v>86.785759391792411</v>
      </c>
      <c r="AZ272" s="265">
        <f t="shared" si="217"/>
        <v>824.46471422202819</v>
      </c>
      <c r="BA272" s="265">
        <f t="shared" si="218"/>
        <v>7317.4098181921827</v>
      </c>
      <c r="BB272" s="265">
        <f t="shared" si="219"/>
        <v>142.73973584176386</v>
      </c>
      <c r="BC272" s="266">
        <f t="shared" si="220"/>
        <v>35.285681986906923</v>
      </c>
      <c r="BD272" s="211">
        <f>'F. CONVERSIÓN DE CARBÓN A CARNE'!$F$20</f>
        <v>0.16207300021353654</v>
      </c>
      <c r="BG272" s="13">
        <v>0.1</v>
      </c>
      <c r="BH272" s="13">
        <f t="shared" si="221"/>
        <v>60</v>
      </c>
      <c r="BI272">
        <f>(((((BD272+BE272+BF272)/0.738210935315612)^2)+((BH272/Q272)^2))^(1/2))*T272</f>
        <v>106.85595935383533</v>
      </c>
      <c r="BJ272">
        <f>(((BH272)^2)+((BI272^2))^(1/2))</f>
        <v>3706.8559593538353</v>
      </c>
      <c r="BK272" s="13">
        <f t="shared" si="222"/>
        <v>1.01</v>
      </c>
      <c r="BL272" s="13">
        <f t="shared" si="223"/>
        <v>0.19</v>
      </c>
      <c r="BM272" s="13">
        <f t="shared" si="224"/>
        <v>1.8050000000000002</v>
      </c>
      <c r="BN272" s="13">
        <f t="shared" si="225"/>
        <v>16.02</v>
      </c>
      <c r="BO272" s="13">
        <f t="shared" si="226"/>
        <v>0.3125</v>
      </c>
      <c r="BP272" s="13">
        <f t="shared" si="227"/>
        <v>0.10149999999999999</v>
      </c>
      <c r="BQ272" s="13">
        <f>((((BJ272/(Q272+R272+S272+T272))^2)+((BK272/W272)^2))^(1/2))*AD272</f>
        <v>0.59053078921591318</v>
      </c>
      <c r="BR272" s="209">
        <f>((((BJ272/(Q272+R272+S272+T272))^2)+((BL272/X272)^2))^(1/2))*AE272</f>
        <v>0.11108995044655794</v>
      </c>
      <c r="BS272" s="209">
        <f>(((((BJ272/(Q272+R272+S272+T272))^2)+((BM272/Y272)^2))^(1/2))*AF272)</f>
        <v>1.0553545292423008</v>
      </c>
      <c r="BT272" s="209">
        <f>((((BJ272/(Q272+R272+S272+T272))^2)+((BN272/Z272)^2))^(1/2))*AG272</f>
        <v>9.3666368744939916</v>
      </c>
      <c r="BU272" s="209">
        <f>((((BJ272/(Q272+R272+S272+T272))^2)+((BO272/AA272)^2))^(1/2))*AH272</f>
        <v>0.18271373428710189</v>
      </c>
      <c r="BV272" s="209">
        <f>((((BJ272/(Q272+R272+S272+T272))^2)+((BP272/AB272)^2))^(1/2))*AI272</f>
        <v>4.5167371823092058E-2</v>
      </c>
      <c r="CI272"/>
      <c r="CJ272"/>
      <c r="CK272"/>
      <c r="CL272"/>
      <c r="CM272"/>
    </row>
    <row r="273" spans="1:91" s="50" customFormat="1" ht="12.95" customHeight="1" thickBot="1" x14ac:dyDescent="0.3">
      <c r="A273" s="13">
        <v>4.6159148265215997</v>
      </c>
      <c r="B273" s="13">
        <v>-74.102763147954093</v>
      </c>
      <c r="C273" s="13">
        <v>29</v>
      </c>
      <c r="D273" s="13">
        <v>26</v>
      </c>
      <c r="E273" s="13">
        <v>2331</v>
      </c>
      <c r="F273" s="3" t="s">
        <v>5</v>
      </c>
      <c r="G273" s="4" t="s">
        <v>826</v>
      </c>
      <c r="H273" s="5" t="s">
        <v>827</v>
      </c>
      <c r="I273" s="14" t="s">
        <v>1601</v>
      </c>
      <c r="J273" s="3" t="s">
        <v>1559</v>
      </c>
      <c r="K273" s="6">
        <v>40666</v>
      </c>
      <c r="L273" s="15">
        <v>12</v>
      </c>
      <c r="M273" s="3">
        <v>7</v>
      </c>
      <c r="N273" s="3">
        <f t="shared" si="194"/>
        <v>360</v>
      </c>
      <c r="O273" s="3">
        <v>30</v>
      </c>
      <c r="P273" s="14" t="s">
        <v>1593</v>
      </c>
      <c r="Q273" s="3">
        <v>1000</v>
      </c>
      <c r="R273" s="14"/>
      <c r="S273" s="14"/>
      <c r="T273" s="14"/>
      <c r="U273" s="17">
        <v>3.9E-2</v>
      </c>
      <c r="V273" s="140">
        <v>2.8800000000000002E-3</v>
      </c>
      <c r="W273" s="140">
        <v>3.2000000000000002E-3</v>
      </c>
      <c r="X273" s="140">
        <v>7.5000000000000002E-4</v>
      </c>
      <c r="Y273" s="140">
        <v>4.0000000000000003E-5</v>
      </c>
      <c r="Z273" s="140">
        <v>6.7999999999999996E-3</v>
      </c>
      <c r="AA273" s="146">
        <v>2.64</v>
      </c>
      <c r="AB273" s="218">
        <v>1.4999999999999999E-2</v>
      </c>
      <c r="AC273" s="237">
        <f t="shared" si="195"/>
        <v>4.5408392461142987E-5</v>
      </c>
      <c r="AD273" s="22">
        <f t="shared" si="196"/>
        <v>5.045376940126999E-5</v>
      </c>
      <c r="AE273" s="22">
        <f t="shared" si="197"/>
        <v>1.1825102203422653E-5</v>
      </c>
      <c r="AF273" s="22">
        <f t="shared" si="198"/>
        <v>6.3067211751587475E-7</v>
      </c>
      <c r="AG273" s="22">
        <f t="shared" si="199"/>
        <v>1.072142599776987E-4</v>
      </c>
      <c r="AH273" s="22">
        <f t="shared" si="200"/>
        <v>4.1624359756047738E-2</v>
      </c>
      <c r="AI273" s="238">
        <f t="shared" si="201"/>
        <v>1.8000000000000001E-4</v>
      </c>
      <c r="AJ273" s="247">
        <f t="shared" si="202"/>
        <v>1.2613442350317495E-7</v>
      </c>
      <c r="AK273" s="23">
        <f t="shared" si="203"/>
        <v>1.4014935944797219E-7</v>
      </c>
      <c r="AL273" s="23">
        <f t="shared" si="204"/>
        <v>3.2847506120618483E-8</v>
      </c>
      <c r="AM273" s="23">
        <f t="shared" si="205"/>
        <v>1.751866993099652E-9</v>
      </c>
      <c r="AN273" s="23">
        <f t="shared" si="206"/>
        <v>2.9781738882694085E-7</v>
      </c>
      <c r="AO273" s="23">
        <f t="shared" si="207"/>
        <v>1.1562322154457705E-4</v>
      </c>
      <c r="AP273" s="248">
        <f t="shared" si="208"/>
        <v>5.0000000000000008E-7</v>
      </c>
      <c r="AQ273" s="256">
        <f t="shared" si="209"/>
        <v>0.14014935944797219</v>
      </c>
      <c r="AR273" s="257">
        <f t="shared" si="210"/>
        <v>3.2847506120618486E-2</v>
      </c>
      <c r="AS273" s="257">
        <f t="shared" si="211"/>
        <v>1.7518669930996521E-3</v>
      </c>
      <c r="AT273" s="257">
        <f t="shared" si="212"/>
        <v>0.29781738882694087</v>
      </c>
      <c r="AU273" s="257">
        <f t="shared" si="213"/>
        <v>115.62322154457705</v>
      </c>
      <c r="AV273" s="258">
        <f t="shared" si="214"/>
        <v>0.50000000000000011</v>
      </c>
      <c r="AW273" s="264">
        <v>1</v>
      </c>
      <c r="AX273" s="265">
        <f t="shared" si="215"/>
        <v>0.14014935944797219</v>
      </c>
      <c r="AY273" s="265">
        <f t="shared" si="216"/>
        <v>3.2847506120618486E-2</v>
      </c>
      <c r="AZ273" s="265">
        <f t="shared" si="217"/>
        <v>1.7518669930996521E-3</v>
      </c>
      <c r="BA273" s="265">
        <f t="shared" si="218"/>
        <v>0.29781738882694087</v>
      </c>
      <c r="BB273" s="265">
        <f t="shared" si="219"/>
        <v>115.62322154457705</v>
      </c>
      <c r="BC273" s="266">
        <f t="shared" si="220"/>
        <v>0.50000000000000011</v>
      </c>
      <c r="BG273" s="13">
        <v>0.1</v>
      </c>
      <c r="BH273" s="13">
        <f t="shared" si="221"/>
        <v>100</v>
      </c>
      <c r="BI273"/>
      <c r="BJ273">
        <f>BH273</f>
        <v>100</v>
      </c>
      <c r="BK273" s="13">
        <f t="shared" si="222"/>
        <v>3.2000000000000003E-4</v>
      </c>
      <c r="BL273" s="13">
        <f t="shared" si="223"/>
        <v>7.5000000000000007E-5</v>
      </c>
      <c r="BM273" s="13">
        <f t="shared" si="224"/>
        <v>4.0000000000000007E-6</v>
      </c>
      <c r="BN273" s="13">
        <f t="shared" si="225"/>
        <v>6.8000000000000005E-4</v>
      </c>
      <c r="BO273" s="13">
        <f t="shared" si="226"/>
        <v>0.26400000000000001</v>
      </c>
      <c r="BP273" s="13">
        <f t="shared" si="227"/>
        <v>1.5E-3</v>
      </c>
      <c r="BQ273" s="13">
        <f>((((BJ273/Q273)^2)+((BK273/W273)^2))^(1/2))*AD273</f>
        <v>7.1352404960120705E-6</v>
      </c>
      <c r="BR273" s="209">
        <f>(((((BJ273/Q273))^2)+((BL273/X273)^2))^(1/2))*AE273</f>
        <v>1.6723219912528289E-6</v>
      </c>
      <c r="BS273" s="209">
        <f>(((((BJ273/Q273))^2)+((BM273/Y273)^2))^(1/2))*AF273</f>
        <v>8.9190506200150857E-8</v>
      </c>
      <c r="BT273" s="209">
        <f>((((BJ273/Q273)^2)+((BN273/Z273)^2))^(1/2))*AG273</f>
        <v>1.5162386054025646E-5</v>
      </c>
      <c r="BU273" s="209">
        <f>((((BJ273/Q273)^2)+((BO273/AA273)^2))^(1/2))*AH273</f>
        <v>5.8865734092099576E-3</v>
      </c>
      <c r="BV273" s="209">
        <f>((((BJ273/Q273)^2)+((BP273/AB273)^2))^(1/2))*AI273</f>
        <v>2.5455844122715716E-5</v>
      </c>
      <c r="CI273"/>
      <c r="CJ273"/>
      <c r="CK273"/>
      <c r="CL273"/>
      <c r="CM273"/>
    </row>
    <row r="274" spans="1:91" s="39" customFormat="1" ht="12.95" customHeight="1" thickBot="1" x14ac:dyDescent="0.3">
      <c r="A274" s="13">
        <v>4.6159222222222223</v>
      </c>
      <c r="B274" s="13">
        <v>-74.178525000000008</v>
      </c>
      <c r="C274" s="13">
        <v>20</v>
      </c>
      <c r="D274" s="13">
        <v>26</v>
      </c>
      <c r="E274" s="13">
        <v>1829</v>
      </c>
      <c r="F274" s="3" t="s">
        <v>5</v>
      </c>
      <c r="G274" s="4" t="s">
        <v>400</v>
      </c>
      <c r="H274" s="5" t="s">
        <v>401</v>
      </c>
      <c r="I274" s="14" t="s">
        <v>1598</v>
      </c>
      <c r="J274" s="3" t="s">
        <v>1553</v>
      </c>
      <c r="K274" s="6" t="s">
        <v>1551</v>
      </c>
      <c r="L274" s="15">
        <v>12</v>
      </c>
      <c r="M274" s="3">
        <v>7</v>
      </c>
      <c r="N274" s="3">
        <f t="shared" si="194"/>
        <v>360</v>
      </c>
      <c r="O274" s="3">
        <v>30</v>
      </c>
      <c r="P274" s="14" t="s">
        <v>1554</v>
      </c>
      <c r="Q274" s="3">
        <v>600</v>
      </c>
      <c r="R274" s="14"/>
      <c r="S274" s="14"/>
      <c r="T274" s="14">
        <f>0.738210935315612*Q274</f>
        <v>442.92656118936719</v>
      </c>
      <c r="U274" s="17">
        <v>3.9E-2</v>
      </c>
      <c r="V274" s="18">
        <v>2.02</v>
      </c>
      <c r="W274" s="19">
        <v>10.1</v>
      </c>
      <c r="X274" s="18">
        <v>1.9</v>
      </c>
      <c r="Y274" s="20">
        <v>18.05</v>
      </c>
      <c r="Z274" s="19">
        <v>160.19999999999999</v>
      </c>
      <c r="AA274" s="21">
        <v>3.125</v>
      </c>
      <c r="AB274" s="219">
        <v>1.0149999999999999</v>
      </c>
      <c r="AC274" s="237">
        <f t="shared" si="195"/>
        <v>3.3216107489321814E-2</v>
      </c>
      <c r="AD274" s="22">
        <f t="shared" si="196"/>
        <v>0.16608053744660906</v>
      </c>
      <c r="AE274" s="22">
        <f t="shared" si="197"/>
        <v>3.1242873381045269E-2</v>
      </c>
      <c r="AF274" s="22">
        <f t="shared" si="198"/>
        <v>0.29680729711993015</v>
      </c>
      <c r="AG274" s="22">
        <f t="shared" si="199"/>
        <v>2.6342675345491857</v>
      </c>
      <c r="AH274" s="22">
        <f t="shared" si="200"/>
        <v>5.1386304903034988E-2</v>
      </c>
      <c r="AI274" s="238">
        <f t="shared" si="201"/>
        <v>1.2702845515286491E-2</v>
      </c>
      <c r="AJ274" s="247">
        <f t="shared" si="202"/>
        <v>9.2266965248116151E-5</v>
      </c>
      <c r="AK274" s="23">
        <f t="shared" si="203"/>
        <v>4.6133482624058071E-4</v>
      </c>
      <c r="AL274" s="23">
        <f t="shared" si="204"/>
        <v>8.6785759391792413E-5</v>
      </c>
      <c r="AM274" s="23">
        <f t="shared" si="205"/>
        <v>8.2446471422202821E-4</v>
      </c>
      <c r="AN274" s="23">
        <f t="shared" si="206"/>
        <v>7.3174098181921828E-3</v>
      </c>
      <c r="AO274" s="23">
        <f t="shared" si="207"/>
        <v>1.4273973584176387E-4</v>
      </c>
      <c r="AP274" s="248">
        <f t="shared" si="208"/>
        <v>3.5285681986906921E-5</v>
      </c>
      <c r="AQ274" s="256">
        <f t="shared" si="209"/>
        <v>461.3348262405807</v>
      </c>
      <c r="AR274" s="257">
        <f t="shared" si="210"/>
        <v>86.785759391792411</v>
      </c>
      <c r="AS274" s="257">
        <f t="shared" si="211"/>
        <v>824.46471422202819</v>
      </c>
      <c r="AT274" s="257">
        <f t="shared" si="212"/>
        <v>7317.4098181921827</v>
      </c>
      <c r="AU274" s="257">
        <f t="shared" si="213"/>
        <v>142.73973584176386</v>
      </c>
      <c r="AV274" s="258">
        <f t="shared" si="214"/>
        <v>35.285681986906923</v>
      </c>
      <c r="AW274" s="264">
        <v>1</v>
      </c>
      <c r="AX274" s="265">
        <f t="shared" si="215"/>
        <v>461.3348262405807</v>
      </c>
      <c r="AY274" s="265">
        <f t="shared" si="216"/>
        <v>86.785759391792411</v>
      </c>
      <c r="AZ274" s="265">
        <f t="shared" si="217"/>
        <v>824.46471422202819</v>
      </c>
      <c r="BA274" s="265">
        <f t="shared" si="218"/>
        <v>7317.4098181921827</v>
      </c>
      <c r="BB274" s="265">
        <f t="shared" si="219"/>
        <v>142.73973584176386</v>
      </c>
      <c r="BC274" s="266">
        <f t="shared" si="220"/>
        <v>35.285681986906923</v>
      </c>
      <c r="BD274" s="211">
        <f>'F. CONVERSIÓN DE CARBÓN A CARNE'!$F$20</f>
        <v>0.16207300021353654</v>
      </c>
      <c r="BG274" s="13">
        <v>0.1</v>
      </c>
      <c r="BH274" s="13">
        <f t="shared" si="221"/>
        <v>60</v>
      </c>
      <c r="BI274">
        <f>(((((BD274+BE274+BF274)/0.738210935315612)^2)+((BH274/Q274)^2))^(1/2))*T274</f>
        <v>106.85595935383533</v>
      </c>
      <c r="BJ274">
        <f t="shared" ref="BJ274:BJ276" si="230">(((BH274)^2)+((BI274^2))^(1/2))</f>
        <v>3706.8559593538353</v>
      </c>
      <c r="BK274" s="13">
        <f t="shared" si="222"/>
        <v>1.01</v>
      </c>
      <c r="BL274" s="13">
        <f t="shared" si="223"/>
        <v>0.19</v>
      </c>
      <c r="BM274" s="13">
        <f t="shared" si="224"/>
        <v>1.8050000000000002</v>
      </c>
      <c r="BN274" s="13">
        <f t="shared" si="225"/>
        <v>16.02</v>
      </c>
      <c r="BO274" s="13">
        <f t="shared" si="226"/>
        <v>0.3125</v>
      </c>
      <c r="BP274" s="13">
        <f t="shared" si="227"/>
        <v>0.10149999999999999</v>
      </c>
      <c r="BQ274" s="13">
        <f>((((BJ274/(Q274+R274+S274+T274))^2)+((BK274/W274)^2))^(1/2))*AD274</f>
        <v>0.59053078921591318</v>
      </c>
      <c r="BR274" s="209">
        <f>((((BJ274/(Q274+R274+S274+T274))^2)+((BL274/X274)^2))^(1/2))*AE274</f>
        <v>0.11108995044655794</v>
      </c>
      <c r="BS274" s="209">
        <f>(((((BJ274/(Q274+R274+S274+T274))^2)+((BM274/Y274)^2))^(1/2))*AF274)</f>
        <v>1.0553545292423008</v>
      </c>
      <c r="BT274" s="209">
        <f>((((BJ274/(Q274+R274+S274+T274))^2)+((BN274/Z274)^2))^(1/2))*AG274</f>
        <v>9.3666368744939916</v>
      </c>
      <c r="BU274" s="209">
        <f>((((BJ274/(Q274+R274+S274+T274))^2)+((BO274/AA274)^2))^(1/2))*AH274</f>
        <v>0.18271373428710189</v>
      </c>
      <c r="BV274" s="209">
        <f>((((BJ274/(Q274+R274+S274+T274))^2)+((BP274/AB274)^2))^(1/2))*AI274</f>
        <v>4.5167371823092058E-2</v>
      </c>
      <c r="CI274"/>
      <c r="CJ274"/>
      <c r="CK274"/>
      <c r="CL274"/>
      <c r="CM274"/>
    </row>
    <row r="275" spans="1:91" s="39" customFormat="1" ht="12.95" customHeight="1" thickBot="1" x14ac:dyDescent="0.3">
      <c r="A275" s="13">
        <v>4.616102777777777</v>
      </c>
      <c r="B275" s="13">
        <v>-74.093047222222211</v>
      </c>
      <c r="C275" s="13">
        <v>30</v>
      </c>
      <c r="D275" s="13">
        <v>26</v>
      </c>
      <c r="E275" s="13">
        <v>2332</v>
      </c>
      <c r="F275" s="3" t="s">
        <v>5</v>
      </c>
      <c r="G275" s="4" t="s">
        <v>8</v>
      </c>
      <c r="H275" s="5" t="s">
        <v>9</v>
      </c>
      <c r="I275" s="14" t="s">
        <v>1552</v>
      </c>
      <c r="J275" s="3" t="s">
        <v>1553</v>
      </c>
      <c r="K275" s="6">
        <v>40631</v>
      </c>
      <c r="L275" s="15">
        <v>12</v>
      </c>
      <c r="M275" s="3">
        <v>7</v>
      </c>
      <c r="N275" s="3">
        <f t="shared" si="194"/>
        <v>360</v>
      </c>
      <c r="O275" s="3">
        <v>30</v>
      </c>
      <c r="P275" s="14" t="s">
        <v>1554</v>
      </c>
      <c r="Q275" s="3">
        <v>300</v>
      </c>
      <c r="R275" s="14"/>
      <c r="S275" s="14"/>
      <c r="T275" s="14">
        <f>0.738210935315612*Q275</f>
        <v>221.4632805946836</v>
      </c>
      <c r="U275" s="17">
        <v>3.9E-2</v>
      </c>
      <c r="V275" s="18">
        <v>2.02</v>
      </c>
      <c r="W275" s="19">
        <v>10.1</v>
      </c>
      <c r="X275" s="18">
        <v>1.9</v>
      </c>
      <c r="Y275" s="20">
        <v>18.05</v>
      </c>
      <c r="Z275" s="19">
        <v>160.19999999999999</v>
      </c>
      <c r="AA275" s="21">
        <v>3.125</v>
      </c>
      <c r="AB275" s="219">
        <v>1.0149999999999999</v>
      </c>
      <c r="AC275" s="237">
        <f t="shared" si="195"/>
        <v>1.6608053744660907E-2</v>
      </c>
      <c r="AD275" s="22">
        <f t="shared" si="196"/>
        <v>8.3040268723304528E-2</v>
      </c>
      <c r="AE275" s="22">
        <f t="shared" si="197"/>
        <v>1.5621436690522635E-2</v>
      </c>
      <c r="AF275" s="22">
        <f t="shared" si="198"/>
        <v>0.14840364855996507</v>
      </c>
      <c r="AG275" s="22">
        <f t="shared" si="199"/>
        <v>1.3171337672745929</v>
      </c>
      <c r="AH275" s="22">
        <f t="shared" si="200"/>
        <v>2.5693152451517494E-2</v>
      </c>
      <c r="AI275" s="238">
        <f t="shared" si="201"/>
        <v>6.3514227576432457E-3</v>
      </c>
      <c r="AJ275" s="247">
        <f t="shared" si="202"/>
        <v>4.6133482624058075E-5</v>
      </c>
      <c r="AK275" s="23">
        <f t="shared" si="203"/>
        <v>2.3066741312029036E-4</v>
      </c>
      <c r="AL275" s="23">
        <f t="shared" si="204"/>
        <v>4.3392879695896206E-5</v>
      </c>
      <c r="AM275" s="23">
        <f t="shared" si="205"/>
        <v>4.1223235711101411E-4</v>
      </c>
      <c r="AN275" s="23">
        <f t="shared" si="206"/>
        <v>3.6587049090960914E-3</v>
      </c>
      <c r="AO275" s="23">
        <f t="shared" si="207"/>
        <v>7.1369867920881934E-5</v>
      </c>
      <c r="AP275" s="248">
        <f t="shared" si="208"/>
        <v>1.7642840993453461E-5</v>
      </c>
      <c r="AQ275" s="256">
        <f t="shared" si="209"/>
        <v>230.66741312029035</v>
      </c>
      <c r="AR275" s="257">
        <f t="shared" si="210"/>
        <v>43.392879695896205</v>
      </c>
      <c r="AS275" s="257">
        <f t="shared" si="211"/>
        <v>412.2323571110141</v>
      </c>
      <c r="AT275" s="257">
        <f t="shared" si="212"/>
        <v>3658.7049090960913</v>
      </c>
      <c r="AU275" s="257">
        <f t="shared" si="213"/>
        <v>71.36986792088193</v>
      </c>
      <c r="AV275" s="258">
        <f t="shared" si="214"/>
        <v>17.642840993453461</v>
      </c>
      <c r="AW275" s="264">
        <v>1</v>
      </c>
      <c r="AX275" s="265">
        <f t="shared" si="215"/>
        <v>230.66741312029035</v>
      </c>
      <c r="AY275" s="265">
        <f t="shared" si="216"/>
        <v>43.392879695896205</v>
      </c>
      <c r="AZ275" s="265">
        <f t="shared" si="217"/>
        <v>412.2323571110141</v>
      </c>
      <c r="BA275" s="265">
        <f t="shared" si="218"/>
        <v>3658.7049090960913</v>
      </c>
      <c r="BB275" s="265">
        <f t="shared" si="219"/>
        <v>71.36986792088193</v>
      </c>
      <c r="BC275" s="266">
        <f t="shared" si="220"/>
        <v>17.642840993453461</v>
      </c>
      <c r="BD275" s="211">
        <f>'F. CONVERSIÓN DE CARBÓN A CARNE'!$F$20</f>
        <v>0.16207300021353654</v>
      </c>
      <c r="BG275" s="13">
        <v>0.1</v>
      </c>
      <c r="BH275" s="13">
        <f t="shared" si="221"/>
        <v>30</v>
      </c>
      <c r="BI275">
        <f>(((((BD275+BE275+BF275)/0.738210935315612)^2)+((BH275/Q275)^2))^(1/2))*T275</f>
        <v>53.427979676917666</v>
      </c>
      <c r="BJ275">
        <f t="shared" si="230"/>
        <v>953.42797967691763</v>
      </c>
      <c r="BK275" s="13">
        <f t="shared" si="222"/>
        <v>1.01</v>
      </c>
      <c r="BL275" s="13">
        <f t="shared" si="223"/>
        <v>0.19</v>
      </c>
      <c r="BM275" s="13">
        <f t="shared" si="224"/>
        <v>1.8050000000000002</v>
      </c>
      <c r="BN275" s="13">
        <f t="shared" si="225"/>
        <v>16.02</v>
      </c>
      <c r="BO275" s="13">
        <f t="shared" si="226"/>
        <v>0.3125</v>
      </c>
      <c r="BP275" s="13">
        <f t="shared" si="227"/>
        <v>0.10149999999999999</v>
      </c>
      <c r="BQ275" s="13">
        <f>((((BJ275/(Q275+R275+S275+T275))^2)+((BK275/W275)^2))^(1/2))*AD275</f>
        <v>0.15205528045580266</v>
      </c>
      <c r="BR275" s="209">
        <f>((((BJ275/(Q275+R275+S275+T275))^2)+((BL275/X275)^2))^(1/2))*AE275</f>
        <v>2.8604458699606441E-2</v>
      </c>
      <c r="BS275" s="209">
        <f>(((((BJ275/(Q275+R275+S275+T275))^2)+((BM275/Y275)^2))^(1/2))*AF275)</f>
        <v>0.27174235764626126</v>
      </c>
      <c r="BT275" s="209">
        <f>((((BJ275/(Q275+R275+S275+T275))^2)+((BN275/Z275)^2))^(1/2))*AG275</f>
        <v>2.411807517724712</v>
      </c>
      <c r="BU275" s="209">
        <f>((((BJ275/(Q275+R275+S275+T275))^2)+((BO275/AA275)^2))^(1/2))*AH275</f>
        <v>4.7046807071721125E-2</v>
      </c>
      <c r="BV275" s="209">
        <f>((((BJ275/(Q275+R275+S275+T275))^2)+((BP275/AB275)^2))^(1/2))*AI275</f>
        <v>1.1630108904449836E-2</v>
      </c>
      <c r="CI275"/>
      <c r="CJ275"/>
      <c r="CK275"/>
      <c r="CL275"/>
      <c r="CM275"/>
    </row>
    <row r="276" spans="1:91" s="39" customFormat="1" ht="12.95" customHeight="1" thickBot="1" x14ac:dyDescent="0.3">
      <c r="A276" s="13">
        <v>4.6162138888888888</v>
      </c>
      <c r="B276" s="13">
        <v>-74.136950000000013</v>
      </c>
      <c r="C276" s="13">
        <v>25</v>
      </c>
      <c r="D276" s="13">
        <v>26</v>
      </c>
      <c r="E276" s="13">
        <v>1834</v>
      </c>
      <c r="F276" s="3" t="s">
        <v>5</v>
      </c>
      <c r="G276" s="4" t="s">
        <v>347</v>
      </c>
      <c r="H276" s="5" t="s">
        <v>348</v>
      </c>
      <c r="I276" s="14" t="s">
        <v>1598</v>
      </c>
      <c r="J276" s="3" t="s">
        <v>1553</v>
      </c>
      <c r="K276" s="6">
        <v>40619</v>
      </c>
      <c r="L276" s="15">
        <v>12</v>
      </c>
      <c r="M276" s="3">
        <v>7</v>
      </c>
      <c r="N276" s="3">
        <f t="shared" si="194"/>
        <v>360</v>
      </c>
      <c r="O276" s="3">
        <v>30</v>
      </c>
      <c r="P276" s="14" t="s">
        <v>1554</v>
      </c>
      <c r="Q276" s="3">
        <v>1250</v>
      </c>
      <c r="R276" s="14"/>
      <c r="S276" s="14"/>
      <c r="T276" s="14">
        <f>0.738210935315612*Q276</f>
        <v>922.76366914451501</v>
      </c>
      <c r="U276" s="17">
        <v>3.9E-2</v>
      </c>
      <c r="V276" s="18">
        <v>2.02</v>
      </c>
      <c r="W276" s="19">
        <v>10.1</v>
      </c>
      <c r="X276" s="18">
        <v>1.9</v>
      </c>
      <c r="Y276" s="20">
        <v>18.05</v>
      </c>
      <c r="Z276" s="19">
        <v>160.19999999999999</v>
      </c>
      <c r="AA276" s="21">
        <v>3.125</v>
      </c>
      <c r="AB276" s="219">
        <v>1.0149999999999999</v>
      </c>
      <c r="AC276" s="237">
        <f t="shared" si="195"/>
        <v>6.920022393608713E-2</v>
      </c>
      <c r="AD276" s="22">
        <f t="shared" si="196"/>
        <v>0.34600111968043556</v>
      </c>
      <c r="AE276" s="22">
        <f t="shared" si="197"/>
        <v>6.508931954384431E-2</v>
      </c>
      <c r="AF276" s="22">
        <f t="shared" si="198"/>
        <v>0.61834853566652093</v>
      </c>
      <c r="AG276" s="22">
        <f t="shared" si="199"/>
        <v>5.4880573636441365</v>
      </c>
      <c r="AH276" s="22">
        <f t="shared" si="200"/>
        <v>0.10705480188132288</v>
      </c>
      <c r="AI276" s="238">
        <f t="shared" si="201"/>
        <v>2.6464261490180194E-2</v>
      </c>
      <c r="AJ276" s="247">
        <f t="shared" si="202"/>
        <v>1.9222284426690869E-4</v>
      </c>
      <c r="AK276" s="23">
        <f t="shared" si="203"/>
        <v>9.6111422133454325E-4</v>
      </c>
      <c r="AL276" s="23">
        <f t="shared" si="204"/>
        <v>1.8080366539956753E-4</v>
      </c>
      <c r="AM276" s="23">
        <f t="shared" si="205"/>
        <v>1.7176348212958915E-3</v>
      </c>
      <c r="AN276" s="23">
        <f t="shared" si="206"/>
        <v>1.5244603787900379E-2</v>
      </c>
      <c r="AO276" s="23">
        <f t="shared" si="207"/>
        <v>2.9737444967034132E-4</v>
      </c>
      <c r="AP276" s="248">
        <f t="shared" si="208"/>
        <v>7.3511837472722756E-5</v>
      </c>
      <c r="AQ276" s="256">
        <f t="shared" si="209"/>
        <v>961.11422133454323</v>
      </c>
      <c r="AR276" s="257">
        <f t="shared" si="210"/>
        <v>180.80366539956754</v>
      </c>
      <c r="AS276" s="257">
        <f t="shared" si="211"/>
        <v>1717.6348212958915</v>
      </c>
      <c r="AT276" s="257">
        <f t="shared" si="212"/>
        <v>15244.60378790038</v>
      </c>
      <c r="AU276" s="257">
        <f t="shared" si="213"/>
        <v>297.37444967034133</v>
      </c>
      <c r="AV276" s="258">
        <f t="shared" si="214"/>
        <v>73.51183747272276</v>
      </c>
      <c r="AW276" s="264">
        <v>1</v>
      </c>
      <c r="AX276" s="265">
        <f t="shared" si="215"/>
        <v>961.11422133454323</v>
      </c>
      <c r="AY276" s="265">
        <f t="shared" si="216"/>
        <v>180.80366539956754</v>
      </c>
      <c r="AZ276" s="265">
        <f t="shared" si="217"/>
        <v>1717.6348212958915</v>
      </c>
      <c r="BA276" s="265">
        <f t="shared" si="218"/>
        <v>15244.60378790038</v>
      </c>
      <c r="BB276" s="265">
        <f t="shared" si="219"/>
        <v>297.37444967034133</v>
      </c>
      <c r="BC276" s="266">
        <f t="shared" si="220"/>
        <v>73.51183747272276</v>
      </c>
      <c r="BD276" s="211">
        <f>'F. CONVERSIÓN DE CARBÓN A CARNE'!$F$20</f>
        <v>0.16207300021353654</v>
      </c>
      <c r="BG276" s="13">
        <v>0.1</v>
      </c>
      <c r="BH276" s="13">
        <f t="shared" si="221"/>
        <v>125</v>
      </c>
      <c r="BI276">
        <f>(((((BD276+BE276+BF276)/0.738210935315612)^2)+((BH276/Q276)^2))^(1/2))*T276</f>
        <v>222.61658198715693</v>
      </c>
      <c r="BJ276">
        <f t="shared" si="230"/>
        <v>15847.616581987157</v>
      </c>
      <c r="BK276" s="13">
        <f t="shared" si="222"/>
        <v>1.01</v>
      </c>
      <c r="BL276" s="13">
        <f t="shared" si="223"/>
        <v>0.19</v>
      </c>
      <c r="BM276" s="13">
        <f t="shared" si="224"/>
        <v>1.8050000000000002</v>
      </c>
      <c r="BN276" s="13">
        <f t="shared" si="225"/>
        <v>16.02</v>
      </c>
      <c r="BO276" s="13">
        <f t="shared" si="226"/>
        <v>0.3125</v>
      </c>
      <c r="BP276" s="13">
        <f t="shared" si="227"/>
        <v>0.10149999999999999</v>
      </c>
      <c r="BQ276" s="13">
        <f>((((BJ276/(Q276+R276+S276+T276))^2)+((BK276/W276)^2))^(1/2))*AD276</f>
        <v>2.5238862802776092</v>
      </c>
      <c r="BR276" s="209">
        <f>((((BJ276/(Q276+R276+S276+T276))^2)+((BL276/X276)^2))^(1/2))*AE276</f>
        <v>0.47479048836905519</v>
      </c>
      <c r="BS276" s="209">
        <f>(((((BJ276/(Q276+R276+S276+T276))^2)+((BM276/Y276)^2))^(1/2))*AF276)</f>
        <v>4.510509639506024</v>
      </c>
      <c r="BT276" s="209">
        <f>((((BJ276/(Q276+R276+S276+T276))^2)+((BN276/Z276)^2))^(1/2))*AG276</f>
        <v>40.032334861432972</v>
      </c>
      <c r="BU276" s="209">
        <f>((((BJ276/(Q276+R276+S276+T276))^2)+((BO276/AA276)^2))^(1/2))*AH276</f>
        <v>0.78090540850173551</v>
      </c>
      <c r="BV276" s="209">
        <f>((((BJ276/(Q276+R276+S276+T276))^2)+((BP276/AB276)^2))^(1/2))*AI276</f>
        <v>0.19304211083026052</v>
      </c>
      <c r="CI276"/>
      <c r="CJ276"/>
      <c r="CK276"/>
      <c r="CL276"/>
      <c r="CM276"/>
    </row>
    <row r="277" spans="1:91" s="39" customFormat="1" ht="12.95" customHeight="1" thickBot="1" x14ac:dyDescent="0.3">
      <c r="A277" s="13">
        <v>4.6162493852374302</v>
      </c>
      <c r="B277" s="13">
        <v>-74.122336626748194</v>
      </c>
      <c r="C277" s="13">
        <v>27</v>
      </c>
      <c r="D277" s="13">
        <v>26</v>
      </c>
      <c r="E277" s="13">
        <v>1836</v>
      </c>
      <c r="F277" s="83" t="s">
        <v>13</v>
      </c>
      <c r="G277" s="59" t="s">
        <v>1488</v>
      </c>
      <c r="H277" s="60" t="s">
        <v>1489</v>
      </c>
      <c r="I277" s="93" t="s">
        <v>1601</v>
      </c>
      <c r="J277" s="100"/>
      <c r="K277" s="95">
        <v>40826</v>
      </c>
      <c r="L277" s="16">
        <v>10</v>
      </c>
      <c r="M277" s="16">
        <v>7</v>
      </c>
      <c r="N277" s="3">
        <f t="shared" si="194"/>
        <v>300</v>
      </c>
      <c r="O277" s="3">
        <v>30</v>
      </c>
      <c r="P277" s="16" t="s">
        <v>1632</v>
      </c>
      <c r="Q277" s="62">
        <v>550</v>
      </c>
      <c r="R277" s="14"/>
      <c r="S277" s="14"/>
      <c r="T277" s="14"/>
      <c r="U277" s="17">
        <v>3.9E-2</v>
      </c>
      <c r="V277" s="142">
        <v>0.36</v>
      </c>
      <c r="W277" s="148">
        <v>1.8</v>
      </c>
      <c r="X277" s="142">
        <v>10.3</v>
      </c>
      <c r="Y277" s="154">
        <f>0.01805*1000</f>
        <v>18.05</v>
      </c>
      <c r="Z277" s="148">
        <v>311.5</v>
      </c>
      <c r="AA277" s="21">
        <f>0.003125*1000</f>
        <v>3.125</v>
      </c>
      <c r="AB277" s="215">
        <v>0.28499999999999998</v>
      </c>
      <c r="AC277" s="237">
        <f t="shared" si="195"/>
        <v>3.1218269817035803E-3</v>
      </c>
      <c r="AD277" s="22">
        <f t="shared" si="196"/>
        <v>1.5609134908517902E-2</v>
      </c>
      <c r="AE277" s="22">
        <f t="shared" si="197"/>
        <v>8.9318938643185769E-2</v>
      </c>
      <c r="AF277" s="22">
        <f t="shared" si="198"/>
        <v>0.15652493616597118</v>
      </c>
      <c r="AG277" s="22">
        <f t="shared" si="199"/>
        <v>2.701247513335181</v>
      </c>
      <c r="AH277" s="22">
        <f t="shared" si="200"/>
        <v>2.7099192549510247E-2</v>
      </c>
      <c r="AI277" s="238">
        <f t="shared" si="201"/>
        <v>1.8810000000000001E-3</v>
      </c>
      <c r="AJ277" s="247">
        <f t="shared" si="202"/>
        <v>8.6717416158432791E-6</v>
      </c>
      <c r="AK277" s="23">
        <f t="shared" si="203"/>
        <v>4.3358708079216396E-5</v>
      </c>
      <c r="AL277" s="23">
        <f t="shared" si="204"/>
        <v>2.4810816289773824E-4</v>
      </c>
      <c r="AM277" s="23">
        <f t="shared" si="205"/>
        <v>4.3479148934991998E-4</v>
      </c>
      <c r="AN277" s="23">
        <f t="shared" si="206"/>
        <v>7.503465314819947E-3</v>
      </c>
      <c r="AO277" s="23">
        <f t="shared" si="207"/>
        <v>7.5275534859750687E-5</v>
      </c>
      <c r="AP277" s="248">
        <f t="shared" si="208"/>
        <v>5.2249999999999999E-6</v>
      </c>
      <c r="AQ277" s="256">
        <f t="shared" si="209"/>
        <v>43.358708079216399</v>
      </c>
      <c r="AR277" s="257">
        <f t="shared" si="210"/>
        <v>248.10816289773825</v>
      </c>
      <c r="AS277" s="257">
        <f t="shared" si="211"/>
        <v>434.79148934991997</v>
      </c>
      <c r="AT277" s="257">
        <f t="shared" si="212"/>
        <v>7503.4653148199468</v>
      </c>
      <c r="AU277" s="257">
        <f t="shared" si="213"/>
        <v>75.275534859750692</v>
      </c>
      <c r="AV277" s="258">
        <f t="shared" si="214"/>
        <v>5.2249999999999996</v>
      </c>
      <c r="AW277" s="264">
        <v>1</v>
      </c>
      <c r="AX277" s="265">
        <f t="shared" si="215"/>
        <v>43.358708079216399</v>
      </c>
      <c r="AY277" s="265">
        <f t="shared" si="216"/>
        <v>248.10816289773825</v>
      </c>
      <c r="AZ277" s="265">
        <f t="shared" si="217"/>
        <v>434.79148934991997</v>
      </c>
      <c r="BA277" s="265">
        <f t="shared" si="218"/>
        <v>7503.4653148199468</v>
      </c>
      <c r="BB277" s="265">
        <f t="shared" si="219"/>
        <v>75.275534859750692</v>
      </c>
      <c r="BC277" s="266">
        <f t="shared" si="220"/>
        <v>5.2249999999999996</v>
      </c>
      <c r="BG277" s="13">
        <v>0.1</v>
      </c>
      <c r="BH277" s="13">
        <f t="shared" si="221"/>
        <v>55</v>
      </c>
      <c r="BI277"/>
      <c r="BJ277">
        <f>BH277</f>
        <v>55</v>
      </c>
      <c r="BK277" s="13">
        <f t="shared" si="222"/>
        <v>0.18000000000000002</v>
      </c>
      <c r="BL277" s="13">
        <f t="shared" si="223"/>
        <v>1.03</v>
      </c>
      <c r="BM277" s="13">
        <f t="shared" si="224"/>
        <v>1.8050000000000002</v>
      </c>
      <c r="BN277" s="13">
        <f t="shared" si="225"/>
        <v>31.150000000000002</v>
      </c>
      <c r="BO277" s="13">
        <f t="shared" si="226"/>
        <v>0.3125</v>
      </c>
      <c r="BP277" s="13">
        <f t="shared" si="227"/>
        <v>2.8499999999999998E-2</v>
      </c>
      <c r="BQ277" s="13">
        <f>((((BJ277/Q277)^2)+((BK277/W277)^2))^(1/2))*AD277</f>
        <v>2.2074650284537342E-3</v>
      </c>
      <c r="BR277" s="209">
        <f>(((((BJ277/Q277))^2)+((BL277/X277)^2))^(1/2))*AE277</f>
        <v>1.2631605440596364E-2</v>
      </c>
      <c r="BS277" s="209">
        <f>(((((BJ277/Q277))^2)+((BM277/Y277)^2))^(1/2))*AF277</f>
        <v>2.2135968757549945E-2</v>
      </c>
      <c r="BT277" s="209">
        <f>((((BJ277/Q277)^2)+((BN277/Z277)^2))^(1/2))*AG277</f>
        <v>0.38201408686852117</v>
      </c>
      <c r="BU277" s="209">
        <f>((((BJ277/Q277)^2)+((BO277/AA277)^2))^(1/2))*AH277</f>
        <v>3.8324045632877331E-3</v>
      </c>
      <c r="BV277" s="209">
        <f>((((BJ277/Q277)^2)+((BP277/AB277)^2))^(1/2))*AI277</f>
        <v>2.6601357108237925E-4</v>
      </c>
      <c r="CI277"/>
      <c r="CJ277"/>
      <c r="CK277"/>
      <c r="CL277"/>
      <c r="CM277"/>
    </row>
    <row r="278" spans="1:91" s="39" customFormat="1" ht="12.95" customHeight="1" thickBot="1" x14ac:dyDescent="0.3">
      <c r="A278" s="13">
        <v>4.6164083333333332</v>
      </c>
      <c r="B278" s="13">
        <v>-74.137127777777778</v>
      </c>
      <c r="C278" s="13">
        <v>25</v>
      </c>
      <c r="D278" s="13">
        <v>26</v>
      </c>
      <c r="E278" s="13">
        <v>1834</v>
      </c>
      <c r="F278" s="3" t="s">
        <v>5</v>
      </c>
      <c r="G278" s="4" t="s">
        <v>449</v>
      </c>
      <c r="H278" s="5" t="s">
        <v>450</v>
      </c>
      <c r="I278" s="14" t="s">
        <v>1598</v>
      </c>
      <c r="J278" s="3" t="s">
        <v>1553</v>
      </c>
      <c r="K278" s="6">
        <v>40617</v>
      </c>
      <c r="L278" s="15">
        <v>12</v>
      </c>
      <c r="M278" s="3">
        <v>7</v>
      </c>
      <c r="N278" s="3">
        <f t="shared" si="194"/>
        <v>360</v>
      </c>
      <c r="O278" s="3">
        <v>30</v>
      </c>
      <c r="P278" s="14" t="s">
        <v>1554</v>
      </c>
      <c r="Q278" s="3">
        <v>375</v>
      </c>
      <c r="R278" s="14"/>
      <c r="S278" s="14"/>
      <c r="T278" s="14">
        <f t="shared" ref="T278:T286" si="231">0.738210935315612*Q278</f>
        <v>276.8291007433545</v>
      </c>
      <c r="U278" s="17">
        <v>3.9E-2</v>
      </c>
      <c r="V278" s="18">
        <v>2.02</v>
      </c>
      <c r="W278" s="19">
        <v>10.1</v>
      </c>
      <c r="X278" s="18">
        <v>1.9</v>
      </c>
      <c r="Y278" s="20">
        <v>18.05</v>
      </c>
      <c r="Z278" s="19">
        <v>160.19999999999999</v>
      </c>
      <c r="AA278" s="21">
        <v>3.125</v>
      </c>
      <c r="AB278" s="219">
        <v>1.0149999999999999</v>
      </c>
      <c r="AC278" s="237">
        <f t="shared" si="195"/>
        <v>2.0760067180826132E-2</v>
      </c>
      <c r="AD278" s="22">
        <f t="shared" si="196"/>
        <v>0.10380033590413067</v>
      </c>
      <c r="AE278" s="22">
        <f t="shared" si="197"/>
        <v>1.9526795863153291E-2</v>
      </c>
      <c r="AF278" s="22">
        <f t="shared" si="198"/>
        <v>0.18550456069995633</v>
      </c>
      <c r="AG278" s="22">
        <f t="shared" si="199"/>
        <v>1.646417209093241</v>
      </c>
      <c r="AH278" s="22">
        <f t="shared" si="200"/>
        <v>3.2116440564396866E-2</v>
      </c>
      <c r="AI278" s="238">
        <f t="shared" si="201"/>
        <v>7.9392784470540562E-3</v>
      </c>
      <c r="AJ278" s="247">
        <f t="shared" si="202"/>
        <v>5.7666853280072589E-5</v>
      </c>
      <c r="AK278" s="23">
        <f t="shared" si="203"/>
        <v>2.8833426640036299E-4</v>
      </c>
      <c r="AL278" s="23">
        <f t="shared" si="204"/>
        <v>5.4241099619870253E-5</v>
      </c>
      <c r="AM278" s="23">
        <f t="shared" si="205"/>
        <v>5.1529044638876759E-4</v>
      </c>
      <c r="AN278" s="23">
        <f t="shared" si="206"/>
        <v>4.5733811363701136E-3</v>
      </c>
      <c r="AO278" s="23">
        <f t="shared" si="207"/>
        <v>8.92123349011024E-5</v>
      </c>
      <c r="AP278" s="248">
        <f t="shared" si="208"/>
        <v>2.2053551241816822E-5</v>
      </c>
      <c r="AQ278" s="256">
        <f t="shared" si="209"/>
        <v>288.33426640036299</v>
      </c>
      <c r="AR278" s="257">
        <f t="shared" si="210"/>
        <v>54.241099619870255</v>
      </c>
      <c r="AS278" s="257">
        <f t="shared" si="211"/>
        <v>515.29044638876758</v>
      </c>
      <c r="AT278" s="257">
        <f t="shared" si="212"/>
        <v>4573.3811363701134</v>
      </c>
      <c r="AU278" s="257">
        <f t="shared" si="213"/>
        <v>89.212334901102395</v>
      </c>
      <c r="AV278" s="258">
        <f t="shared" si="214"/>
        <v>22.053551241816823</v>
      </c>
      <c r="AW278" s="264">
        <v>1</v>
      </c>
      <c r="AX278" s="265">
        <f t="shared" si="215"/>
        <v>288.33426640036299</v>
      </c>
      <c r="AY278" s="265">
        <f t="shared" si="216"/>
        <v>54.241099619870255</v>
      </c>
      <c r="AZ278" s="265">
        <f t="shared" si="217"/>
        <v>515.29044638876758</v>
      </c>
      <c r="BA278" s="265">
        <f t="shared" si="218"/>
        <v>4573.3811363701134</v>
      </c>
      <c r="BB278" s="265">
        <f t="shared" si="219"/>
        <v>89.212334901102395</v>
      </c>
      <c r="BC278" s="266">
        <f t="shared" si="220"/>
        <v>22.053551241816823</v>
      </c>
      <c r="BD278" s="211">
        <f>'F. CONVERSIÓN DE CARBÓN A CARNE'!$F$20</f>
        <v>0.16207300021353654</v>
      </c>
      <c r="BG278" s="13">
        <v>0.1</v>
      </c>
      <c r="BH278" s="13">
        <f t="shared" si="221"/>
        <v>37.5</v>
      </c>
      <c r="BI278">
        <f t="shared" ref="BI278:BI286" si="232">(((((BD278+BE278+BF278)/0.738210935315612)^2)+((BH278/Q278)^2))^(1/2))*T278</f>
        <v>66.78497459614708</v>
      </c>
      <c r="BJ278">
        <f t="shared" ref="BJ278:BJ294" si="233">(((BH278)^2)+((BI278^2))^(1/2))</f>
        <v>1473.0349745961471</v>
      </c>
      <c r="BK278" s="13">
        <f t="shared" si="222"/>
        <v>1.01</v>
      </c>
      <c r="BL278" s="13">
        <f t="shared" si="223"/>
        <v>0.19</v>
      </c>
      <c r="BM278" s="13">
        <f t="shared" si="224"/>
        <v>1.8050000000000002</v>
      </c>
      <c r="BN278" s="13">
        <f t="shared" si="225"/>
        <v>16.02</v>
      </c>
      <c r="BO278" s="13">
        <f t="shared" si="226"/>
        <v>0.3125</v>
      </c>
      <c r="BP278" s="13">
        <f t="shared" si="227"/>
        <v>0.10149999999999999</v>
      </c>
      <c r="BQ278" s="13">
        <f t="shared" ref="BQ278:BQ294" si="234">((((BJ278/(Q278+R278+S278+T278))^2)+((BK278/W278)^2))^(1/2))*AD278</f>
        <v>0.23480257671299912</v>
      </c>
      <c r="BR278" s="209">
        <f t="shared" ref="BR278:BR294" si="235">((((BJ278/(Q278+R278+S278+T278))^2)+((BL278/X278)^2))^(1/2))*AE278</f>
        <v>4.4170781757890916E-2</v>
      </c>
      <c r="BS278" s="209">
        <f t="shared" ref="BS278:BS294" si="236">(((((BJ278/(Q278+R278+S278+T278))^2)+((BM278/Y278)^2))^(1/2))*AF278)</f>
        <v>0.41962242669996386</v>
      </c>
      <c r="BT278" s="209">
        <f t="shared" ref="BT278:BT294" si="237">((((BJ278/(Q278+R278+S278+T278))^2)+((BN278/Z278)^2))^(1/2))*AG278</f>
        <v>3.7242943355863822</v>
      </c>
      <c r="BU278" s="209">
        <f t="shared" ref="BU278:BU294" si="238">((((BJ278/(Q278+R278+S278+T278))^2)+((BO278/AA278)^2))^(1/2))*AH278</f>
        <v>7.2649312101794289E-2</v>
      </c>
      <c r="BV278" s="209">
        <f t="shared" ref="BV278:BV294" si="239">((((BJ278/(Q278+R278+S278+T278))^2)+((BP278/AB278)^2))^(1/2))*AI278</f>
        <v>1.7959123353242321E-2</v>
      </c>
      <c r="CI278"/>
      <c r="CJ278"/>
      <c r="CK278"/>
      <c r="CL278"/>
      <c r="CM278"/>
    </row>
    <row r="279" spans="1:91" s="39" customFormat="1" ht="12.95" customHeight="1" thickBot="1" x14ac:dyDescent="0.3">
      <c r="A279" s="13">
        <v>4.61686821837786</v>
      </c>
      <c r="B279" s="13">
        <v>-74.121850564841196</v>
      </c>
      <c r="C279" s="13">
        <v>27</v>
      </c>
      <c r="D279" s="13">
        <v>26</v>
      </c>
      <c r="E279" s="13">
        <v>1836</v>
      </c>
      <c r="F279" s="3" t="s">
        <v>5</v>
      </c>
      <c r="G279" s="4" t="s">
        <v>473</v>
      </c>
      <c r="H279" s="5" t="s">
        <v>474</v>
      </c>
      <c r="I279" s="14" t="s">
        <v>1601</v>
      </c>
      <c r="J279" s="3" t="s">
        <v>1553</v>
      </c>
      <c r="K279" s="6">
        <v>40617</v>
      </c>
      <c r="L279" s="15">
        <v>12</v>
      </c>
      <c r="M279" s="3">
        <v>7</v>
      </c>
      <c r="N279" s="3">
        <f t="shared" si="194"/>
        <v>360</v>
      </c>
      <c r="O279" s="3">
        <v>30</v>
      </c>
      <c r="P279" s="14" t="s">
        <v>1554</v>
      </c>
      <c r="Q279" s="3">
        <v>800</v>
      </c>
      <c r="R279" s="14"/>
      <c r="S279" s="14"/>
      <c r="T279" s="14">
        <f t="shared" si="231"/>
        <v>590.56874825248963</v>
      </c>
      <c r="U279" s="17">
        <v>3.9E-2</v>
      </c>
      <c r="V279" s="18">
        <v>2.02</v>
      </c>
      <c r="W279" s="19">
        <v>10.1</v>
      </c>
      <c r="X279" s="18">
        <v>1.9</v>
      </c>
      <c r="Y279" s="20">
        <v>18.05</v>
      </c>
      <c r="Z279" s="19">
        <v>160.19999999999999</v>
      </c>
      <c r="AA279" s="21">
        <v>3.125</v>
      </c>
      <c r="AB279" s="219">
        <v>1.0149999999999999</v>
      </c>
      <c r="AC279" s="237">
        <f t="shared" si="195"/>
        <v>4.4288143319095745E-2</v>
      </c>
      <c r="AD279" s="22">
        <f t="shared" si="196"/>
        <v>0.22144071659547876</v>
      </c>
      <c r="AE279" s="22">
        <f t="shared" si="197"/>
        <v>4.1657164508060361E-2</v>
      </c>
      <c r="AF279" s="22">
        <f t="shared" si="198"/>
        <v>0.3957430628265734</v>
      </c>
      <c r="AG279" s="22">
        <f t="shared" si="199"/>
        <v>3.5123567127322466</v>
      </c>
      <c r="AH279" s="22">
        <f t="shared" si="200"/>
        <v>6.851507320404665E-2</v>
      </c>
      <c r="AI279" s="238">
        <f t="shared" si="201"/>
        <v>1.6937127353715321E-2</v>
      </c>
      <c r="AJ279" s="247">
        <f t="shared" si="202"/>
        <v>1.2302262033082152E-4</v>
      </c>
      <c r="AK279" s="23">
        <f t="shared" si="203"/>
        <v>6.1511310165410769E-4</v>
      </c>
      <c r="AL279" s="23">
        <f t="shared" si="204"/>
        <v>1.1571434585572322E-4</v>
      </c>
      <c r="AM279" s="23">
        <f t="shared" si="205"/>
        <v>1.0992862856293705E-3</v>
      </c>
      <c r="AN279" s="23">
        <f t="shared" si="206"/>
        <v>9.7565464242562409E-3</v>
      </c>
      <c r="AO279" s="23">
        <f t="shared" si="207"/>
        <v>1.9031964778901846E-4</v>
      </c>
      <c r="AP279" s="248">
        <f t="shared" si="208"/>
        <v>4.7047575982542557E-5</v>
      </c>
      <c r="AQ279" s="256">
        <f t="shared" si="209"/>
        <v>615.11310165410771</v>
      </c>
      <c r="AR279" s="257">
        <f t="shared" si="210"/>
        <v>115.71434585572322</v>
      </c>
      <c r="AS279" s="257">
        <f t="shared" si="211"/>
        <v>1099.2862856293705</v>
      </c>
      <c r="AT279" s="257">
        <f t="shared" si="212"/>
        <v>9756.5464242562412</v>
      </c>
      <c r="AU279" s="257">
        <f t="shared" si="213"/>
        <v>190.31964778901846</v>
      </c>
      <c r="AV279" s="258">
        <f t="shared" si="214"/>
        <v>47.047575982542554</v>
      </c>
      <c r="AW279" s="264">
        <v>1</v>
      </c>
      <c r="AX279" s="265">
        <f t="shared" si="215"/>
        <v>615.11310165410771</v>
      </c>
      <c r="AY279" s="265">
        <f t="shared" si="216"/>
        <v>115.71434585572322</v>
      </c>
      <c r="AZ279" s="265">
        <f t="shared" si="217"/>
        <v>1099.2862856293705</v>
      </c>
      <c r="BA279" s="265">
        <f t="shared" si="218"/>
        <v>9756.5464242562412</v>
      </c>
      <c r="BB279" s="265">
        <f t="shared" si="219"/>
        <v>190.31964778901846</v>
      </c>
      <c r="BC279" s="266">
        <f t="shared" si="220"/>
        <v>47.047575982542554</v>
      </c>
      <c r="BD279" s="211">
        <f>'F. CONVERSIÓN DE CARBÓN A CARNE'!$F$20</f>
        <v>0.16207300021353654</v>
      </c>
      <c r="BG279" s="13">
        <v>0.1</v>
      </c>
      <c r="BH279" s="13">
        <f t="shared" si="221"/>
        <v>80</v>
      </c>
      <c r="BI279">
        <f t="shared" si="232"/>
        <v>142.47461247178043</v>
      </c>
      <c r="BJ279">
        <f t="shared" si="233"/>
        <v>6542.4746124717803</v>
      </c>
      <c r="BK279" s="13">
        <f t="shared" si="222"/>
        <v>1.01</v>
      </c>
      <c r="BL279" s="13">
        <f t="shared" si="223"/>
        <v>0.19</v>
      </c>
      <c r="BM279" s="13">
        <f t="shared" si="224"/>
        <v>1.8050000000000002</v>
      </c>
      <c r="BN279" s="13">
        <f t="shared" si="225"/>
        <v>16.02</v>
      </c>
      <c r="BO279" s="13">
        <f t="shared" si="226"/>
        <v>0.3125</v>
      </c>
      <c r="BP279" s="13">
        <f t="shared" si="227"/>
        <v>0.10149999999999999</v>
      </c>
      <c r="BQ279" s="13">
        <f t="shared" si="234"/>
        <v>1.0420897739612849</v>
      </c>
      <c r="BR279" s="209">
        <f t="shared" si="235"/>
        <v>0.19603669015113279</v>
      </c>
      <c r="BS279" s="209">
        <f t="shared" si="236"/>
        <v>1.8623485564357614</v>
      </c>
      <c r="BT279" s="209">
        <f t="shared" si="237"/>
        <v>16.528988295900771</v>
      </c>
      <c r="BU279" s="209">
        <f t="shared" si="238"/>
        <v>0.32242876669594212</v>
      </c>
      <c r="BV279" s="209">
        <f t="shared" si="239"/>
        <v>7.9705338236550211E-2</v>
      </c>
      <c r="CI279"/>
      <c r="CJ279"/>
      <c r="CK279"/>
      <c r="CL279"/>
      <c r="CM279"/>
    </row>
    <row r="280" spans="1:91" s="41" customFormat="1" ht="12.95" customHeight="1" thickBot="1" x14ac:dyDescent="0.3">
      <c r="A280" s="13">
        <v>4.616888888888889</v>
      </c>
      <c r="B280" s="13">
        <v>-74.137636111111121</v>
      </c>
      <c r="C280" s="13">
        <v>25</v>
      </c>
      <c r="D280" s="13">
        <v>26</v>
      </c>
      <c r="E280" s="13">
        <v>1834</v>
      </c>
      <c r="F280" s="3" t="s">
        <v>5</v>
      </c>
      <c r="G280" s="4" t="s">
        <v>447</v>
      </c>
      <c r="H280" s="5" t="s">
        <v>448</v>
      </c>
      <c r="I280" s="14" t="s">
        <v>1598</v>
      </c>
      <c r="J280" s="3" t="s">
        <v>1553</v>
      </c>
      <c r="K280" s="6">
        <v>40619</v>
      </c>
      <c r="L280" s="15">
        <v>12</v>
      </c>
      <c r="M280" s="3">
        <v>7</v>
      </c>
      <c r="N280" s="3">
        <f t="shared" si="194"/>
        <v>360</v>
      </c>
      <c r="O280" s="3">
        <v>30</v>
      </c>
      <c r="P280" s="14" t="s">
        <v>1554</v>
      </c>
      <c r="Q280" s="3">
        <v>375</v>
      </c>
      <c r="R280" s="14"/>
      <c r="S280" s="14"/>
      <c r="T280" s="14">
        <f t="shared" si="231"/>
        <v>276.8291007433545</v>
      </c>
      <c r="U280" s="17">
        <v>3.9E-2</v>
      </c>
      <c r="V280" s="27">
        <v>2.02</v>
      </c>
      <c r="W280" s="28">
        <v>10.1</v>
      </c>
      <c r="X280" s="27">
        <v>1.9</v>
      </c>
      <c r="Y280" s="155">
        <v>18.05</v>
      </c>
      <c r="Z280" s="28">
        <v>160.19999999999999</v>
      </c>
      <c r="AA280" s="158">
        <v>3.125</v>
      </c>
      <c r="AB280" s="222">
        <v>1.0149999999999999</v>
      </c>
      <c r="AC280" s="237">
        <f t="shared" si="195"/>
        <v>2.0760067180826132E-2</v>
      </c>
      <c r="AD280" s="22">
        <f t="shared" si="196"/>
        <v>0.10380033590413067</v>
      </c>
      <c r="AE280" s="22">
        <f t="shared" si="197"/>
        <v>1.9526795863153291E-2</v>
      </c>
      <c r="AF280" s="22">
        <f t="shared" si="198"/>
        <v>0.18550456069995633</v>
      </c>
      <c r="AG280" s="22">
        <f t="shared" si="199"/>
        <v>1.646417209093241</v>
      </c>
      <c r="AH280" s="22">
        <f t="shared" si="200"/>
        <v>3.2116440564396866E-2</v>
      </c>
      <c r="AI280" s="238">
        <f t="shared" si="201"/>
        <v>7.9392784470540562E-3</v>
      </c>
      <c r="AJ280" s="247">
        <f t="shared" si="202"/>
        <v>5.7666853280072589E-5</v>
      </c>
      <c r="AK280" s="23">
        <f t="shared" si="203"/>
        <v>2.8833426640036299E-4</v>
      </c>
      <c r="AL280" s="23">
        <f t="shared" si="204"/>
        <v>5.4241099619870253E-5</v>
      </c>
      <c r="AM280" s="23">
        <f t="shared" si="205"/>
        <v>5.1529044638876759E-4</v>
      </c>
      <c r="AN280" s="23">
        <f t="shared" si="206"/>
        <v>4.5733811363701136E-3</v>
      </c>
      <c r="AO280" s="23">
        <f t="shared" si="207"/>
        <v>8.92123349011024E-5</v>
      </c>
      <c r="AP280" s="248">
        <f t="shared" si="208"/>
        <v>2.2053551241816822E-5</v>
      </c>
      <c r="AQ280" s="256">
        <f t="shared" si="209"/>
        <v>288.33426640036299</v>
      </c>
      <c r="AR280" s="257">
        <f t="shared" si="210"/>
        <v>54.241099619870255</v>
      </c>
      <c r="AS280" s="257">
        <f t="shared" si="211"/>
        <v>515.29044638876758</v>
      </c>
      <c r="AT280" s="257">
        <f t="shared" si="212"/>
        <v>4573.3811363701134</v>
      </c>
      <c r="AU280" s="257">
        <f t="shared" si="213"/>
        <v>89.212334901102395</v>
      </c>
      <c r="AV280" s="258">
        <f t="shared" si="214"/>
        <v>22.053551241816823</v>
      </c>
      <c r="AW280" s="264">
        <v>1</v>
      </c>
      <c r="AX280" s="265">
        <f t="shared" si="215"/>
        <v>288.33426640036299</v>
      </c>
      <c r="AY280" s="265">
        <f t="shared" si="216"/>
        <v>54.241099619870255</v>
      </c>
      <c r="AZ280" s="265">
        <f t="shared" si="217"/>
        <v>515.29044638876758</v>
      </c>
      <c r="BA280" s="265">
        <f t="shared" si="218"/>
        <v>4573.3811363701134</v>
      </c>
      <c r="BB280" s="265">
        <f t="shared" si="219"/>
        <v>89.212334901102395</v>
      </c>
      <c r="BC280" s="266">
        <f t="shared" si="220"/>
        <v>22.053551241816823</v>
      </c>
      <c r="BD280" s="211">
        <f>'F. CONVERSIÓN DE CARBÓN A CARNE'!$F$20</f>
        <v>0.16207300021353654</v>
      </c>
      <c r="BG280" s="13">
        <v>0.1</v>
      </c>
      <c r="BH280" s="13">
        <f t="shared" si="221"/>
        <v>37.5</v>
      </c>
      <c r="BI280">
        <f t="shared" si="232"/>
        <v>66.78497459614708</v>
      </c>
      <c r="BJ280">
        <f t="shared" si="233"/>
        <v>1473.0349745961471</v>
      </c>
      <c r="BK280" s="13">
        <f t="shared" si="222"/>
        <v>1.01</v>
      </c>
      <c r="BL280" s="13">
        <f t="shared" si="223"/>
        <v>0.19</v>
      </c>
      <c r="BM280" s="13">
        <f t="shared" si="224"/>
        <v>1.8050000000000002</v>
      </c>
      <c r="BN280" s="13">
        <f t="shared" si="225"/>
        <v>16.02</v>
      </c>
      <c r="BO280" s="13">
        <f t="shared" si="226"/>
        <v>0.3125</v>
      </c>
      <c r="BP280" s="13">
        <f t="shared" si="227"/>
        <v>0.10149999999999999</v>
      </c>
      <c r="BQ280" s="13">
        <f t="shared" si="234"/>
        <v>0.23480257671299912</v>
      </c>
      <c r="BR280" s="209">
        <f t="shared" si="235"/>
        <v>4.4170781757890916E-2</v>
      </c>
      <c r="BS280" s="209">
        <f t="shared" si="236"/>
        <v>0.41962242669996386</v>
      </c>
      <c r="BT280" s="209">
        <f t="shared" si="237"/>
        <v>3.7242943355863822</v>
      </c>
      <c r="BU280" s="209">
        <f t="shared" si="238"/>
        <v>7.2649312101794289E-2</v>
      </c>
      <c r="BV280" s="209">
        <f t="shared" si="239"/>
        <v>1.7959123353242321E-2</v>
      </c>
      <c r="CI280"/>
      <c r="CJ280"/>
      <c r="CK280"/>
      <c r="CL280"/>
      <c r="CM280"/>
    </row>
    <row r="281" spans="1:91" s="39" customFormat="1" ht="12.95" customHeight="1" thickBot="1" x14ac:dyDescent="0.3">
      <c r="A281" s="13">
        <v>4.6169799999999999</v>
      </c>
      <c r="B281" s="13">
        <v>-74.207027999999994</v>
      </c>
      <c r="C281" s="13">
        <v>17</v>
      </c>
      <c r="D281" s="13">
        <v>26</v>
      </c>
      <c r="E281" s="13">
        <v>1826</v>
      </c>
      <c r="F281" s="3" t="s">
        <v>5</v>
      </c>
      <c r="G281" s="4" t="s">
        <v>125</v>
      </c>
      <c r="H281" s="5" t="s">
        <v>126</v>
      </c>
      <c r="I281" s="14" t="s">
        <v>1570</v>
      </c>
      <c r="J281" s="3" t="s">
        <v>1553</v>
      </c>
      <c r="K281" s="6" t="s">
        <v>1551</v>
      </c>
      <c r="L281" s="15">
        <v>12</v>
      </c>
      <c r="M281" s="3">
        <v>7</v>
      </c>
      <c r="N281" s="3">
        <f t="shared" si="194"/>
        <v>360</v>
      </c>
      <c r="O281" s="3">
        <v>30</v>
      </c>
      <c r="P281" s="14" t="s">
        <v>1554</v>
      </c>
      <c r="Q281" s="3">
        <v>300</v>
      </c>
      <c r="R281" s="14"/>
      <c r="S281" s="14"/>
      <c r="T281" s="14">
        <f t="shared" si="231"/>
        <v>221.4632805946836</v>
      </c>
      <c r="U281" s="17">
        <v>3.9E-2</v>
      </c>
      <c r="V281" s="18">
        <v>2.02</v>
      </c>
      <c r="W281" s="19">
        <v>10.1</v>
      </c>
      <c r="X281" s="18">
        <v>1.9</v>
      </c>
      <c r="Y281" s="20">
        <v>18.05</v>
      </c>
      <c r="Z281" s="19">
        <v>160.19999999999999</v>
      </c>
      <c r="AA281" s="21">
        <v>3.125</v>
      </c>
      <c r="AB281" s="219">
        <v>1.0149999999999999</v>
      </c>
      <c r="AC281" s="237">
        <f t="shared" si="195"/>
        <v>1.6608053744660907E-2</v>
      </c>
      <c r="AD281" s="22">
        <f t="shared" si="196"/>
        <v>8.3040268723304528E-2</v>
      </c>
      <c r="AE281" s="22">
        <f t="shared" si="197"/>
        <v>1.5621436690522635E-2</v>
      </c>
      <c r="AF281" s="22">
        <f t="shared" si="198"/>
        <v>0.14840364855996507</v>
      </c>
      <c r="AG281" s="22">
        <f t="shared" si="199"/>
        <v>1.3171337672745929</v>
      </c>
      <c r="AH281" s="22">
        <f t="shared" si="200"/>
        <v>2.5693152451517494E-2</v>
      </c>
      <c r="AI281" s="238">
        <f t="shared" si="201"/>
        <v>6.3514227576432457E-3</v>
      </c>
      <c r="AJ281" s="247">
        <f t="shared" si="202"/>
        <v>4.6133482624058075E-5</v>
      </c>
      <c r="AK281" s="23">
        <f t="shared" si="203"/>
        <v>2.3066741312029036E-4</v>
      </c>
      <c r="AL281" s="23">
        <f t="shared" si="204"/>
        <v>4.3392879695896206E-5</v>
      </c>
      <c r="AM281" s="23">
        <f t="shared" si="205"/>
        <v>4.1223235711101411E-4</v>
      </c>
      <c r="AN281" s="23">
        <f t="shared" si="206"/>
        <v>3.6587049090960914E-3</v>
      </c>
      <c r="AO281" s="23">
        <f t="shared" si="207"/>
        <v>7.1369867920881934E-5</v>
      </c>
      <c r="AP281" s="248">
        <f t="shared" si="208"/>
        <v>1.7642840993453461E-5</v>
      </c>
      <c r="AQ281" s="256">
        <f t="shared" si="209"/>
        <v>230.66741312029035</v>
      </c>
      <c r="AR281" s="257">
        <f t="shared" si="210"/>
        <v>43.392879695896205</v>
      </c>
      <c r="AS281" s="257">
        <f t="shared" si="211"/>
        <v>412.2323571110141</v>
      </c>
      <c r="AT281" s="257">
        <f t="shared" si="212"/>
        <v>3658.7049090960913</v>
      </c>
      <c r="AU281" s="257">
        <f t="shared" si="213"/>
        <v>71.36986792088193</v>
      </c>
      <c r="AV281" s="258">
        <f t="shared" si="214"/>
        <v>17.642840993453461</v>
      </c>
      <c r="AW281" s="264">
        <v>1</v>
      </c>
      <c r="AX281" s="265">
        <f t="shared" si="215"/>
        <v>230.66741312029035</v>
      </c>
      <c r="AY281" s="265">
        <f t="shared" si="216"/>
        <v>43.392879695896205</v>
      </c>
      <c r="AZ281" s="265">
        <f t="shared" si="217"/>
        <v>412.2323571110141</v>
      </c>
      <c r="BA281" s="265">
        <f t="shared" si="218"/>
        <v>3658.7049090960913</v>
      </c>
      <c r="BB281" s="265">
        <f t="shared" si="219"/>
        <v>71.36986792088193</v>
      </c>
      <c r="BC281" s="266">
        <f t="shared" si="220"/>
        <v>17.642840993453461</v>
      </c>
      <c r="BD281" s="211">
        <f>'F. CONVERSIÓN DE CARBÓN A CARNE'!$F$20</f>
        <v>0.16207300021353654</v>
      </c>
      <c r="BG281" s="13">
        <v>0.1</v>
      </c>
      <c r="BH281" s="13">
        <f t="shared" si="221"/>
        <v>30</v>
      </c>
      <c r="BI281">
        <f t="shared" si="232"/>
        <v>53.427979676917666</v>
      </c>
      <c r="BJ281">
        <f t="shared" si="233"/>
        <v>953.42797967691763</v>
      </c>
      <c r="BK281" s="13">
        <f t="shared" si="222"/>
        <v>1.01</v>
      </c>
      <c r="BL281" s="13">
        <f t="shared" si="223"/>
        <v>0.19</v>
      </c>
      <c r="BM281" s="13">
        <f t="shared" si="224"/>
        <v>1.8050000000000002</v>
      </c>
      <c r="BN281" s="13">
        <f t="shared" si="225"/>
        <v>16.02</v>
      </c>
      <c r="BO281" s="13">
        <f t="shared" si="226"/>
        <v>0.3125</v>
      </c>
      <c r="BP281" s="13">
        <f t="shared" si="227"/>
        <v>0.10149999999999999</v>
      </c>
      <c r="BQ281" s="13">
        <f t="shared" si="234"/>
        <v>0.15205528045580266</v>
      </c>
      <c r="BR281" s="209">
        <f t="shared" si="235"/>
        <v>2.8604458699606441E-2</v>
      </c>
      <c r="BS281" s="209">
        <f t="shared" si="236"/>
        <v>0.27174235764626126</v>
      </c>
      <c r="BT281" s="209">
        <f t="shared" si="237"/>
        <v>2.411807517724712</v>
      </c>
      <c r="BU281" s="209">
        <f t="shared" si="238"/>
        <v>4.7046807071721125E-2</v>
      </c>
      <c r="BV281" s="209">
        <f t="shared" si="239"/>
        <v>1.1630108904449836E-2</v>
      </c>
      <c r="CI281"/>
      <c r="CJ281"/>
      <c r="CK281"/>
      <c r="CL281"/>
      <c r="CM281"/>
    </row>
    <row r="282" spans="1:91" s="39" customFormat="1" ht="12.95" customHeight="1" thickBot="1" x14ac:dyDescent="0.3">
      <c r="A282" s="13">
        <v>4.617083</v>
      </c>
      <c r="B282" s="13">
        <v>-74.188326000000004</v>
      </c>
      <c r="C282" s="13">
        <v>19</v>
      </c>
      <c r="D282" s="13">
        <v>26</v>
      </c>
      <c r="E282" s="13">
        <v>1828</v>
      </c>
      <c r="F282" s="3" t="s">
        <v>5</v>
      </c>
      <c r="G282" s="4" t="s">
        <v>127</v>
      </c>
      <c r="H282" s="5" t="s">
        <v>128</v>
      </c>
      <c r="I282" s="14" t="s">
        <v>1570</v>
      </c>
      <c r="J282" s="3" t="s">
        <v>1553</v>
      </c>
      <c r="K282" s="6">
        <v>40662</v>
      </c>
      <c r="L282" s="15">
        <v>12</v>
      </c>
      <c r="M282" s="3">
        <v>7</v>
      </c>
      <c r="N282" s="3">
        <f t="shared" si="194"/>
        <v>360</v>
      </c>
      <c r="O282" s="3">
        <v>30</v>
      </c>
      <c r="P282" s="14" t="s">
        <v>1554</v>
      </c>
      <c r="Q282" s="3">
        <v>300</v>
      </c>
      <c r="R282" s="14"/>
      <c r="S282" s="14"/>
      <c r="T282" s="14">
        <f t="shared" si="231"/>
        <v>221.4632805946836</v>
      </c>
      <c r="U282" s="17">
        <v>3.9E-2</v>
      </c>
      <c r="V282" s="141">
        <v>2.02</v>
      </c>
      <c r="W282" s="147">
        <v>10.1</v>
      </c>
      <c r="X282" s="151">
        <v>1.9</v>
      </c>
      <c r="Y282" s="153">
        <v>18.05</v>
      </c>
      <c r="Z282" s="147">
        <v>160.19999999999999</v>
      </c>
      <c r="AA282" s="157">
        <v>3.125</v>
      </c>
      <c r="AB282" s="231">
        <v>1.0149999999999999</v>
      </c>
      <c r="AC282" s="237">
        <f t="shared" si="195"/>
        <v>1.6608053744660907E-2</v>
      </c>
      <c r="AD282" s="22">
        <f t="shared" si="196"/>
        <v>8.3040268723304528E-2</v>
      </c>
      <c r="AE282" s="22">
        <f t="shared" si="197"/>
        <v>1.5621436690522635E-2</v>
      </c>
      <c r="AF282" s="22">
        <f t="shared" si="198"/>
        <v>0.14840364855996507</v>
      </c>
      <c r="AG282" s="22">
        <f t="shared" si="199"/>
        <v>1.3171337672745929</v>
      </c>
      <c r="AH282" s="22">
        <f t="shared" si="200"/>
        <v>2.5693152451517494E-2</v>
      </c>
      <c r="AI282" s="238">
        <f t="shared" si="201"/>
        <v>6.3514227576432457E-3</v>
      </c>
      <c r="AJ282" s="247">
        <f t="shared" si="202"/>
        <v>4.6133482624058075E-5</v>
      </c>
      <c r="AK282" s="23">
        <f t="shared" si="203"/>
        <v>2.3066741312029036E-4</v>
      </c>
      <c r="AL282" s="23">
        <f t="shared" si="204"/>
        <v>4.3392879695896206E-5</v>
      </c>
      <c r="AM282" s="23">
        <f t="shared" si="205"/>
        <v>4.1223235711101411E-4</v>
      </c>
      <c r="AN282" s="23">
        <f t="shared" si="206"/>
        <v>3.6587049090960914E-3</v>
      </c>
      <c r="AO282" s="23">
        <f t="shared" si="207"/>
        <v>7.1369867920881934E-5</v>
      </c>
      <c r="AP282" s="248">
        <f t="shared" si="208"/>
        <v>1.7642840993453461E-5</v>
      </c>
      <c r="AQ282" s="256">
        <f t="shared" si="209"/>
        <v>230.66741312029035</v>
      </c>
      <c r="AR282" s="257">
        <f t="shared" si="210"/>
        <v>43.392879695896205</v>
      </c>
      <c r="AS282" s="257">
        <f t="shared" si="211"/>
        <v>412.2323571110141</v>
      </c>
      <c r="AT282" s="257">
        <f t="shared" si="212"/>
        <v>3658.7049090960913</v>
      </c>
      <c r="AU282" s="257">
        <f t="shared" si="213"/>
        <v>71.36986792088193</v>
      </c>
      <c r="AV282" s="258">
        <f t="shared" si="214"/>
        <v>17.642840993453461</v>
      </c>
      <c r="AW282" s="264">
        <v>1</v>
      </c>
      <c r="AX282" s="265">
        <f t="shared" si="215"/>
        <v>230.66741312029035</v>
      </c>
      <c r="AY282" s="265">
        <f t="shared" si="216"/>
        <v>43.392879695896205</v>
      </c>
      <c r="AZ282" s="265">
        <f t="shared" si="217"/>
        <v>412.2323571110141</v>
      </c>
      <c r="BA282" s="265">
        <f t="shared" si="218"/>
        <v>3658.7049090960913</v>
      </c>
      <c r="BB282" s="265">
        <f t="shared" si="219"/>
        <v>71.36986792088193</v>
      </c>
      <c r="BC282" s="266">
        <f t="shared" si="220"/>
        <v>17.642840993453461</v>
      </c>
      <c r="BD282" s="211">
        <f>'F. CONVERSIÓN DE CARBÓN A CARNE'!$F$20</f>
        <v>0.16207300021353654</v>
      </c>
      <c r="BG282" s="13">
        <v>0.1</v>
      </c>
      <c r="BH282" s="13">
        <f t="shared" si="221"/>
        <v>30</v>
      </c>
      <c r="BI282">
        <f t="shared" si="232"/>
        <v>53.427979676917666</v>
      </c>
      <c r="BJ282">
        <f t="shared" si="233"/>
        <v>953.42797967691763</v>
      </c>
      <c r="BK282" s="13">
        <f t="shared" si="222"/>
        <v>1.01</v>
      </c>
      <c r="BL282" s="13">
        <f t="shared" si="223"/>
        <v>0.19</v>
      </c>
      <c r="BM282" s="13">
        <f t="shared" si="224"/>
        <v>1.8050000000000002</v>
      </c>
      <c r="BN282" s="13">
        <f t="shared" si="225"/>
        <v>16.02</v>
      </c>
      <c r="BO282" s="13">
        <f t="shared" si="226"/>
        <v>0.3125</v>
      </c>
      <c r="BP282" s="13">
        <f t="shared" si="227"/>
        <v>0.10149999999999999</v>
      </c>
      <c r="BQ282" s="13">
        <f t="shared" si="234"/>
        <v>0.15205528045580266</v>
      </c>
      <c r="BR282" s="209">
        <f t="shared" si="235"/>
        <v>2.8604458699606441E-2</v>
      </c>
      <c r="BS282" s="209">
        <f t="shared" si="236"/>
        <v>0.27174235764626126</v>
      </c>
      <c r="BT282" s="209">
        <f t="shared" si="237"/>
        <v>2.411807517724712</v>
      </c>
      <c r="BU282" s="209">
        <f t="shared" si="238"/>
        <v>4.7046807071721125E-2</v>
      </c>
      <c r="BV282" s="209">
        <f t="shared" si="239"/>
        <v>1.1630108904449836E-2</v>
      </c>
      <c r="CI282"/>
      <c r="CJ282"/>
      <c r="CK282"/>
      <c r="CL282"/>
      <c r="CM282"/>
    </row>
    <row r="283" spans="1:91" s="39" customFormat="1" ht="12.95" customHeight="1" thickBot="1" x14ac:dyDescent="0.3">
      <c r="A283" s="13">
        <v>4.6171111111111118</v>
      </c>
      <c r="B283" s="13">
        <v>-74.15377500000001</v>
      </c>
      <c r="C283" s="13">
        <v>23</v>
      </c>
      <c r="D283" s="13">
        <v>26</v>
      </c>
      <c r="E283" s="13">
        <v>1832</v>
      </c>
      <c r="F283" s="3" t="s">
        <v>5</v>
      </c>
      <c r="G283" s="4" t="s">
        <v>353</v>
      </c>
      <c r="H283" s="5" t="s">
        <v>354</v>
      </c>
      <c r="I283" s="14" t="s">
        <v>1598</v>
      </c>
      <c r="J283" s="3" t="s">
        <v>1553</v>
      </c>
      <c r="K283" s="6">
        <v>40620</v>
      </c>
      <c r="L283" s="15">
        <v>12</v>
      </c>
      <c r="M283" s="3">
        <v>7</v>
      </c>
      <c r="N283" s="3">
        <f t="shared" si="194"/>
        <v>360</v>
      </c>
      <c r="O283" s="3">
        <v>30</v>
      </c>
      <c r="P283" s="14" t="s">
        <v>1554</v>
      </c>
      <c r="Q283" s="3">
        <v>750</v>
      </c>
      <c r="R283" s="14"/>
      <c r="S283" s="14"/>
      <c r="T283" s="14">
        <f t="shared" si="231"/>
        <v>553.658201486709</v>
      </c>
      <c r="U283" s="17">
        <v>3.9E-2</v>
      </c>
      <c r="V283" s="18">
        <v>2.02</v>
      </c>
      <c r="W283" s="19">
        <v>10.1</v>
      </c>
      <c r="X283" s="18">
        <v>1.9</v>
      </c>
      <c r="Y283" s="20">
        <v>18.05</v>
      </c>
      <c r="Z283" s="19">
        <v>160.19999999999999</v>
      </c>
      <c r="AA283" s="21">
        <v>3.125</v>
      </c>
      <c r="AB283" s="219">
        <v>1.0149999999999999</v>
      </c>
      <c r="AC283" s="237">
        <f t="shared" si="195"/>
        <v>4.1520134361652264E-2</v>
      </c>
      <c r="AD283" s="22">
        <f t="shared" si="196"/>
        <v>0.20760067180826133</v>
      </c>
      <c r="AE283" s="22">
        <f t="shared" si="197"/>
        <v>3.9053591726306583E-2</v>
      </c>
      <c r="AF283" s="22">
        <f t="shared" si="198"/>
        <v>0.37100912139991266</v>
      </c>
      <c r="AG283" s="22">
        <f t="shared" si="199"/>
        <v>3.2928344181864819</v>
      </c>
      <c r="AH283" s="22">
        <f t="shared" si="200"/>
        <v>6.4232881128793731E-2</v>
      </c>
      <c r="AI283" s="238">
        <f t="shared" si="201"/>
        <v>1.5878556894108112E-2</v>
      </c>
      <c r="AJ283" s="247">
        <f t="shared" si="202"/>
        <v>1.1533370656014518E-4</v>
      </c>
      <c r="AK283" s="23">
        <f t="shared" si="203"/>
        <v>5.7666853280072597E-4</v>
      </c>
      <c r="AL283" s="23">
        <f t="shared" si="204"/>
        <v>1.0848219923974051E-4</v>
      </c>
      <c r="AM283" s="23">
        <f t="shared" si="205"/>
        <v>1.0305808927775352E-3</v>
      </c>
      <c r="AN283" s="23">
        <f t="shared" si="206"/>
        <v>9.1467622727402272E-3</v>
      </c>
      <c r="AO283" s="23">
        <f t="shared" si="207"/>
        <v>1.784246698022048E-4</v>
      </c>
      <c r="AP283" s="248">
        <f t="shared" si="208"/>
        <v>4.4107102483633643E-5</v>
      </c>
      <c r="AQ283" s="256">
        <f t="shared" si="209"/>
        <v>576.66853280072598</v>
      </c>
      <c r="AR283" s="257">
        <f t="shared" si="210"/>
        <v>108.48219923974051</v>
      </c>
      <c r="AS283" s="257">
        <f t="shared" si="211"/>
        <v>1030.5808927775352</v>
      </c>
      <c r="AT283" s="257">
        <f t="shared" si="212"/>
        <v>9146.7622727402268</v>
      </c>
      <c r="AU283" s="257">
        <f t="shared" si="213"/>
        <v>178.42466980220479</v>
      </c>
      <c r="AV283" s="258">
        <f t="shared" si="214"/>
        <v>44.107102483633646</v>
      </c>
      <c r="AW283" s="264">
        <v>1</v>
      </c>
      <c r="AX283" s="265">
        <f t="shared" si="215"/>
        <v>576.66853280072598</v>
      </c>
      <c r="AY283" s="265">
        <f t="shared" si="216"/>
        <v>108.48219923974051</v>
      </c>
      <c r="AZ283" s="265">
        <f t="shared" si="217"/>
        <v>1030.5808927775352</v>
      </c>
      <c r="BA283" s="265">
        <f t="shared" si="218"/>
        <v>9146.7622727402268</v>
      </c>
      <c r="BB283" s="265">
        <f t="shared" si="219"/>
        <v>178.42466980220479</v>
      </c>
      <c r="BC283" s="266">
        <f t="shared" si="220"/>
        <v>44.107102483633646</v>
      </c>
      <c r="BD283" s="211">
        <f>'F. CONVERSIÓN DE CARBÓN A CARNE'!$F$20</f>
        <v>0.16207300021353654</v>
      </c>
      <c r="BG283" s="13">
        <v>0.1</v>
      </c>
      <c r="BH283" s="13">
        <f t="shared" si="221"/>
        <v>75</v>
      </c>
      <c r="BI283">
        <f t="shared" si="232"/>
        <v>133.56994919229416</v>
      </c>
      <c r="BJ283">
        <f t="shared" si="233"/>
        <v>5758.5699491922942</v>
      </c>
      <c r="BK283" s="13">
        <f t="shared" si="222"/>
        <v>1.01</v>
      </c>
      <c r="BL283" s="13">
        <f t="shared" si="223"/>
        <v>0.19</v>
      </c>
      <c r="BM283" s="13">
        <f t="shared" si="224"/>
        <v>1.8050000000000002</v>
      </c>
      <c r="BN283" s="13">
        <f t="shared" si="225"/>
        <v>16.02</v>
      </c>
      <c r="BO283" s="13">
        <f t="shared" si="226"/>
        <v>0.3125</v>
      </c>
      <c r="BP283" s="13">
        <f t="shared" si="227"/>
        <v>0.10149999999999999</v>
      </c>
      <c r="BQ283" s="13">
        <f t="shared" si="234"/>
        <v>0.91725675876219892</v>
      </c>
      <c r="BR283" s="209">
        <f t="shared" si="235"/>
        <v>0.17255325164833443</v>
      </c>
      <c r="BS283" s="209">
        <f t="shared" si="236"/>
        <v>1.6392558906591777</v>
      </c>
      <c r="BT283" s="209">
        <f t="shared" si="237"/>
        <v>14.548963638980622</v>
      </c>
      <c r="BU283" s="209">
        <f t="shared" si="238"/>
        <v>0.2838046902110764</v>
      </c>
      <c r="BV283" s="209">
        <f t="shared" si="239"/>
        <v>7.015735307428414E-2</v>
      </c>
      <c r="CI283"/>
      <c r="CJ283"/>
      <c r="CK283"/>
      <c r="CL283"/>
      <c r="CM283"/>
    </row>
    <row r="284" spans="1:91" s="51" customFormat="1" ht="12.95" customHeight="1" thickBot="1" x14ac:dyDescent="0.3">
      <c r="A284" s="13">
        <v>4.6173339999999996</v>
      </c>
      <c r="B284" s="13">
        <v>-74.121505999999997</v>
      </c>
      <c r="C284" s="13">
        <v>27</v>
      </c>
      <c r="D284" s="13">
        <v>26</v>
      </c>
      <c r="E284" s="13">
        <v>1836</v>
      </c>
      <c r="F284" s="3" t="s">
        <v>5</v>
      </c>
      <c r="G284" s="4" t="s">
        <v>32</v>
      </c>
      <c r="H284" s="5" t="s">
        <v>144</v>
      </c>
      <c r="I284" s="14" t="s">
        <v>1570</v>
      </c>
      <c r="J284" s="3" t="s">
        <v>1553</v>
      </c>
      <c r="K284" s="6">
        <v>40617</v>
      </c>
      <c r="L284" s="15">
        <v>12</v>
      </c>
      <c r="M284" s="3">
        <v>7</v>
      </c>
      <c r="N284" s="3">
        <f t="shared" si="194"/>
        <v>360</v>
      </c>
      <c r="O284" s="3">
        <v>30</v>
      </c>
      <c r="P284" s="14" t="s">
        <v>1554</v>
      </c>
      <c r="Q284" s="3">
        <v>6000</v>
      </c>
      <c r="R284" s="14"/>
      <c r="S284" s="14"/>
      <c r="T284" s="14">
        <f t="shared" si="231"/>
        <v>4429.265611893672</v>
      </c>
      <c r="U284" s="17">
        <v>3.9E-2</v>
      </c>
      <c r="V284" s="18">
        <v>2.02</v>
      </c>
      <c r="W284" s="19">
        <v>10.1</v>
      </c>
      <c r="X284" s="18">
        <v>1.9</v>
      </c>
      <c r="Y284" s="20">
        <v>18.05</v>
      </c>
      <c r="Z284" s="19">
        <v>160.19999999999999</v>
      </c>
      <c r="AA284" s="21">
        <v>3.125</v>
      </c>
      <c r="AB284" s="219">
        <v>1.0149999999999999</v>
      </c>
      <c r="AC284" s="237">
        <f t="shared" si="195"/>
        <v>0.33216107489321811</v>
      </c>
      <c r="AD284" s="22">
        <f t="shared" si="196"/>
        <v>1.6608053744660907</v>
      </c>
      <c r="AE284" s="22">
        <f t="shared" si="197"/>
        <v>0.31242873381045266</v>
      </c>
      <c r="AF284" s="22">
        <f t="shared" si="198"/>
        <v>2.9680729711993012</v>
      </c>
      <c r="AG284" s="22">
        <f t="shared" si="199"/>
        <v>26.342675345491855</v>
      </c>
      <c r="AH284" s="22">
        <f t="shared" si="200"/>
        <v>0.51386304903034985</v>
      </c>
      <c r="AI284" s="238">
        <f t="shared" si="201"/>
        <v>0.1270284551528649</v>
      </c>
      <c r="AJ284" s="247">
        <f t="shared" si="202"/>
        <v>9.2266965248116142E-4</v>
      </c>
      <c r="AK284" s="23">
        <f t="shared" si="203"/>
        <v>4.6133482624058078E-3</v>
      </c>
      <c r="AL284" s="23">
        <f t="shared" si="204"/>
        <v>8.6785759391792405E-4</v>
      </c>
      <c r="AM284" s="23">
        <f t="shared" si="205"/>
        <v>8.2446471422202815E-3</v>
      </c>
      <c r="AN284" s="23">
        <f t="shared" si="206"/>
        <v>7.3174098181921818E-2</v>
      </c>
      <c r="AO284" s="23">
        <f t="shared" si="207"/>
        <v>1.4273973584176384E-3</v>
      </c>
      <c r="AP284" s="248">
        <f t="shared" si="208"/>
        <v>3.5285681986906914E-4</v>
      </c>
      <c r="AQ284" s="256">
        <f t="shared" si="209"/>
        <v>4613.3482624058079</v>
      </c>
      <c r="AR284" s="257">
        <f t="shared" si="210"/>
        <v>867.85759391792408</v>
      </c>
      <c r="AS284" s="257">
        <f t="shared" si="211"/>
        <v>8244.6471422202812</v>
      </c>
      <c r="AT284" s="257">
        <f t="shared" si="212"/>
        <v>73174.098181921814</v>
      </c>
      <c r="AU284" s="257">
        <f t="shared" si="213"/>
        <v>1427.3973584176383</v>
      </c>
      <c r="AV284" s="258">
        <f t="shared" si="214"/>
        <v>352.85681986906917</v>
      </c>
      <c r="AW284" s="264">
        <v>1</v>
      </c>
      <c r="AX284" s="265">
        <f t="shared" si="215"/>
        <v>4613.3482624058079</v>
      </c>
      <c r="AY284" s="265">
        <f t="shared" si="216"/>
        <v>867.85759391792408</v>
      </c>
      <c r="AZ284" s="265">
        <f t="shared" si="217"/>
        <v>8244.6471422202812</v>
      </c>
      <c r="BA284" s="265">
        <f t="shared" si="218"/>
        <v>73174.098181921814</v>
      </c>
      <c r="BB284" s="265">
        <f t="shared" si="219"/>
        <v>1427.3973584176383</v>
      </c>
      <c r="BC284" s="266">
        <f t="shared" si="220"/>
        <v>352.85681986906917</v>
      </c>
      <c r="BD284" s="211">
        <f>'F. CONVERSIÓN DE CARBÓN A CARNE'!$F$20</f>
        <v>0.16207300021353654</v>
      </c>
      <c r="BG284" s="13">
        <v>0.1</v>
      </c>
      <c r="BH284" s="13">
        <f t="shared" si="221"/>
        <v>600</v>
      </c>
      <c r="BI284">
        <f t="shared" si="232"/>
        <v>1068.5595935383533</v>
      </c>
      <c r="BJ284">
        <f t="shared" si="233"/>
        <v>361068.55959353835</v>
      </c>
      <c r="BK284" s="13">
        <f t="shared" si="222"/>
        <v>1.01</v>
      </c>
      <c r="BL284" s="13">
        <f t="shared" si="223"/>
        <v>0.19</v>
      </c>
      <c r="BM284" s="13">
        <f t="shared" si="224"/>
        <v>1.8050000000000002</v>
      </c>
      <c r="BN284" s="13">
        <f t="shared" si="225"/>
        <v>16.02</v>
      </c>
      <c r="BO284" s="13">
        <f t="shared" si="226"/>
        <v>0.3125</v>
      </c>
      <c r="BP284" s="13">
        <f t="shared" si="227"/>
        <v>0.10149999999999999</v>
      </c>
      <c r="BQ284" s="13">
        <f t="shared" si="234"/>
        <v>57.498497801156468</v>
      </c>
      <c r="BR284" s="209">
        <f t="shared" si="235"/>
        <v>10.81654909130666</v>
      </c>
      <c r="BS284" s="209">
        <f t="shared" si="236"/>
        <v>102.75721636741331</v>
      </c>
      <c r="BT284" s="209">
        <f t="shared" si="237"/>
        <v>912.00587601438281</v>
      </c>
      <c r="BU284" s="209">
        <f t="shared" si="238"/>
        <v>17.790376794912273</v>
      </c>
      <c r="BV284" s="209">
        <f t="shared" si="239"/>
        <v>4.3978334015443261</v>
      </c>
      <c r="CI284"/>
      <c r="CJ284"/>
      <c r="CK284"/>
      <c r="CL284"/>
      <c r="CM284"/>
    </row>
    <row r="285" spans="1:91" s="39" customFormat="1" ht="12.95" customHeight="1" thickBot="1" x14ac:dyDescent="0.3">
      <c r="A285" s="13">
        <v>4.6173789941406396</v>
      </c>
      <c r="B285" s="13">
        <v>-74.121572810968999</v>
      </c>
      <c r="C285" s="13">
        <v>27</v>
      </c>
      <c r="D285" s="13">
        <v>26</v>
      </c>
      <c r="E285" s="13">
        <v>1836</v>
      </c>
      <c r="F285" s="3" t="s">
        <v>5</v>
      </c>
      <c r="G285" s="4" t="s">
        <v>508</v>
      </c>
      <c r="H285" s="5" t="s">
        <v>509</v>
      </c>
      <c r="I285" s="14" t="s">
        <v>1601</v>
      </c>
      <c r="J285" s="3" t="s">
        <v>1553</v>
      </c>
      <c r="K285" s="6">
        <v>40617</v>
      </c>
      <c r="L285" s="15">
        <v>12</v>
      </c>
      <c r="M285" s="3">
        <v>7</v>
      </c>
      <c r="N285" s="3">
        <f t="shared" si="194"/>
        <v>360</v>
      </c>
      <c r="O285" s="3">
        <v>30</v>
      </c>
      <c r="P285" s="14" t="s">
        <v>1554</v>
      </c>
      <c r="Q285" s="3">
        <v>560</v>
      </c>
      <c r="R285" s="14"/>
      <c r="S285" s="14"/>
      <c r="T285" s="14">
        <f t="shared" si="231"/>
        <v>413.39812377674269</v>
      </c>
      <c r="U285" s="17">
        <v>3.9E-2</v>
      </c>
      <c r="V285" s="18">
        <v>2.02</v>
      </c>
      <c r="W285" s="19">
        <v>10.1</v>
      </c>
      <c r="X285" s="18">
        <v>1.9</v>
      </c>
      <c r="Y285" s="20">
        <v>18.05</v>
      </c>
      <c r="Z285" s="19">
        <v>160.19999999999999</v>
      </c>
      <c r="AA285" s="21">
        <v>3.125</v>
      </c>
      <c r="AB285" s="219">
        <v>1.0149999999999999</v>
      </c>
      <c r="AC285" s="237">
        <f t="shared" si="195"/>
        <v>3.1001700323367031E-2</v>
      </c>
      <c r="AD285" s="22">
        <f t="shared" si="196"/>
        <v>0.1550085016168351</v>
      </c>
      <c r="AE285" s="22">
        <f t="shared" si="197"/>
        <v>2.916001515564225E-2</v>
      </c>
      <c r="AF285" s="22">
        <f t="shared" si="198"/>
        <v>0.27702014397860142</v>
      </c>
      <c r="AG285" s="22">
        <f t="shared" si="199"/>
        <v>2.4586496989125735</v>
      </c>
      <c r="AH285" s="22">
        <f t="shared" si="200"/>
        <v>4.7960551242832654E-2</v>
      </c>
      <c r="AI285" s="238">
        <f t="shared" si="201"/>
        <v>1.1855989147600726E-2</v>
      </c>
      <c r="AJ285" s="247">
        <f t="shared" si="202"/>
        <v>8.611583423157508E-5</v>
      </c>
      <c r="AK285" s="23">
        <f t="shared" si="203"/>
        <v>4.3057917115787531E-4</v>
      </c>
      <c r="AL285" s="23">
        <f t="shared" si="204"/>
        <v>8.1000042099006251E-5</v>
      </c>
      <c r="AM285" s="23">
        <f t="shared" si="205"/>
        <v>7.6950039994055951E-4</v>
      </c>
      <c r="AN285" s="23">
        <f t="shared" si="206"/>
        <v>6.8295824969793707E-3</v>
      </c>
      <c r="AO285" s="23">
        <f t="shared" si="207"/>
        <v>1.3322375345231293E-4</v>
      </c>
      <c r="AP285" s="248">
        <f t="shared" si="208"/>
        <v>3.2933303187779791E-5</v>
      </c>
      <c r="AQ285" s="256">
        <f t="shared" si="209"/>
        <v>430.57917115787529</v>
      </c>
      <c r="AR285" s="257">
        <f t="shared" si="210"/>
        <v>81.000042099006251</v>
      </c>
      <c r="AS285" s="257">
        <f t="shared" si="211"/>
        <v>769.50039994055953</v>
      </c>
      <c r="AT285" s="257">
        <f t="shared" si="212"/>
        <v>6829.5824969793703</v>
      </c>
      <c r="AU285" s="257">
        <f t="shared" si="213"/>
        <v>133.22375345231293</v>
      </c>
      <c r="AV285" s="258">
        <f t="shared" si="214"/>
        <v>32.933303187779792</v>
      </c>
      <c r="AW285" s="264">
        <v>1</v>
      </c>
      <c r="AX285" s="265">
        <f t="shared" si="215"/>
        <v>430.57917115787529</v>
      </c>
      <c r="AY285" s="265">
        <f t="shared" si="216"/>
        <v>81.000042099006251</v>
      </c>
      <c r="AZ285" s="265">
        <f t="shared" si="217"/>
        <v>769.50039994055953</v>
      </c>
      <c r="BA285" s="265">
        <f t="shared" si="218"/>
        <v>6829.5824969793703</v>
      </c>
      <c r="BB285" s="265">
        <f t="shared" si="219"/>
        <v>133.22375345231293</v>
      </c>
      <c r="BC285" s="266">
        <f t="shared" si="220"/>
        <v>32.933303187779792</v>
      </c>
      <c r="BD285" s="211">
        <f>'F. CONVERSIÓN DE CARBÓN A CARNE'!$F$20</f>
        <v>0.16207300021353654</v>
      </c>
      <c r="BG285" s="13">
        <v>0.1</v>
      </c>
      <c r="BH285" s="13">
        <f t="shared" si="221"/>
        <v>56</v>
      </c>
      <c r="BI285">
        <f t="shared" si="232"/>
        <v>99.732228730246305</v>
      </c>
      <c r="BJ285">
        <f t="shared" si="233"/>
        <v>3235.7322287302463</v>
      </c>
      <c r="BK285" s="13">
        <f t="shared" si="222"/>
        <v>1.01</v>
      </c>
      <c r="BL285" s="13">
        <f t="shared" si="223"/>
        <v>0.19</v>
      </c>
      <c r="BM285" s="13">
        <f t="shared" si="224"/>
        <v>1.8050000000000002</v>
      </c>
      <c r="BN285" s="13">
        <f t="shared" si="225"/>
        <v>16.02</v>
      </c>
      <c r="BO285" s="13">
        <f t="shared" si="226"/>
        <v>0.3125</v>
      </c>
      <c r="BP285" s="13">
        <f t="shared" si="227"/>
        <v>0.10149999999999999</v>
      </c>
      <c r="BQ285" s="13">
        <f t="shared" si="234"/>
        <v>0.51550634092966974</v>
      </c>
      <c r="BR285" s="209">
        <f t="shared" si="235"/>
        <v>9.6976440372908174E-2</v>
      </c>
      <c r="BS285" s="209">
        <f t="shared" si="236"/>
        <v>0.92127618354262786</v>
      </c>
      <c r="BT285" s="209">
        <f t="shared" si="237"/>
        <v>8.1766451303894172</v>
      </c>
      <c r="BU285" s="209">
        <f t="shared" si="238"/>
        <v>0.15950072429754636</v>
      </c>
      <c r="BV285" s="209">
        <f t="shared" si="239"/>
        <v>3.9429047567270545E-2</v>
      </c>
      <c r="CI285"/>
      <c r="CJ285"/>
      <c r="CK285"/>
      <c r="CL285"/>
      <c r="CM285"/>
    </row>
    <row r="286" spans="1:91" s="51" customFormat="1" ht="12.95" customHeight="1" thickBot="1" x14ac:dyDescent="0.3">
      <c r="A286" s="13">
        <v>4.6182689999999997</v>
      </c>
      <c r="B286" s="13">
        <v>-74.188783000000001</v>
      </c>
      <c r="C286" s="13">
        <v>19</v>
      </c>
      <c r="D286" s="13">
        <v>26</v>
      </c>
      <c r="E286" s="13">
        <v>1828</v>
      </c>
      <c r="F286" s="3" t="s">
        <v>5</v>
      </c>
      <c r="G286" s="4" t="s">
        <v>140</v>
      </c>
      <c r="H286" s="5" t="s">
        <v>141</v>
      </c>
      <c r="I286" s="14" t="s">
        <v>1570</v>
      </c>
      <c r="J286" s="3" t="s">
        <v>1553</v>
      </c>
      <c r="K286" s="6">
        <v>40664</v>
      </c>
      <c r="L286" s="15">
        <v>12</v>
      </c>
      <c r="M286" s="3">
        <v>7</v>
      </c>
      <c r="N286" s="3">
        <f t="shared" si="194"/>
        <v>360</v>
      </c>
      <c r="O286" s="3">
        <v>30</v>
      </c>
      <c r="P286" s="14" t="s">
        <v>1554</v>
      </c>
      <c r="Q286" s="3">
        <v>500</v>
      </c>
      <c r="R286" s="14"/>
      <c r="S286" s="14"/>
      <c r="T286" s="14">
        <f t="shared" si="231"/>
        <v>369.105467657806</v>
      </c>
      <c r="U286" s="17">
        <v>3.9E-2</v>
      </c>
      <c r="V286" s="18">
        <v>2.02</v>
      </c>
      <c r="W286" s="19">
        <v>10.1</v>
      </c>
      <c r="X286" s="18">
        <v>1.9</v>
      </c>
      <c r="Y286" s="20">
        <v>18.05</v>
      </c>
      <c r="Z286" s="19">
        <v>160.19999999999999</v>
      </c>
      <c r="AA286" s="21">
        <v>3.125</v>
      </c>
      <c r="AB286" s="219">
        <v>1.0149999999999999</v>
      </c>
      <c r="AC286" s="237">
        <f t="shared" si="195"/>
        <v>2.7680089574434848E-2</v>
      </c>
      <c r="AD286" s="22">
        <f t="shared" si="196"/>
        <v>0.13840044787217426</v>
      </c>
      <c r="AE286" s="22">
        <f t="shared" si="197"/>
        <v>2.6035727817537727E-2</v>
      </c>
      <c r="AF286" s="22">
        <f t="shared" si="198"/>
        <v>0.24733941426660841</v>
      </c>
      <c r="AG286" s="22">
        <f t="shared" si="199"/>
        <v>2.1952229454576546</v>
      </c>
      <c r="AH286" s="22">
        <f t="shared" si="200"/>
        <v>4.2821920752529156E-2</v>
      </c>
      <c r="AI286" s="238">
        <f t="shared" si="201"/>
        <v>1.0585704596072075E-2</v>
      </c>
      <c r="AJ286" s="247">
        <f t="shared" si="202"/>
        <v>7.6889137706763461E-5</v>
      </c>
      <c r="AK286" s="23">
        <f t="shared" si="203"/>
        <v>3.8444568853381739E-4</v>
      </c>
      <c r="AL286" s="23">
        <f t="shared" si="204"/>
        <v>7.2321466159827022E-5</v>
      </c>
      <c r="AM286" s="23">
        <f t="shared" si="205"/>
        <v>6.8705392851835668E-4</v>
      </c>
      <c r="AN286" s="23">
        <f t="shared" si="206"/>
        <v>6.0978415151601521E-3</v>
      </c>
      <c r="AO286" s="23">
        <f t="shared" si="207"/>
        <v>1.1894977986813654E-4</v>
      </c>
      <c r="AP286" s="248">
        <f t="shared" si="208"/>
        <v>2.9404734989089096E-5</v>
      </c>
      <c r="AQ286" s="256">
        <f t="shared" si="209"/>
        <v>384.44568853381736</v>
      </c>
      <c r="AR286" s="257">
        <f t="shared" si="210"/>
        <v>72.321466159827025</v>
      </c>
      <c r="AS286" s="257">
        <f t="shared" si="211"/>
        <v>687.05392851835666</v>
      </c>
      <c r="AT286" s="257">
        <f t="shared" si="212"/>
        <v>6097.8415151601521</v>
      </c>
      <c r="AU286" s="257">
        <f t="shared" si="213"/>
        <v>118.94977986813655</v>
      </c>
      <c r="AV286" s="258">
        <f t="shared" si="214"/>
        <v>29.404734989089096</v>
      </c>
      <c r="AW286" s="264">
        <v>1</v>
      </c>
      <c r="AX286" s="265">
        <f t="shared" si="215"/>
        <v>384.44568853381736</v>
      </c>
      <c r="AY286" s="265">
        <f t="shared" si="216"/>
        <v>72.321466159827025</v>
      </c>
      <c r="AZ286" s="265">
        <f t="shared" si="217"/>
        <v>687.05392851835666</v>
      </c>
      <c r="BA286" s="265">
        <f t="shared" si="218"/>
        <v>6097.8415151601521</v>
      </c>
      <c r="BB286" s="265">
        <f t="shared" si="219"/>
        <v>118.94977986813655</v>
      </c>
      <c r="BC286" s="266">
        <f t="shared" si="220"/>
        <v>29.404734989089096</v>
      </c>
      <c r="BD286" s="211">
        <f>'F. CONVERSIÓN DE CARBÓN A CARNE'!$F$20</f>
        <v>0.16207300021353654</v>
      </c>
      <c r="BG286" s="13">
        <v>0.1</v>
      </c>
      <c r="BH286" s="13">
        <f t="shared" si="221"/>
        <v>50</v>
      </c>
      <c r="BI286">
        <f t="shared" si="232"/>
        <v>89.046632794862774</v>
      </c>
      <c r="BJ286">
        <f t="shared" si="233"/>
        <v>2589.0466327948629</v>
      </c>
      <c r="BK286" s="13">
        <f t="shared" si="222"/>
        <v>1.01</v>
      </c>
      <c r="BL286" s="13">
        <f t="shared" si="223"/>
        <v>0.19</v>
      </c>
      <c r="BM286" s="13">
        <f t="shared" si="224"/>
        <v>1.8050000000000002</v>
      </c>
      <c r="BN286" s="13">
        <f t="shared" si="225"/>
        <v>16.02</v>
      </c>
      <c r="BO286" s="13">
        <f t="shared" si="226"/>
        <v>0.3125</v>
      </c>
      <c r="BP286" s="13">
        <f t="shared" si="227"/>
        <v>0.10149999999999999</v>
      </c>
      <c r="BQ286" s="13">
        <f t="shared" si="234"/>
        <v>0.41252420909739601</v>
      </c>
      <c r="BR286" s="209">
        <f t="shared" si="235"/>
        <v>7.7603564087628932E-2</v>
      </c>
      <c r="BS286" s="209">
        <f t="shared" si="236"/>
        <v>0.73723385883247494</v>
      </c>
      <c r="BT286" s="209">
        <f t="shared" si="237"/>
        <v>6.543205772020082</v>
      </c>
      <c r="BU286" s="209">
        <f t="shared" si="238"/>
        <v>0.12763744093360022</v>
      </c>
      <c r="BV286" s="209">
        <f t="shared" si="239"/>
        <v>3.1552350323797398E-2</v>
      </c>
      <c r="CI286"/>
      <c r="CJ286"/>
      <c r="CK286"/>
      <c r="CL286"/>
      <c r="CM286"/>
    </row>
    <row r="287" spans="1:91" s="39" customFormat="1" ht="12.95" customHeight="1" thickBot="1" x14ac:dyDescent="0.3">
      <c r="A287" s="13">
        <v>4.6185777777777783</v>
      </c>
      <c r="B287" s="13">
        <v>-74.136352777777788</v>
      </c>
      <c r="C287" s="13">
        <v>25</v>
      </c>
      <c r="D287" s="13">
        <v>26</v>
      </c>
      <c r="E287" s="13">
        <v>1834</v>
      </c>
      <c r="F287" s="3" t="s">
        <v>13</v>
      </c>
      <c r="G287" s="4" t="s">
        <v>416</v>
      </c>
      <c r="H287" s="5" t="s">
        <v>417</v>
      </c>
      <c r="I287" s="14" t="s">
        <v>1598</v>
      </c>
      <c r="J287" s="3" t="s">
        <v>1564</v>
      </c>
      <c r="K287" s="6">
        <v>40619</v>
      </c>
      <c r="L287" s="15">
        <v>12</v>
      </c>
      <c r="M287" s="3">
        <v>7</v>
      </c>
      <c r="N287" s="3">
        <f t="shared" si="194"/>
        <v>360</v>
      </c>
      <c r="O287" s="3">
        <v>30</v>
      </c>
      <c r="P287" s="14" t="s">
        <v>1554</v>
      </c>
      <c r="Q287" s="3">
        <v>660</v>
      </c>
      <c r="R287" s="14">
        <f>0.565555287076649*Q287</f>
        <v>373.26648947058834</v>
      </c>
      <c r="S287" s="14"/>
      <c r="T287" s="14"/>
      <c r="U287" s="17">
        <v>3.9E-2</v>
      </c>
      <c r="V287" s="27">
        <v>2.0099999999999998</v>
      </c>
      <c r="W287" s="28">
        <v>10.050000000000001</v>
      </c>
      <c r="X287" s="27">
        <v>3.0999999999999996</v>
      </c>
      <c r="Y287" s="29">
        <v>18.05</v>
      </c>
      <c r="Z287" s="28">
        <v>154.44999999999999</v>
      </c>
      <c r="AA287" s="31">
        <v>3.125</v>
      </c>
      <c r="AB287" s="225">
        <v>0.95899999999999996</v>
      </c>
      <c r="AC287" s="237">
        <f t="shared" si="195"/>
        <v>3.2745531334848671E-2</v>
      </c>
      <c r="AD287" s="22">
        <f t="shared" si="196"/>
        <v>0.16372765667424335</v>
      </c>
      <c r="AE287" s="22">
        <f t="shared" si="197"/>
        <v>5.0503058277627293E-2</v>
      </c>
      <c r="AF287" s="22">
        <f t="shared" si="198"/>
        <v>0.29405812964876543</v>
      </c>
      <c r="AG287" s="22">
        <f t="shared" si="199"/>
        <v>2.5161926938643662</v>
      </c>
      <c r="AH287" s="22">
        <f t="shared" si="200"/>
        <v>5.0910341005672675E-2</v>
      </c>
      <c r="AI287" s="238">
        <f t="shared" si="201"/>
        <v>1.1890830760827529E-2</v>
      </c>
      <c r="AJ287" s="247">
        <f t="shared" si="202"/>
        <v>9.0959809263468528E-5</v>
      </c>
      <c r="AK287" s="23">
        <f t="shared" si="203"/>
        <v>4.5479904631734263E-4</v>
      </c>
      <c r="AL287" s="23">
        <f t="shared" si="204"/>
        <v>1.4028627299340915E-4</v>
      </c>
      <c r="AM287" s="23">
        <f t="shared" si="205"/>
        <v>8.1682813791323727E-4</v>
      </c>
      <c r="AN287" s="23">
        <f t="shared" si="206"/>
        <v>6.9894241496232393E-3</v>
      </c>
      <c r="AO287" s="23">
        <f t="shared" si="207"/>
        <v>1.4141761390464632E-4</v>
      </c>
      <c r="AP287" s="248">
        <f t="shared" si="208"/>
        <v>3.303008544674314E-5</v>
      </c>
      <c r="AQ287" s="256">
        <f t="shared" si="209"/>
        <v>454.79904631734263</v>
      </c>
      <c r="AR287" s="257">
        <f t="shared" si="210"/>
        <v>140.28627299340914</v>
      </c>
      <c r="AS287" s="257">
        <f t="shared" si="211"/>
        <v>816.82813791323724</v>
      </c>
      <c r="AT287" s="257">
        <f t="shared" si="212"/>
        <v>6989.4241496232389</v>
      </c>
      <c r="AU287" s="257">
        <f t="shared" si="213"/>
        <v>141.41761390464632</v>
      </c>
      <c r="AV287" s="258">
        <f t="shared" si="214"/>
        <v>33.030085446743144</v>
      </c>
      <c r="AW287" s="264">
        <v>1</v>
      </c>
      <c r="AX287" s="265">
        <f t="shared" si="215"/>
        <v>454.79904631734263</v>
      </c>
      <c r="AY287" s="265">
        <f t="shared" si="216"/>
        <v>140.28627299340914</v>
      </c>
      <c r="AZ287" s="265">
        <f t="shared" si="217"/>
        <v>816.82813791323724</v>
      </c>
      <c r="BA287" s="265">
        <f t="shared" si="218"/>
        <v>6989.4241496232389</v>
      </c>
      <c r="BB287" s="265">
        <f t="shared" si="219"/>
        <v>141.41761390464632</v>
      </c>
      <c r="BC287" s="266">
        <f t="shared" si="220"/>
        <v>33.030085446743144</v>
      </c>
      <c r="BF287" s="210">
        <f>'F. CONVERSIÓN DE CARBÓN A CARNE'!$L$20</f>
        <v>0.24417195935985944</v>
      </c>
      <c r="BG287" s="13">
        <v>0.1</v>
      </c>
      <c r="BH287" s="13">
        <f t="shared" si="221"/>
        <v>66</v>
      </c>
      <c r="BI287">
        <f>(((((BD287+BE287+BF287)/0.565555287076649)^2)+((BH287/Q287)^2))^(1/2))*R287</f>
        <v>165.41985093975219</v>
      </c>
      <c r="BJ287">
        <f t="shared" si="233"/>
        <v>4521.419850939752</v>
      </c>
      <c r="BK287" s="13">
        <f t="shared" si="222"/>
        <v>1.0050000000000001</v>
      </c>
      <c r="BL287" s="13">
        <f t="shared" si="223"/>
        <v>0.31</v>
      </c>
      <c r="BM287" s="13">
        <f t="shared" si="224"/>
        <v>1.8050000000000002</v>
      </c>
      <c r="BN287" s="13">
        <f t="shared" si="225"/>
        <v>15.445</v>
      </c>
      <c r="BO287" s="13">
        <f t="shared" si="226"/>
        <v>0.3125</v>
      </c>
      <c r="BP287" s="13">
        <f t="shared" si="227"/>
        <v>9.5899999999999999E-2</v>
      </c>
      <c r="BQ287" s="13">
        <f t="shared" si="234"/>
        <v>0.71663483120938998</v>
      </c>
      <c r="BR287" s="209">
        <f t="shared" si="235"/>
        <v>0.22105153997503568</v>
      </c>
      <c r="BS287" s="209">
        <f t="shared" si="236"/>
        <v>1.2870904182417404</v>
      </c>
      <c r="BT287" s="209">
        <f t="shared" si="237"/>
        <v>11.01335817714331</v>
      </c>
      <c r="BU287" s="209">
        <f t="shared" si="238"/>
        <v>0.22283421368451178</v>
      </c>
      <c r="BV287" s="209">
        <f t="shared" si="239"/>
        <v>5.2046084750235061E-2</v>
      </c>
      <c r="CI287"/>
      <c r="CJ287"/>
      <c r="CK287"/>
      <c r="CL287"/>
      <c r="CM287"/>
    </row>
    <row r="288" spans="1:91" s="52" customFormat="1" ht="12.95" customHeight="1" thickBot="1" x14ac:dyDescent="0.3">
      <c r="A288" s="13">
        <v>4.6186576522641101</v>
      </c>
      <c r="B288" s="13">
        <v>-74.182393461271403</v>
      </c>
      <c r="C288" s="13">
        <v>20</v>
      </c>
      <c r="D288" s="13">
        <v>26</v>
      </c>
      <c r="E288" s="13">
        <v>1829</v>
      </c>
      <c r="F288" s="3" t="s">
        <v>5</v>
      </c>
      <c r="G288" s="4" t="s">
        <v>371</v>
      </c>
      <c r="H288" s="5" t="s">
        <v>372</v>
      </c>
      <c r="I288" s="14" t="s">
        <v>1598</v>
      </c>
      <c r="J288" s="3" t="s">
        <v>1553</v>
      </c>
      <c r="K288" s="6" t="s">
        <v>1551</v>
      </c>
      <c r="L288" s="15">
        <v>12</v>
      </c>
      <c r="M288" s="3">
        <v>7</v>
      </c>
      <c r="N288" s="3">
        <f t="shared" si="194"/>
        <v>360</v>
      </c>
      <c r="O288" s="3">
        <v>30</v>
      </c>
      <c r="P288" s="14" t="s">
        <v>1554</v>
      </c>
      <c r="Q288" s="3">
        <v>160</v>
      </c>
      <c r="R288" s="14"/>
      <c r="S288" s="14"/>
      <c r="T288" s="14">
        <f>0.738210935315612*Q288</f>
        <v>118.11374965049792</v>
      </c>
      <c r="U288" s="17">
        <v>3.9E-2</v>
      </c>
      <c r="V288" s="18">
        <v>2.02</v>
      </c>
      <c r="W288" s="19">
        <v>10.1</v>
      </c>
      <c r="X288" s="18">
        <v>1.9</v>
      </c>
      <c r="Y288" s="20">
        <v>18.05</v>
      </c>
      <c r="Z288" s="19">
        <v>160.19999999999999</v>
      </c>
      <c r="AA288" s="21">
        <v>3.125</v>
      </c>
      <c r="AB288" s="219">
        <v>1.0149999999999999</v>
      </c>
      <c r="AC288" s="237">
        <f t="shared" si="195"/>
        <v>8.8576286638191518E-3</v>
      </c>
      <c r="AD288" s="22">
        <f t="shared" si="196"/>
        <v>4.4288143319095752E-2</v>
      </c>
      <c r="AE288" s="22">
        <f t="shared" si="197"/>
        <v>8.3314329016120729E-3</v>
      </c>
      <c r="AF288" s="22">
        <f t="shared" si="198"/>
        <v>7.9148612565314691E-2</v>
      </c>
      <c r="AG288" s="22">
        <f t="shared" si="199"/>
        <v>0.7024713425464495</v>
      </c>
      <c r="AH288" s="22">
        <f t="shared" si="200"/>
        <v>1.370301464080933E-2</v>
      </c>
      <c r="AI288" s="238">
        <f t="shared" si="201"/>
        <v>3.3874254707430647E-3</v>
      </c>
      <c r="AJ288" s="247">
        <f t="shared" si="202"/>
        <v>2.4604524066164312E-5</v>
      </c>
      <c r="AK288" s="23">
        <f t="shared" si="203"/>
        <v>1.2302262033082154E-4</v>
      </c>
      <c r="AL288" s="23">
        <f t="shared" si="204"/>
        <v>2.3142869171144647E-5</v>
      </c>
      <c r="AM288" s="23">
        <f t="shared" si="205"/>
        <v>2.1985725712587415E-4</v>
      </c>
      <c r="AN288" s="23">
        <f t="shared" si="206"/>
        <v>1.9513092848512485E-3</v>
      </c>
      <c r="AO288" s="23">
        <f t="shared" si="207"/>
        <v>3.8063929557803694E-5</v>
      </c>
      <c r="AP288" s="248">
        <f t="shared" si="208"/>
        <v>9.4095151965085128E-6</v>
      </c>
      <c r="AQ288" s="256">
        <f t="shared" si="209"/>
        <v>123.02262033082154</v>
      </c>
      <c r="AR288" s="257">
        <f t="shared" si="210"/>
        <v>23.142869171144646</v>
      </c>
      <c r="AS288" s="257">
        <f t="shared" si="211"/>
        <v>219.85725712587416</v>
      </c>
      <c r="AT288" s="257">
        <f t="shared" si="212"/>
        <v>1951.3092848512485</v>
      </c>
      <c r="AU288" s="257">
        <f t="shared" si="213"/>
        <v>38.063929557803696</v>
      </c>
      <c r="AV288" s="258">
        <f t="shared" si="214"/>
        <v>9.4095151965085133</v>
      </c>
      <c r="AW288" s="264">
        <v>1</v>
      </c>
      <c r="AX288" s="265">
        <f t="shared" si="215"/>
        <v>123.02262033082154</v>
      </c>
      <c r="AY288" s="265">
        <f t="shared" si="216"/>
        <v>23.142869171144646</v>
      </c>
      <c r="AZ288" s="265">
        <f t="shared" si="217"/>
        <v>219.85725712587416</v>
      </c>
      <c r="BA288" s="265">
        <f t="shared" si="218"/>
        <v>1951.3092848512485</v>
      </c>
      <c r="BB288" s="265">
        <f t="shared" si="219"/>
        <v>38.063929557803696</v>
      </c>
      <c r="BC288" s="266">
        <f t="shared" si="220"/>
        <v>9.4095151965085133</v>
      </c>
      <c r="BD288" s="211">
        <f>'F. CONVERSIÓN DE CARBÓN A CARNE'!$F$20</f>
        <v>0.16207300021353654</v>
      </c>
      <c r="BG288" s="13">
        <v>0.1</v>
      </c>
      <c r="BH288" s="13">
        <f t="shared" si="221"/>
        <v>16</v>
      </c>
      <c r="BI288">
        <f>(((((BD288+BE288+BF288)/0.738210935315612)^2)+((BH288/Q288)^2))^(1/2))*T288</f>
        <v>28.494922494356089</v>
      </c>
      <c r="BJ288">
        <f t="shared" si="233"/>
        <v>284.4949224943561</v>
      </c>
      <c r="BK288" s="13">
        <f t="shared" si="222"/>
        <v>1.01</v>
      </c>
      <c r="BL288" s="13">
        <f t="shared" si="223"/>
        <v>0.19</v>
      </c>
      <c r="BM288" s="13">
        <f t="shared" si="224"/>
        <v>1.8050000000000002</v>
      </c>
      <c r="BN288" s="13">
        <f t="shared" si="225"/>
        <v>16.02</v>
      </c>
      <c r="BO288" s="13">
        <f t="shared" si="226"/>
        <v>0.3125</v>
      </c>
      <c r="BP288" s="13">
        <f t="shared" si="227"/>
        <v>0.10149999999999999</v>
      </c>
      <c r="BQ288" s="13">
        <f t="shared" si="234"/>
        <v>4.5520270451905549E-2</v>
      </c>
      <c r="BR288" s="209">
        <f t="shared" si="235"/>
        <v>8.5632191939228278E-3</v>
      </c>
      <c r="BS288" s="209">
        <f t="shared" si="236"/>
        <v>8.1350582342266858E-2</v>
      </c>
      <c r="BT288" s="209">
        <f t="shared" si="237"/>
        <v>0.72201458677180885</v>
      </c>
      <c r="BU288" s="209">
        <f t="shared" si="238"/>
        <v>1.4084242095267808E-2</v>
      </c>
      <c r="BV288" s="209">
        <f t="shared" si="239"/>
        <v>3.4816660173110654E-3</v>
      </c>
      <c r="CI288"/>
      <c r="CJ288"/>
      <c r="CK288"/>
      <c r="CL288"/>
      <c r="CM288"/>
    </row>
    <row r="289" spans="1:91" s="39" customFormat="1" ht="12.95" customHeight="1" thickBot="1" x14ac:dyDescent="0.3">
      <c r="A289" s="13">
        <v>4.6187040000000001</v>
      </c>
      <c r="B289" s="13">
        <v>-74.205977000000004</v>
      </c>
      <c r="C289" s="13">
        <v>17</v>
      </c>
      <c r="D289" s="13">
        <v>26</v>
      </c>
      <c r="E289" s="13">
        <v>1826</v>
      </c>
      <c r="F289" s="3" t="s">
        <v>5</v>
      </c>
      <c r="G289" s="4" t="s">
        <v>136</v>
      </c>
      <c r="H289" s="5" t="s">
        <v>137</v>
      </c>
      <c r="I289" s="14" t="s">
        <v>1570</v>
      </c>
      <c r="J289" s="3" t="s">
        <v>1559</v>
      </c>
      <c r="K289" s="6">
        <v>40619</v>
      </c>
      <c r="L289" s="15">
        <v>12</v>
      </c>
      <c r="M289" s="3">
        <v>7</v>
      </c>
      <c r="N289" s="3">
        <f t="shared" si="194"/>
        <v>360</v>
      </c>
      <c r="O289" s="3">
        <v>30</v>
      </c>
      <c r="P289" s="14" t="s">
        <v>1554</v>
      </c>
      <c r="Q289" s="3">
        <v>675</v>
      </c>
      <c r="R289" s="14">
        <f>0.565555287076649*Q289</f>
        <v>381.7498187767381</v>
      </c>
      <c r="S289" s="14"/>
      <c r="T289" s="14"/>
      <c r="U289" s="17">
        <v>3.9E-2</v>
      </c>
      <c r="V289" s="18">
        <v>2.0099999999999998</v>
      </c>
      <c r="W289" s="19">
        <v>10.050000000000001</v>
      </c>
      <c r="X289" s="18">
        <v>3.0999999999999996</v>
      </c>
      <c r="Y289" s="154">
        <v>18.05</v>
      </c>
      <c r="Z289" s="19">
        <v>154.44999999999999</v>
      </c>
      <c r="AA289" s="31">
        <v>3.125</v>
      </c>
      <c r="AB289" s="226">
        <v>0.95899999999999996</v>
      </c>
      <c r="AC289" s="237">
        <f t="shared" si="195"/>
        <v>3.3489747956095231E-2</v>
      </c>
      <c r="AD289" s="22">
        <f t="shared" si="196"/>
        <v>0.16744873978047614</v>
      </c>
      <c r="AE289" s="22">
        <f t="shared" si="197"/>
        <v>5.165085505666428E-2</v>
      </c>
      <c r="AF289" s="22">
        <f t="shared" si="198"/>
        <v>0.30074126895896458</v>
      </c>
      <c r="AG289" s="22">
        <f t="shared" si="199"/>
        <v>2.5733788914521929</v>
      </c>
      <c r="AH289" s="22">
        <f t="shared" si="200"/>
        <v>5.2067394210347062E-2</v>
      </c>
      <c r="AI289" s="238">
        <f t="shared" si="201"/>
        <v>1.2161076914482701E-2</v>
      </c>
      <c r="AJ289" s="247">
        <f t="shared" si="202"/>
        <v>9.302707765582009E-5</v>
      </c>
      <c r="AK289" s="23">
        <f t="shared" si="203"/>
        <v>4.6513538827910037E-4</v>
      </c>
      <c r="AL289" s="23">
        <f t="shared" si="204"/>
        <v>1.43474597379623E-4</v>
      </c>
      <c r="AM289" s="23">
        <f t="shared" si="205"/>
        <v>8.3539241377490162E-4</v>
      </c>
      <c r="AN289" s="23">
        <f t="shared" si="206"/>
        <v>7.1482746984783139E-3</v>
      </c>
      <c r="AO289" s="23">
        <f t="shared" si="207"/>
        <v>1.4463165058429739E-4</v>
      </c>
      <c r="AP289" s="248">
        <f t="shared" si="208"/>
        <v>3.3780769206896392E-5</v>
      </c>
      <c r="AQ289" s="256">
        <f t="shared" si="209"/>
        <v>465.13538827910037</v>
      </c>
      <c r="AR289" s="257">
        <f t="shared" si="210"/>
        <v>143.47459737962299</v>
      </c>
      <c r="AS289" s="257">
        <f t="shared" si="211"/>
        <v>835.39241377490157</v>
      </c>
      <c r="AT289" s="257">
        <f t="shared" si="212"/>
        <v>7148.2746984783134</v>
      </c>
      <c r="AU289" s="257">
        <f t="shared" si="213"/>
        <v>144.6316505842974</v>
      </c>
      <c r="AV289" s="258">
        <f t="shared" si="214"/>
        <v>33.780769206896395</v>
      </c>
      <c r="AW289" s="264">
        <v>1</v>
      </c>
      <c r="AX289" s="265">
        <f t="shared" si="215"/>
        <v>465.13538827910037</v>
      </c>
      <c r="AY289" s="265">
        <f t="shared" si="216"/>
        <v>143.47459737962299</v>
      </c>
      <c r="AZ289" s="265">
        <f t="shared" si="217"/>
        <v>835.39241377490157</v>
      </c>
      <c r="BA289" s="265">
        <f t="shared" si="218"/>
        <v>7148.2746984783134</v>
      </c>
      <c r="BB289" s="265">
        <f t="shared" si="219"/>
        <v>144.6316505842974</v>
      </c>
      <c r="BC289" s="266">
        <f t="shared" si="220"/>
        <v>33.780769206896395</v>
      </c>
      <c r="BF289" s="210">
        <f>'F. CONVERSIÓN DE CARBÓN A CARNE'!$L$20</f>
        <v>0.24417195935985944</v>
      </c>
      <c r="BG289" s="13">
        <v>0.1</v>
      </c>
      <c r="BH289" s="13">
        <f t="shared" si="221"/>
        <v>67.5</v>
      </c>
      <c r="BI289">
        <f>(((((BD289+BE289+BF289)/0.565555287076649)^2)+((BH289/Q289)^2))^(1/2))*R289</f>
        <v>169.17939300656477</v>
      </c>
      <c r="BJ289">
        <f t="shared" si="233"/>
        <v>4725.4293930065651</v>
      </c>
      <c r="BK289" s="13">
        <f t="shared" si="222"/>
        <v>1.0050000000000001</v>
      </c>
      <c r="BL289" s="13">
        <f t="shared" si="223"/>
        <v>0.31</v>
      </c>
      <c r="BM289" s="13">
        <f t="shared" si="224"/>
        <v>1.8050000000000002</v>
      </c>
      <c r="BN289" s="13">
        <f t="shared" si="225"/>
        <v>15.445</v>
      </c>
      <c r="BO289" s="13">
        <f t="shared" si="226"/>
        <v>0.3125</v>
      </c>
      <c r="BP289" s="13">
        <f t="shared" si="227"/>
        <v>9.5899999999999999E-2</v>
      </c>
      <c r="BQ289" s="13">
        <f t="shared" si="234"/>
        <v>0.74896159583385347</v>
      </c>
      <c r="BR289" s="209">
        <f t="shared" si="235"/>
        <v>0.2310229798094473</v>
      </c>
      <c r="BS289" s="209">
        <f t="shared" si="236"/>
        <v>1.3451499308259753</v>
      </c>
      <c r="BT289" s="209">
        <f t="shared" si="237"/>
        <v>11.510161042441657</v>
      </c>
      <c r="BU289" s="209">
        <f t="shared" si="238"/>
        <v>0.23288606835629772</v>
      </c>
      <c r="BV289" s="209">
        <f t="shared" si="239"/>
        <v>5.4393837689491978E-2</v>
      </c>
      <c r="CI289"/>
      <c r="CJ289"/>
      <c r="CK289"/>
      <c r="CL289"/>
      <c r="CM289"/>
    </row>
    <row r="290" spans="1:91" s="41" customFormat="1" ht="12.95" customHeight="1" thickBot="1" x14ac:dyDescent="0.3">
      <c r="A290" s="13">
        <v>4.6192536035678504</v>
      </c>
      <c r="B290" s="13">
        <v>-74.120194761204104</v>
      </c>
      <c r="C290" s="13">
        <v>27</v>
      </c>
      <c r="D290" s="13">
        <v>26</v>
      </c>
      <c r="E290" s="13">
        <v>1836</v>
      </c>
      <c r="F290" s="3" t="s">
        <v>5</v>
      </c>
      <c r="G290" s="4" t="s">
        <v>482</v>
      </c>
      <c r="H290" s="5" t="s">
        <v>483</v>
      </c>
      <c r="I290" s="14" t="s">
        <v>1601</v>
      </c>
      <c r="J290" s="3" t="s">
        <v>1553</v>
      </c>
      <c r="K290" s="6">
        <v>40617</v>
      </c>
      <c r="L290" s="15">
        <v>12</v>
      </c>
      <c r="M290" s="3">
        <v>7</v>
      </c>
      <c r="N290" s="3">
        <f t="shared" si="194"/>
        <v>360</v>
      </c>
      <c r="O290" s="3">
        <v>30</v>
      </c>
      <c r="P290" s="14" t="s">
        <v>1554</v>
      </c>
      <c r="Q290" s="3">
        <v>375</v>
      </c>
      <c r="R290" s="14"/>
      <c r="S290" s="14"/>
      <c r="T290" s="14">
        <f>0.738210935315612*Q290</f>
        <v>276.8291007433545</v>
      </c>
      <c r="U290" s="17">
        <v>3.9E-2</v>
      </c>
      <c r="V290" s="18">
        <v>2.02</v>
      </c>
      <c r="W290" s="19">
        <v>10.1</v>
      </c>
      <c r="X290" s="18">
        <v>1.9</v>
      </c>
      <c r="Y290" s="20">
        <v>18.05</v>
      </c>
      <c r="Z290" s="19">
        <v>160.19999999999999</v>
      </c>
      <c r="AA290" s="21">
        <v>3.125</v>
      </c>
      <c r="AB290" s="219">
        <v>1.0149999999999999</v>
      </c>
      <c r="AC290" s="237">
        <f t="shared" si="195"/>
        <v>2.0760067180826132E-2</v>
      </c>
      <c r="AD290" s="22">
        <f t="shared" si="196"/>
        <v>0.10380033590413067</v>
      </c>
      <c r="AE290" s="22">
        <f t="shared" si="197"/>
        <v>1.9526795863153291E-2</v>
      </c>
      <c r="AF290" s="22">
        <f t="shared" si="198"/>
        <v>0.18550456069995633</v>
      </c>
      <c r="AG290" s="22">
        <f t="shared" si="199"/>
        <v>1.646417209093241</v>
      </c>
      <c r="AH290" s="22">
        <f t="shared" si="200"/>
        <v>3.2116440564396866E-2</v>
      </c>
      <c r="AI290" s="238">
        <f t="shared" si="201"/>
        <v>7.9392784470540562E-3</v>
      </c>
      <c r="AJ290" s="247">
        <f t="shared" si="202"/>
        <v>5.7666853280072589E-5</v>
      </c>
      <c r="AK290" s="23">
        <f t="shared" si="203"/>
        <v>2.8833426640036299E-4</v>
      </c>
      <c r="AL290" s="23">
        <f t="shared" si="204"/>
        <v>5.4241099619870253E-5</v>
      </c>
      <c r="AM290" s="23">
        <f t="shared" si="205"/>
        <v>5.1529044638876759E-4</v>
      </c>
      <c r="AN290" s="23">
        <f t="shared" si="206"/>
        <v>4.5733811363701136E-3</v>
      </c>
      <c r="AO290" s="23">
        <f t="shared" si="207"/>
        <v>8.92123349011024E-5</v>
      </c>
      <c r="AP290" s="248">
        <f t="shared" si="208"/>
        <v>2.2053551241816822E-5</v>
      </c>
      <c r="AQ290" s="256">
        <f t="shared" si="209"/>
        <v>288.33426640036299</v>
      </c>
      <c r="AR290" s="257">
        <f t="shared" si="210"/>
        <v>54.241099619870255</v>
      </c>
      <c r="AS290" s="257">
        <f t="shared" si="211"/>
        <v>515.29044638876758</v>
      </c>
      <c r="AT290" s="257">
        <f t="shared" si="212"/>
        <v>4573.3811363701134</v>
      </c>
      <c r="AU290" s="257">
        <f t="shared" si="213"/>
        <v>89.212334901102395</v>
      </c>
      <c r="AV290" s="258">
        <f t="shared" si="214"/>
        <v>22.053551241816823</v>
      </c>
      <c r="AW290" s="264">
        <v>1</v>
      </c>
      <c r="AX290" s="265">
        <f t="shared" si="215"/>
        <v>288.33426640036299</v>
      </c>
      <c r="AY290" s="265">
        <f t="shared" si="216"/>
        <v>54.241099619870255</v>
      </c>
      <c r="AZ290" s="265">
        <f t="shared" si="217"/>
        <v>515.29044638876758</v>
      </c>
      <c r="BA290" s="265">
        <f t="shared" si="218"/>
        <v>4573.3811363701134</v>
      </c>
      <c r="BB290" s="265">
        <f t="shared" si="219"/>
        <v>89.212334901102395</v>
      </c>
      <c r="BC290" s="266">
        <f t="shared" si="220"/>
        <v>22.053551241816823</v>
      </c>
      <c r="BD290" s="211">
        <f>'F. CONVERSIÓN DE CARBÓN A CARNE'!$F$20</f>
        <v>0.16207300021353654</v>
      </c>
      <c r="BG290" s="13">
        <v>0.1</v>
      </c>
      <c r="BH290" s="13">
        <f t="shared" si="221"/>
        <v>37.5</v>
      </c>
      <c r="BI290">
        <f>(((((BD290+BE290+BF290)/0.738210935315612)^2)+((BH290/Q290)^2))^(1/2))*T290</f>
        <v>66.78497459614708</v>
      </c>
      <c r="BJ290">
        <f t="shared" si="233"/>
        <v>1473.0349745961471</v>
      </c>
      <c r="BK290" s="13">
        <f t="shared" si="222"/>
        <v>1.01</v>
      </c>
      <c r="BL290" s="13">
        <f t="shared" si="223"/>
        <v>0.19</v>
      </c>
      <c r="BM290" s="13">
        <f t="shared" si="224"/>
        <v>1.8050000000000002</v>
      </c>
      <c r="BN290" s="13">
        <f t="shared" si="225"/>
        <v>16.02</v>
      </c>
      <c r="BO290" s="13">
        <f t="shared" si="226"/>
        <v>0.3125</v>
      </c>
      <c r="BP290" s="13">
        <f t="shared" si="227"/>
        <v>0.10149999999999999</v>
      </c>
      <c r="BQ290" s="13">
        <f t="shared" si="234"/>
        <v>0.23480257671299912</v>
      </c>
      <c r="BR290" s="209">
        <f t="shared" si="235"/>
        <v>4.4170781757890916E-2</v>
      </c>
      <c r="BS290" s="209">
        <f t="shared" si="236"/>
        <v>0.41962242669996386</v>
      </c>
      <c r="BT290" s="209">
        <f t="shared" si="237"/>
        <v>3.7242943355863822</v>
      </c>
      <c r="BU290" s="209">
        <f t="shared" si="238"/>
        <v>7.2649312101794289E-2</v>
      </c>
      <c r="BV290" s="209">
        <f t="shared" si="239"/>
        <v>1.7959123353242321E-2</v>
      </c>
      <c r="CI290"/>
      <c r="CJ290"/>
      <c r="CK290"/>
      <c r="CL290"/>
      <c r="CM290"/>
    </row>
    <row r="291" spans="1:91" s="39" customFormat="1" ht="12.95" customHeight="1" thickBot="1" x14ac:dyDescent="0.3">
      <c r="A291" s="13">
        <v>4.6193350000000004</v>
      </c>
      <c r="B291" s="13">
        <v>-74.181128999999999</v>
      </c>
      <c r="C291" s="13">
        <v>20</v>
      </c>
      <c r="D291" s="13">
        <v>26</v>
      </c>
      <c r="E291" s="13">
        <v>1829</v>
      </c>
      <c r="F291" s="3" t="s">
        <v>5</v>
      </c>
      <c r="G291" s="4" t="s">
        <v>343</v>
      </c>
      <c r="H291" s="5" t="s">
        <v>344</v>
      </c>
      <c r="I291" s="14" t="s">
        <v>1598</v>
      </c>
      <c r="J291" s="3" t="s">
        <v>1553</v>
      </c>
      <c r="K291" s="6" t="s">
        <v>1551</v>
      </c>
      <c r="L291" s="15">
        <v>12</v>
      </c>
      <c r="M291" s="3">
        <v>7</v>
      </c>
      <c r="N291" s="3">
        <f t="shared" si="194"/>
        <v>360</v>
      </c>
      <c r="O291" s="3">
        <v>30</v>
      </c>
      <c r="P291" s="14" t="s">
        <v>1554</v>
      </c>
      <c r="Q291" s="3">
        <v>400</v>
      </c>
      <c r="R291" s="14"/>
      <c r="S291" s="14"/>
      <c r="T291" s="14">
        <f>0.738210935315612*Q291</f>
        <v>295.28437412624481</v>
      </c>
      <c r="U291" s="17">
        <v>3.9E-2</v>
      </c>
      <c r="V291" s="18">
        <v>2.02</v>
      </c>
      <c r="W291" s="19">
        <v>10.1</v>
      </c>
      <c r="X291" s="18">
        <v>1.9</v>
      </c>
      <c r="Y291" s="20">
        <v>18.05</v>
      </c>
      <c r="Z291" s="19">
        <v>160.19999999999999</v>
      </c>
      <c r="AA291" s="21">
        <v>3.125</v>
      </c>
      <c r="AB291" s="219">
        <v>1.0149999999999999</v>
      </c>
      <c r="AC291" s="237">
        <f t="shared" si="195"/>
        <v>2.2144071659547872E-2</v>
      </c>
      <c r="AD291" s="22">
        <f t="shared" si="196"/>
        <v>0.11072035829773938</v>
      </c>
      <c r="AE291" s="22">
        <f t="shared" si="197"/>
        <v>2.0828582254030181E-2</v>
      </c>
      <c r="AF291" s="22">
        <f t="shared" si="198"/>
        <v>0.1978715314132867</v>
      </c>
      <c r="AG291" s="22">
        <f t="shared" si="199"/>
        <v>1.7561783563661233</v>
      </c>
      <c r="AH291" s="22">
        <f t="shared" si="200"/>
        <v>3.4257536602023325E-2</v>
      </c>
      <c r="AI291" s="238">
        <f t="shared" si="201"/>
        <v>8.4685636768576603E-3</v>
      </c>
      <c r="AJ291" s="247">
        <f t="shared" si="202"/>
        <v>6.1511310165410758E-5</v>
      </c>
      <c r="AK291" s="23">
        <f t="shared" si="203"/>
        <v>3.0755655082705384E-4</v>
      </c>
      <c r="AL291" s="23">
        <f t="shared" si="204"/>
        <v>5.7857172927861611E-5</v>
      </c>
      <c r="AM291" s="23">
        <f t="shared" si="205"/>
        <v>5.4964314281468526E-4</v>
      </c>
      <c r="AN291" s="23">
        <f t="shared" si="206"/>
        <v>4.8782732121281204E-3</v>
      </c>
      <c r="AO291" s="23">
        <f t="shared" si="207"/>
        <v>9.5159823894509231E-5</v>
      </c>
      <c r="AP291" s="248">
        <f t="shared" si="208"/>
        <v>2.3523787991271279E-5</v>
      </c>
      <c r="AQ291" s="256">
        <f t="shared" si="209"/>
        <v>307.55655082705385</v>
      </c>
      <c r="AR291" s="257">
        <f t="shared" si="210"/>
        <v>57.857172927861612</v>
      </c>
      <c r="AS291" s="257">
        <f t="shared" si="211"/>
        <v>549.64314281468523</v>
      </c>
      <c r="AT291" s="257">
        <f t="shared" si="212"/>
        <v>4878.2732121281206</v>
      </c>
      <c r="AU291" s="257">
        <f t="shared" si="213"/>
        <v>95.159823894509231</v>
      </c>
      <c r="AV291" s="258">
        <f t="shared" si="214"/>
        <v>23.523787991271277</v>
      </c>
      <c r="AW291" s="264">
        <v>1</v>
      </c>
      <c r="AX291" s="265">
        <f t="shared" si="215"/>
        <v>307.55655082705385</v>
      </c>
      <c r="AY291" s="265">
        <f t="shared" si="216"/>
        <v>57.857172927861612</v>
      </c>
      <c r="AZ291" s="265">
        <f t="shared" si="217"/>
        <v>549.64314281468523</v>
      </c>
      <c r="BA291" s="265">
        <f t="shared" si="218"/>
        <v>4878.2732121281206</v>
      </c>
      <c r="BB291" s="265">
        <f t="shared" si="219"/>
        <v>95.159823894509231</v>
      </c>
      <c r="BC291" s="266">
        <f t="shared" si="220"/>
        <v>23.523787991271277</v>
      </c>
      <c r="BD291" s="211">
        <f>'F. CONVERSIÓN DE CARBÓN A CARNE'!$F$20</f>
        <v>0.16207300021353654</v>
      </c>
      <c r="BG291" s="13">
        <v>0.1</v>
      </c>
      <c r="BH291" s="13">
        <f t="shared" si="221"/>
        <v>40</v>
      </c>
      <c r="BI291">
        <f>(((((BD291+BE291+BF291)/0.738210935315612)^2)+((BH291/Q291)^2))^(1/2))*T291</f>
        <v>71.237306235890216</v>
      </c>
      <c r="BJ291">
        <f t="shared" si="233"/>
        <v>1671.2373062358902</v>
      </c>
      <c r="BK291" s="13">
        <f t="shared" si="222"/>
        <v>1.01</v>
      </c>
      <c r="BL291" s="13">
        <f t="shared" si="223"/>
        <v>0.19</v>
      </c>
      <c r="BM291" s="13">
        <f t="shared" si="224"/>
        <v>1.8050000000000002</v>
      </c>
      <c r="BN291" s="13">
        <f t="shared" si="225"/>
        <v>16.02</v>
      </c>
      <c r="BO291" s="13">
        <f t="shared" si="226"/>
        <v>0.3125</v>
      </c>
      <c r="BP291" s="13">
        <f t="shared" si="227"/>
        <v>0.10149999999999999</v>
      </c>
      <c r="BQ291" s="13">
        <f t="shared" si="234"/>
        <v>0.26636591484786293</v>
      </c>
      <c r="BR291" s="209">
        <f t="shared" si="235"/>
        <v>5.0108439426825704E-2</v>
      </c>
      <c r="BS291" s="209">
        <f t="shared" si="236"/>
        <v>0.47603017455484414</v>
      </c>
      <c r="BT291" s="209">
        <f t="shared" si="237"/>
        <v>4.2249326295670926</v>
      </c>
      <c r="BU291" s="209">
        <f t="shared" si="238"/>
        <v>8.241519642570018E-2</v>
      </c>
      <c r="BV291" s="209">
        <f t="shared" si="239"/>
        <v>2.0373278644634125E-2</v>
      </c>
      <c r="CI291"/>
      <c r="CJ291"/>
      <c r="CK291"/>
      <c r="CL291"/>
      <c r="CM291"/>
    </row>
    <row r="292" spans="1:91" s="39" customFormat="1" ht="12.95" customHeight="1" x14ac:dyDescent="0.25">
      <c r="A292" s="13">
        <v>4.6193444444444447</v>
      </c>
      <c r="B292" s="13">
        <v>-74.153738888888896</v>
      </c>
      <c r="C292" s="13">
        <v>23</v>
      </c>
      <c r="D292" s="13">
        <v>26</v>
      </c>
      <c r="E292" s="13">
        <v>1832</v>
      </c>
      <c r="F292" s="3" t="s">
        <v>5</v>
      </c>
      <c r="G292" s="4" t="s">
        <v>32</v>
      </c>
      <c r="H292" s="5" t="s">
        <v>442</v>
      </c>
      <c r="I292" s="14" t="s">
        <v>1598</v>
      </c>
      <c r="J292" s="3" t="s">
        <v>1553</v>
      </c>
      <c r="K292" s="6">
        <v>40620</v>
      </c>
      <c r="L292" s="15">
        <v>12</v>
      </c>
      <c r="M292" s="3">
        <v>7</v>
      </c>
      <c r="N292" s="3">
        <f t="shared" si="194"/>
        <v>360</v>
      </c>
      <c r="O292" s="3">
        <v>30</v>
      </c>
      <c r="P292" s="14" t="s">
        <v>1554</v>
      </c>
      <c r="Q292" s="3">
        <v>750</v>
      </c>
      <c r="R292" s="14"/>
      <c r="S292" s="14"/>
      <c r="T292" s="14">
        <f>0.738210935315612*Q292</f>
        <v>553.658201486709</v>
      </c>
      <c r="U292" s="17">
        <v>3.9E-2</v>
      </c>
      <c r="V292" s="30">
        <v>2.02</v>
      </c>
      <c r="W292" s="31">
        <v>10.1</v>
      </c>
      <c r="X292" s="30">
        <v>1.9</v>
      </c>
      <c r="Y292" s="155">
        <v>18.05</v>
      </c>
      <c r="Z292" s="31">
        <v>160.19999999999999</v>
      </c>
      <c r="AA292" s="21">
        <v>3.125</v>
      </c>
      <c r="AB292" s="224">
        <v>1.0149999999999999</v>
      </c>
      <c r="AC292" s="237">
        <f t="shared" si="195"/>
        <v>4.1520134361652264E-2</v>
      </c>
      <c r="AD292" s="22">
        <f t="shared" si="196"/>
        <v>0.20760067180826133</v>
      </c>
      <c r="AE292" s="22">
        <f t="shared" si="197"/>
        <v>3.9053591726306583E-2</v>
      </c>
      <c r="AF292" s="22">
        <f t="shared" si="198"/>
        <v>0.37100912139991266</v>
      </c>
      <c r="AG292" s="22">
        <f t="shared" si="199"/>
        <v>3.2928344181864819</v>
      </c>
      <c r="AH292" s="22">
        <f t="shared" si="200"/>
        <v>6.4232881128793731E-2</v>
      </c>
      <c r="AI292" s="238">
        <f t="shared" si="201"/>
        <v>1.5878556894108112E-2</v>
      </c>
      <c r="AJ292" s="247">
        <f t="shared" si="202"/>
        <v>1.1533370656014518E-4</v>
      </c>
      <c r="AK292" s="23">
        <f t="shared" si="203"/>
        <v>5.7666853280072597E-4</v>
      </c>
      <c r="AL292" s="23">
        <f t="shared" si="204"/>
        <v>1.0848219923974051E-4</v>
      </c>
      <c r="AM292" s="23">
        <f t="shared" si="205"/>
        <v>1.0305808927775352E-3</v>
      </c>
      <c r="AN292" s="23">
        <f t="shared" si="206"/>
        <v>9.1467622727402272E-3</v>
      </c>
      <c r="AO292" s="23">
        <f t="shared" si="207"/>
        <v>1.784246698022048E-4</v>
      </c>
      <c r="AP292" s="248">
        <f t="shared" si="208"/>
        <v>4.4107102483633643E-5</v>
      </c>
      <c r="AQ292" s="256">
        <f t="shared" si="209"/>
        <v>576.66853280072598</v>
      </c>
      <c r="AR292" s="257">
        <f t="shared" si="210"/>
        <v>108.48219923974051</v>
      </c>
      <c r="AS292" s="257">
        <f t="shared" si="211"/>
        <v>1030.5808927775352</v>
      </c>
      <c r="AT292" s="257">
        <f t="shared" si="212"/>
        <v>9146.7622727402268</v>
      </c>
      <c r="AU292" s="257">
        <f t="shared" si="213"/>
        <v>178.42466980220479</v>
      </c>
      <c r="AV292" s="258">
        <f t="shared" si="214"/>
        <v>44.107102483633646</v>
      </c>
      <c r="AW292" s="264">
        <v>1</v>
      </c>
      <c r="AX292" s="265">
        <f t="shared" si="215"/>
        <v>576.66853280072598</v>
      </c>
      <c r="AY292" s="265">
        <f t="shared" si="216"/>
        <v>108.48219923974051</v>
      </c>
      <c r="AZ292" s="265">
        <f t="shared" si="217"/>
        <v>1030.5808927775352</v>
      </c>
      <c r="BA292" s="265">
        <f t="shared" si="218"/>
        <v>9146.7622727402268</v>
      </c>
      <c r="BB292" s="265">
        <f t="shared" si="219"/>
        <v>178.42466980220479</v>
      </c>
      <c r="BC292" s="266">
        <f t="shared" si="220"/>
        <v>44.107102483633646</v>
      </c>
      <c r="BD292" s="211">
        <f>'F. CONVERSIÓN DE CARBÓN A CARNE'!$F$20</f>
        <v>0.16207300021353654</v>
      </c>
      <c r="BG292" s="13">
        <v>0.1</v>
      </c>
      <c r="BH292" s="13">
        <f t="shared" si="221"/>
        <v>75</v>
      </c>
      <c r="BI292">
        <f>(((((BD292+BE292+BF292)/0.738210935315612)^2)+((BH292/Q292)^2))^(1/2))*T292</f>
        <v>133.56994919229416</v>
      </c>
      <c r="BJ292">
        <f t="shared" si="233"/>
        <v>5758.5699491922942</v>
      </c>
      <c r="BK292" s="13">
        <f t="shared" si="222"/>
        <v>1.01</v>
      </c>
      <c r="BL292" s="13">
        <f t="shared" si="223"/>
        <v>0.19</v>
      </c>
      <c r="BM292" s="13">
        <f t="shared" si="224"/>
        <v>1.8050000000000002</v>
      </c>
      <c r="BN292" s="13">
        <f t="shared" si="225"/>
        <v>16.02</v>
      </c>
      <c r="BO292" s="13">
        <f t="shared" si="226"/>
        <v>0.3125</v>
      </c>
      <c r="BP292" s="13">
        <f t="shared" si="227"/>
        <v>0.10149999999999999</v>
      </c>
      <c r="BQ292" s="13">
        <f t="shared" si="234"/>
        <v>0.91725675876219892</v>
      </c>
      <c r="BR292" s="209">
        <f t="shared" si="235"/>
        <v>0.17255325164833443</v>
      </c>
      <c r="BS292" s="209">
        <f t="shared" si="236"/>
        <v>1.6392558906591777</v>
      </c>
      <c r="BT292" s="209">
        <f t="shared" si="237"/>
        <v>14.548963638980622</v>
      </c>
      <c r="BU292" s="209">
        <f t="shared" si="238"/>
        <v>0.2838046902110764</v>
      </c>
      <c r="BV292" s="209">
        <f t="shared" si="239"/>
        <v>7.015735307428414E-2</v>
      </c>
      <c r="CI292"/>
      <c r="CJ292"/>
      <c r="CK292"/>
      <c r="CL292"/>
      <c r="CM292"/>
    </row>
    <row r="293" spans="1:91" s="39" customFormat="1" ht="12.95" customHeight="1" x14ac:dyDescent="0.25">
      <c r="A293" s="13">
        <v>4.6201413938980602</v>
      </c>
      <c r="B293" s="13">
        <v>-74.161239500210002</v>
      </c>
      <c r="C293" s="13">
        <v>22</v>
      </c>
      <c r="D293" s="13">
        <v>26</v>
      </c>
      <c r="E293" s="13">
        <v>1831</v>
      </c>
      <c r="F293" s="3" t="s">
        <v>5</v>
      </c>
      <c r="G293" s="4" t="s">
        <v>453</v>
      </c>
      <c r="H293" s="5" t="s">
        <v>454</v>
      </c>
      <c r="I293" s="14" t="s">
        <v>1598</v>
      </c>
      <c r="J293" s="3" t="s">
        <v>1553</v>
      </c>
      <c r="K293" s="6">
        <v>40626</v>
      </c>
      <c r="L293" s="15">
        <v>12</v>
      </c>
      <c r="M293" s="3">
        <v>7</v>
      </c>
      <c r="N293" s="3">
        <f t="shared" si="194"/>
        <v>360</v>
      </c>
      <c r="O293" s="3">
        <v>30</v>
      </c>
      <c r="P293" s="14" t="s">
        <v>1554</v>
      </c>
      <c r="Q293" s="3">
        <v>225</v>
      </c>
      <c r="R293" s="14"/>
      <c r="S293" s="14"/>
      <c r="T293" s="14">
        <f>0.738210935315612*Q293</f>
        <v>166.09746044601269</v>
      </c>
      <c r="U293" s="17">
        <v>3.9E-2</v>
      </c>
      <c r="V293" s="30">
        <v>2.02</v>
      </c>
      <c r="W293" s="31">
        <v>10.1</v>
      </c>
      <c r="X293" s="30">
        <v>1.9</v>
      </c>
      <c r="Y293" s="155">
        <v>18.05</v>
      </c>
      <c r="Z293" s="31">
        <v>160.19999999999999</v>
      </c>
      <c r="AA293" s="21">
        <v>3.125</v>
      </c>
      <c r="AB293" s="224">
        <v>1.0149999999999999</v>
      </c>
      <c r="AC293" s="237">
        <f t="shared" si="195"/>
        <v>1.2456040308495678E-2</v>
      </c>
      <c r="AD293" s="22">
        <f t="shared" si="196"/>
        <v>6.2280201542478403E-2</v>
      </c>
      <c r="AE293" s="22">
        <f t="shared" si="197"/>
        <v>1.1716077517891976E-2</v>
      </c>
      <c r="AF293" s="22">
        <f t="shared" si="198"/>
        <v>0.11130273641997378</v>
      </c>
      <c r="AG293" s="22">
        <f t="shared" si="199"/>
        <v>0.98785032545594442</v>
      </c>
      <c r="AH293" s="22">
        <f t="shared" si="200"/>
        <v>1.9269864338638119E-2</v>
      </c>
      <c r="AI293" s="238">
        <f t="shared" si="201"/>
        <v>4.7635670682324343E-3</v>
      </c>
      <c r="AJ293" s="247">
        <f t="shared" si="202"/>
        <v>3.4600111968043548E-5</v>
      </c>
      <c r="AK293" s="23">
        <f t="shared" si="203"/>
        <v>1.7300055984021778E-4</v>
      </c>
      <c r="AL293" s="23">
        <f t="shared" si="204"/>
        <v>3.2544659771922153E-5</v>
      </c>
      <c r="AM293" s="23">
        <f t="shared" si="205"/>
        <v>3.0917426783326051E-4</v>
      </c>
      <c r="AN293" s="23">
        <f t="shared" si="206"/>
        <v>2.7440286818220679E-3</v>
      </c>
      <c r="AO293" s="23">
        <f t="shared" si="207"/>
        <v>5.352740094066144E-5</v>
      </c>
      <c r="AP293" s="248">
        <f t="shared" si="208"/>
        <v>1.3232130745090095E-5</v>
      </c>
      <c r="AQ293" s="256">
        <f t="shared" si="209"/>
        <v>173.00055984021779</v>
      </c>
      <c r="AR293" s="257">
        <f t="shared" si="210"/>
        <v>32.544659771922156</v>
      </c>
      <c r="AS293" s="257">
        <f t="shared" si="211"/>
        <v>309.1742678332605</v>
      </c>
      <c r="AT293" s="257">
        <f t="shared" si="212"/>
        <v>2744.0286818220679</v>
      </c>
      <c r="AU293" s="257">
        <f t="shared" si="213"/>
        <v>53.527400940661437</v>
      </c>
      <c r="AV293" s="258">
        <f t="shared" si="214"/>
        <v>13.232130745090094</v>
      </c>
      <c r="AW293" s="264">
        <v>1</v>
      </c>
      <c r="AX293" s="265">
        <f t="shared" si="215"/>
        <v>173.00055984021779</v>
      </c>
      <c r="AY293" s="265">
        <f t="shared" si="216"/>
        <v>32.544659771922156</v>
      </c>
      <c r="AZ293" s="265">
        <f t="shared" si="217"/>
        <v>309.1742678332605</v>
      </c>
      <c r="BA293" s="265">
        <f t="shared" si="218"/>
        <v>2744.0286818220679</v>
      </c>
      <c r="BB293" s="265">
        <f t="shared" si="219"/>
        <v>53.527400940661437</v>
      </c>
      <c r="BC293" s="266">
        <f t="shared" si="220"/>
        <v>13.232130745090094</v>
      </c>
      <c r="BD293" s="211">
        <f>'F. CONVERSIÓN DE CARBÓN A CARNE'!$F$20</f>
        <v>0.16207300021353654</v>
      </c>
      <c r="BG293" s="13">
        <v>0.1</v>
      </c>
      <c r="BH293" s="13">
        <f t="shared" si="221"/>
        <v>22.5</v>
      </c>
      <c r="BI293">
        <f>(((((BD293+BE293+BF293)/0.738210935315612)^2)+((BH293/Q293)^2))^(1/2))*T293</f>
        <v>40.070984757688244</v>
      </c>
      <c r="BJ293">
        <f t="shared" si="233"/>
        <v>546.32098475768828</v>
      </c>
      <c r="BK293" s="13">
        <f t="shared" si="222"/>
        <v>1.01</v>
      </c>
      <c r="BL293" s="13">
        <f t="shared" si="223"/>
        <v>0.19</v>
      </c>
      <c r="BM293" s="13">
        <f t="shared" si="224"/>
        <v>1.8050000000000002</v>
      </c>
      <c r="BN293" s="13">
        <f t="shared" si="225"/>
        <v>16.02</v>
      </c>
      <c r="BO293" s="13">
        <f t="shared" si="226"/>
        <v>0.3125</v>
      </c>
      <c r="BP293" s="13">
        <f t="shared" si="227"/>
        <v>0.10149999999999999</v>
      </c>
      <c r="BQ293" s="13">
        <f t="shared" si="234"/>
        <v>8.7221365880644441E-2</v>
      </c>
      <c r="BR293" s="209">
        <f t="shared" si="235"/>
        <v>1.6407979720121233E-2</v>
      </c>
      <c r="BS293" s="209">
        <f t="shared" si="236"/>
        <v>0.1558758073411517</v>
      </c>
      <c r="BT293" s="209">
        <f t="shared" si="237"/>
        <v>1.3834517637702217</v>
      </c>
      <c r="BU293" s="209">
        <f t="shared" si="238"/>
        <v>2.6986808750199393E-2</v>
      </c>
      <c r="BV293" s="209">
        <f t="shared" si="239"/>
        <v>6.6712183946917259E-3</v>
      </c>
      <c r="CI293"/>
      <c r="CJ293"/>
      <c r="CK293"/>
      <c r="CL293"/>
      <c r="CM293"/>
    </row>
    <row r="294" spans="1:91" s="39" customFormat="1" ht="12.95" customHeight="1" thickBot="1" x14ac:dyDescent="0.3">
      <c r="A294" s="13">
        <v>4.6203469999999998</v>
      </c>
      <c r="B294" s="13">
        <v>-74.185436999999993</v>
      </c>
      <c r="C294" s="13">
        <v>20</v>
      </c>
      <c r="D294" s="13">
        <v>26</v>
      </c>
      <c r="E294" s="13">
        <v>1829</v>
      </c>
      <c r="F294" s="3" t="s">
        <v>5</v>
      </c>
      <c r="G294" s="4" t="s">
        <v>108</v>
      </c>
      <c r="H294" s="5" t="s">
        <v>1580</v>
      </c>
      <c r="I294" s="14" t="s">
        <v>1570</v>
      </c>
      <c r="J294" s="3" t="s">
        <v>1553</v>
      </c>
      <c r="K294" s="6" t="s">
        <v>1551</v>
      </c>
      <c r="L294" s="15">
        <v>12</v>
      </c>
      <c r="M294" s="3">
        <v>7</v>
      </c>
      <c r="N294" s="3">
        <f t="shared" si="194"/>
        <v>360</v>
      </c>
      <c r="O294" s="3">
        <v>30</v>
      </c>
      <c r="P294" s="14" t="s">
        <v>1554</v>
      </c>
      <c r="Q294" s="3">
        <v>15</v>
      </c>
      <c r="R294" s="14"/>
      <c r="S294" s="14"/>
      <c r="T294" s="14">
        <f>0.738210935315612*Q294</f>
        <v>11.07316402973418</v>
      </c>
      <c r="U294" s="17">
        <v>3.9E-2</v>
      </c>
      <c r="V294" s="18">
        <v>2.02</v>
      </c>
      <c r="W294" s="19">
        <v>10.1</v>
      </c>
      <c r="X294" s="18">
        <v>1.9</v>
      </c>
      <c r="Y294" s="20">
        <v>18.05</v>
      </c>
      <c r="Z294" s="19">
        <v>160.19999999999999</v>
      </c>
      <c r="AA294" s="21">
        <v>3.125</v>
      </c>
      <c r="AB294" s="219">
        <v>1.0149999999999999</v>
      </c>
      <c r="AC294" s="237">
        <f t="shared" si="195"/>
        <v>8.3040268723304537E-4</v>
      </c>
      <c r="AD294" s="22">
        <f t="shared" si="196"/>
        <v>4.1520134361652259E-3</v>
      </c>
      <c r="AE294" s="22">
        <f t="shared" si="197"/>
        <v>7.8107183452613184E-4</v>
      </c>
      <c r="AF294" s="22">
        <f t="shared" si="198"/>
        <v>7.4201824279982523E-3</v>
      </c>
      <c r="AG294" s="22">
        <f t="shared" si="199"/>
        <v>6.585668836372964E-2</v>
      </c>
      <c r="AH294" s="22">
        <f t="shared" si="200"/>
        <v>1.2846576225758748E-3</v>
      </c>
      <c r="AI294" s="238">
        <f t="shared" si="201"/>
        <v>3.1757113788216223E-4</v>
      </c>
      <c r="AJ294" s="247">
        <f t="shared" si="202"/>
        <v>2.3066741312029039E-6</v>
      </c>
      <c r="AK294" s="23">
        <f t="shared" si="203"/>
        <v>1.1533370656014517E-5</v>
      </c>
      <c r="AL294" s="23">
        <f t="shared" si="204"/>
        <v>2.1696439847948107E-6</v>
      </c>
      <c r="AM294" s="23">
        <f t="shared" si="205"/>
        <v>2.0611617855550701E-5</v>
      </c>
      <c r="AN294" s="23">
        <f t="shared" si="206"/>
        <v>1.8293524545480455E-4</v>
      </c>
      <c r="AO294" s="23">
        <f t="shared" si="207"/>
        <v>3.5684933960440965E-6</v>
      </c>
      <c r="AP294" s="248">
        <f t="shared" si="208"/>
        <v>8.8214204967267286E-7</v>
      </c>
      <c r="AQ294" s="256">
        <f t="shared" si="209"/>
        <v>11.533370656014517</v>
      </c>
      <c r="AR294" s="257">
        <f t="shared" si="210"/>
        <v>2.1696439847948108</v>
      </c>
      <c r="AS294" s="257">
        <f t="shared" si="211"/>
        <v>20.611617855550701</v>
      </c>
      <c r="AT294" s="257">
        <f t="shared" si="212"/>
        <v>182.93524545480454</v>
      </c>
      <c r="AU294" s="257">
        <f t="shared" si="213"/>
        <v>3.5684933960440963</v>
      </c>
      <c r="AV294" s="258">
        <f t="shared" si="214"/>
        <v>0.88214204967267285</v>
      </c>
      <c r="AW294" s="264">
        <v>1</v>
      </c>
      <c r="AX294" s="265">
        <f t="shared" si="215"/>
        <v>11.533370656014517</v>
      </c>
      <c r="AY294" s="265">
        <f t="shared" si="216"/>
        <v>2.1696439847948108</v>
      </c>
      <c r="AZ294" s="265">
        <f t="shared" si="217"/>
        <v>20.611617855550701</v>
      </c>
      <c r="BA294" s="265">
        <f t="shared" si="218"/>
        <v>182.93524545480454</v>
      </c>
      <c r="BB294" s="265">
        <f t="shared" si="219"/>
        <v>3.5684933960440963</v>
      </c>
      <c r="BC294" s="266">
        <f t="shared" si="220"/>
        <v>0.88214204967267285</v>
      </c>
      <c r="BD294" s="211">
        <f>'F. CONVERSIÓN DE CARBÓN A CARNE'!$F$20</f>
        <v>0.16207300021353654</v>
      </c>
      <c r="BG294" s="13">
        <v>0.1</v>
      </c>
      <c r="BH294" s="13">
        <f t="shared" si="221"/>
        <v>1.5</v>
      </c>
      <c r="BI294">
        <f>(((((BD294+BE294+BF294)/0.738210935315612)^2)+((BH294/Q294)^2))^(1/2))*T294</f>
        <v>2.6713989838458834</v>
      </c>
      <c r="BJ294">
        <f t="shared" si="233"/>
        <v>4.9213989838458829</v>
      </c>
      <c r="BK294" s="13">
        <f t="shared" si="222"/>
        <v>1.01</v>
      </c>
      <c r="BL294" s="13">
        <f t="shared" si="223"/>
        <v>0.19</v>
      </c>
      <c r="BM294" s="13">
        <f t="shared" si="224"/>
        <v>1.8050000000000002</v>
      </c>
      <c r="BN294" s="13">
        <f t="shared" si="225"/>
        <v>16.02</v>
      </c>
      <c r="BO294" s="13">
        <f t="shared" si="226"/>
        <v>0.3125</v>
      </c>
      <c r="BP294" s="13">
        <f t="shared" si="227"/>
        <v>0.10149999999999999</v>
      </c>
      <c r="BQ294" s="13">
        <f t="shared" si="234"/>
        <v>8.8689820692431785E-4</v>
      </c>
      <c r="BR294" s="209">
        <f t="shared" si="235"/>
        <v>1.6684223694615885E-4</v>
      </c>
      <c r="BS294" s="209">
        <f t="shared" si="236"/>
        <v>1.5850012509885092E-3</v>
      </c>
      <c r="BT294" s="209">
        <f t="shared" si="237"/>
        <v>1.4067434925670868E-2</v>
      </c>
      <c r="BU294" s="209">
        <f t="shared" si="238"/>
        <v>2.7441157392460338E-4</v>
      </c>
      <c r="BV294" s="209">
        <f t="shared" si="239"/>
        <v>6.7835347136722718E-5</v>
      </c>
      <c r="CI294"/>
      <c r="CJ294"/>
      <c r="CK294"/>
      <c r="CL294"/>
      <c r="CM294"/>
    </row>
    <row r="295" spans="1:91" s="39" customFormat="1" ht="12.95" customHeight="1" x14ac:dyDescent="0.25">
      <c r="A295" s="13">
        <v>4.6204020000000003</v>
      </c>
      <c r="B295" s="13">
        <v>-74.152384999999995</v>
      </c>
      <c r="C295" s="13">
        <v>23</v>
      </c>
      <c r="D295" s="13">
        <v>26</v>
      </c>
      <c r="E295" s="13">
        <v>1832</v>
      </c>
      <c r="F295" s="58" t="s">
        <v>13</v>
      </c>
      <c r="G295" s="59" t="s">
        <v>1077</v>
      </c>
      <c r="H295" s="60" t="s">
        <v>1078</v>
      </c>
      <c r="I295" s="16" t="s">
        <v>1598</v>
      </c>
      <c r="J295" s="16"/>
      <c r="K295" s="73">
        <v>39549</v>
      </c>
      <c r="L295" s="16">
        <v>12</v>
      </c>
      <c r="M295" s="16">
        <v>7</v>
      </c>
      <c r="N295" s="3">
        <f t="shared" si="194"/>
        <v>360</v>
      </c>
      <c r="O295" s="3">
        <v>30</v>
      </c>
      <c r="P295" s="16" t="s">
        <v>1632</v>
      </c>
      <c r="Q295" s="16">
        <v>145</v>
      </c>
      <c r="R295" s="14"/>
      <c r="S295" s="14"/>
      <c r="T295" s="14"/>
      <c r="U295" s="17">
        <v>3.9E-2</v>
      </c>
      <c r="V295" s="144">
        <v>0.36</v>
      </c>
      <c r="W295" s="149">
        <v>1.8</v>
      </c>
      <c r="X295" s="144">
        <v>10.3</v>
      </c>
      <c r="Y295" s="29">
        <f>0.01805*1000</f>
        <v>18.05</v>
      </c>
      <c r="Z295" s="149">
        <v>311.5</v>
      </c>
      <c r="AA295" s="21">
        <f>0.003125*1000</f>
        <v>3.125</v>
      </c>
      <c r="AB295" s="217">
        <v>0.28499999999999998</v>
      </c>
      <c r="AC295" s="237">
        <f t="shared" si="195"/>
        <v>8.2302711335821652E-4</v>
      </c>
      <c r="AD295" s="22">
        <f t="shared" si="196"/>
        <v>4.1151355667910826E-3</v>
      </c>
      <c r="AE295" s="22">
        <f t="shared" si="197"/>
        <v>2.3547720187748977E-2</v>
      </c>
      <c r="AF295" s="22">
        <f t="shared" si="198"/>
        <v>4.1265664989210582E-2</v>
      </c>
      <c r="AG295" s="22">
        <f t="shared" si="199"/>
        <v>0.71214707169745695</v>
      </c>
      <c r="AH295" s="22">
        <f t="shared" si="200"/>
        <v>7.1443325812345195E-3</v>
      </c>
      <c r="AI295" s="238">
        <f t="shared" si="201"/>
        <v>4.9589999999999996E-4</v>
      </c>
      <c r="AJ295" s="247">
        <f t="shared" si="202"/>
        <v>2.286186425995046E-6</v>
      </c>
      <c r="AK295" s="23">
        <f t="shared" si="203"/>
        <v>1.1430932129975229E-5</v>
      </c>
      <c r="AL295" s="23">
        <f t="shared" si="204"/>
        <v>6.5410333854858268E-5</v>
      </c>
      <c r="AM295" s="23">
        <f t="shared" si="205"/>
        <v>1.1462684719225161E-4</v>
      </c>
      <c r="AN295" s="23">
        <f t="shared" si="206"/>
        <v>1.9781863102707139E-3</v>
      </c>
      <c r="AO295" s="23">
        <f t="shared" si="207"/>
        <v>1.9845368281206997E-5</v>
      </c>
      <c r="AP295" s="248">
        <f t="shared" si="208"/>
        <v>1.3774999999999999E-6</v>
      </c>
      <c r="AQ295" s="256">
        <f t="shared" si="209"/>
        <v>11.430932129975229</v>
      </c>
      <c r="AR295" s="257">
        <f t="shared" si="210"/>
        <v>65.410333854858266</v>
      </c>
      <c r="AS295" s="257">
        <f t="shared" si="211"/>
        <v>114.62684719225162</v>
      </c>
      <c r="AT295" s="257">
        <f t="shared" si="212"/>
        <v>1978.1863102707139</v>
      </c>
      <c r="AU295" s="257">
        <f t="shared" si="213"/>
        <v>19.845368281206998</v>
      </c>
      <c r="AV295" s="258">
        <f t="shared" si="214"/>
        <v>1.3774999999999999</v>
      </c>
      <c r="AW295" s="264">
        <v>1</v>
      </c>
      <c r="AX295" s="265">
        <f t="shared" si="215"/>
        <v>11.430932129975229</v>
      </c>
      <c r="AY295" s="265">
        <f t="shared" si="216"/>
        <v>65.410333854858266</v>
      </c>
      <c r="AZ295" s="265">
        <f t="shared" si="217"/>
        <v>114.62684719225162</v>
      </c>
      <c r="BA295" s="265">
        <f t="shared" si="218"/>
        <v>1978.1863102707139</v>
      </c>
      <c r="BB295" s="265">
        <f t="shared" si="219"/>
        <v>19.845368281206998</v>
      </c>
      <c r="BC295" s="266">
        <f t="shared" si="220"/>
        <v>1.3774999999999999</v>
      </c>
      <c r="BG295" s="13">
        <v>0.1</v>
      </c>
      <c r="BH295" s="13">
        <f t="shared" si="221"/>
        <v>14.5</v>
      </c>
      <c r="BI295"/>
      <c r="BJ295">
        <f>BH295</f>
        <v>14.5</v>
      </c>
      <c r="BK295" s="13">
        <f t="shared" si="222"/>
        <v>0.18000000000000002</v>
      </c>
      <c r="BL295" s="13">
        <f t="shared" si="223"/>
        <v>1.03</v>
      </c>
      <c r="BM295" s="13">
        <f t="shared" si="224"/>
        <v>1.8050000000000002</v>
      </c>
      <c r="BN295" s="13">
        <f t="shared" si="225"/>
        <v>31.150000000000002</v>
      </c>
      <c r="BO295" s="13">
        <f t="shared" si="226"/>
        <v>0.3125</v>
      </c>
      <c r="BP295" s="13">
        <f t="shared" si="227"/>
        <v>2.8499999999999998E-2</v>
      </c>
      <c r="BQ295" s="13">
        <f>((((BJ295/Q295)^2)+((BK295/W295)^2))^(1/2))*AD295</f>
        <v>5.8196805295598441E-4</v>
      </c>
      <c r="BR295" s="209">
        <f>(((((BJ295/Q295))^2)+((BL295/X295)^2))^(1/2))*AE295</f>
        <v>3.3301505252481328E-3</v>
      </c>
      <c r="BS295" s="209">
        <f>(((((BJ295/Q295))^2)+((BM295/Y295)^2))^(1/2))*AF295</f>
        <v>5.8358463088086215E-3</v>
      </c>
      <c r="BT295" s="209">
        <f>((((BJ295/Q295)^2)+((BN295/Z295)^2))^(1/2))*AG295</f>
        <v>0.10071280471988286</v>
      </c>
      <c r="BU295" s="209">
        <f>((((BJ295/Q295)^2)+((BO295/AA295)^2))^(1/2))*AH295</f>
        <v>1.010361203048584E-3</v>
      </c>
      <c r="BV295" s="209">
        <f>((((BJ295/Q295)^2)+((BP295/AB295)^2))^(1/2))*AI295</f>
        <v>7.0130850558081792E-5</v>
      </c>
      <c r="CI295"/>
      <c r="CJ295"/>
      <c r="CK295"/>
      <c r="CL295"/>
      <c r="CM295"/>
    </row>
    <row r="296" spans="1:91" s="39" customFormat="1" ht="12.95" customHeight="1" thickBot="1" x14ac:dyDescent="0.3">
      <c r="A296" s="13">
        <v>4.6207789999999997</v>
      </c>
      <c r="B296" s="13">
        <v>-74.082199000000003</v>
      </c>
      <c r="C296" s="13">
        <v>31</v>
      </c>
      <c r="D296" s="13">
        <v>26</v>
      </c>
      <c r="E296" s="13">
        <v>2333</v>
      </c>
      <c r="F296" s="58" t="s">
        <v>13</v>
      </c>
      <c r="G296" s="59" t="s">
        <v>1185</v>
      </c>
      <c r="H296" s="60" t="s">
        <v>1186</v>
      </c>
      <c r="I296" s="16" t="s">
        <v>1600</v>
      </c>
      <c r="J296" s="16"/>
      <c r="K296" s="66">
        <v>39532</v>
      </c>
      <c r="L296" s="16">
        <v>4</v>
      </c>
      <c r="M296" s="16">
        <v>3</v>
      </c>
      <c r="N296" s="3">
        <f t="shared" si="194"/>
        <v>48</v>
      </c>
      <c r="O296" s="16">
        <v>12</v>
      </c>
      <c r="P296" s="16" t="s">
        <v>1632</v>
      </c>
      <c r="Q296" s="16">
        <v>48</v>
      </c>
      <c r="R296" s="14"/>
      <c r="S296" s="14"/>
      <c r="T296" s="14"/>
      <c r="U296" s="17">
        <v>3.9E-2</v>
      </c>
      <c r="V296" s="142">
        <v>0.36</v>
      </c>
      <c r="W296" s="148">
        <v>1.8</v>
      </c>
      <c r="X296" s="142">
        <v>10.3</v>
      </c>
      <c r="Y296" s="154">
        <f>0.01805*1000</f>
        <v>18.05</v>
      </c>
      <c r="Z296" s="148">
        <v>311.5</v>
      </c>
      <c r="AA296" s="21">
        <f>0.003125*1000</f>
        <v>3.125</v>
      </c>
      <c r="AB296" s="215">
        <v>0.28499999999999998</v>
      </c>
      <c r="AC296" s="237">
        <f t="shared" si="195"/>
        <v>2.7245035476685796E-4</v>
      </c>
      <c r="AD296" s="22">
        <f t="shared" si="196"/>
        <v>1.3622517738342899E-3</v>
      </c>
      <c r="AE296" s="22">
        <f t="shared" si="197"/>
        <v>7.7951073724962135E-3</v>
      </c>
      <c r="AF296" s="22">
        <f t="shared" si="198"/>
        <v>1.3660358065393851E-2</v>
      </c>
      <c r="AG296" s="22">
        <f t="shared" si="199"/>
        <v>0.23574523752743401</v>
      </c>
      <c r="AH296" s="22">
        <f t="shared" si="200"/>
        <v>2.3650204406845303E-3</v>
      </c>
      <c r="AI296" s="238">
        <f t="shared" si="201"/>
        <v>1.6416E-4</v>
      </c>
      <c r="AJ296" s="247">
        <f t="shared" si="202"/>
        <v>1.8920163525476247E-6</v>
      </c>
      <c r="AK296" s="23">
        <f t="shared" si="203"/>
        <v>9.4600817627381248E-6</v>
      </c>
      <c r="AL296" s="23">
        <f t="shared" si="204"/>
        <v>5.4132690086779261E-5</v>
      </c>
      <c r="AM296" s="23">
        <f t="shared" si="205"/>
        <v>9.4863597676346189E-5</v>
      </c>
      <c r="AN296" s="23">
        <f t="shared" si="206"/>
        <v>1.637119705051625E-3</v>
      </c>
      <c r="AO296" s="23">
        <f t="shared" si="207"/>
        <v>1.6423753060309239E-5</v>
      </c>
      <c r="AP296" s="248">
        <f t="shared" si="208"/>
        <v>1.1400000000000001E-6</v>
      </c>
      <c r="AQ296" s="256">
        <f t="shared" si="209"/>
        <v>9.460081762738124</v>
      </c>
      <c r="AR296" s="257">
        <f t="shared" si="210"/>
        <v>54.132690086779263</v>
      </c>
      <c r="AS296" s="257">
        <f t="shared" si="211"/>
        <v>94.863597676346188</v>
      </c>
      <c r="AT296" s="257">
        <f t="shared" si="212"/>
        <v>1637.119705051625</v>
      </c>
      <c r="AU296" s="257">
        <f t="shared" si="213"/>
        <v>16.423753060309238</v>
      </c>
      <c r="AV296" s="258">
        <f t="shared" si="214"/>
        <v>1.1400000000000001</v>
      </c>
      <c r="AW296" s="264">
        <v>0</v>
      </c>
      <c r="AX296" s="265">
        <f t="shared" si="215"/>
        <v>0</v>
      </c>
      <c r="AY296" s="265">
        <f t="shared" si="216"/>
        <v>0</v>
      </c>
      <c r="AZ296" s="265">
        <f t="shared" si="217"/>
        <v>0</v>
      </c>
      <c r="BA296" s="265">
        <f t="shared" si="218"/>
        <v>0</v>
      </c>
      <c r="BB296" s="265">
        <f t="shared" si="219"/>
        <v>0</v>
      </c>
      <c r="BC296" s="266">
        <f t="shared" si="220"/>
        <v>0</v>
      </c>
      <c r="BG296" s="13">
        <v>0.1</v>
      </c>
      <c r="BH296" s="13">
        <f t="shared" si="221"/>
        <v>4.8000000000000007</v>
      </c>
      <c r="BI296"/>
      <c r="BJ296">
        <f>BH296</f>
        <v>4.8000000000000007</v>
      </c>
      <c r="BK296" s="13">
        <f t="shared" si="222"/>
        <v>0.18000000000000002</v>
      </c>
      <c r="BL296" s="13">
        <f t="shared" si="223"/>
        <v>1.03</v>
      </c>
      <c r="BM296" s="13">
        <f t="shared" si="224"/>
        <v>1.8050000000000002</v>
      </c>
      <c r="BN296" s="13">
        <f t="shared" si="225"/>
        <v>31.150000000000002</v>
      </c>
      <c r="BO296" s="13">
        <f t="shared" si="226"/>
        <v>0.3125</v>
      </c>
      <c r="BP296" s="13">
        <f t="shared" si="227"/>
        <v>2.8499999999999998E-2</v>
      </c>
      <c r="BQ296" s="13">
        <f>((((BJ296/Q296)^2)+((BK296/W296)^2))^(1/2))*AD296</f>
        <v>1.9265149339232592E-4</v>
      </c>
      <c r="BR296" s="209">
        <f>(((((BJ296/Q296))^2)+((BL296/X296)^2))^(1/2))*AE296</f>
        <v>1.1023946566338649E-3</v>
      </c>
      <c r="BS296" s="209">
        <f>(((((BJ296/Q296))^2)+((BM296/Y296)^2))^(1/2))*AF296</f>
        <v>1.9318663642952682E-3</v>
      </c>
      <c r="BT296" s="209">
        <f>((((BJ296/Q296)^2)+((BN296/Z296)^2))^(1/2))*AG296</f>
        <v>3.3339411217616396E-2</v>
      </c>
      <c r="BU296" s="209">
        <f>((((BJ296/Q296)^2)+((BO296/AA296)^2))^(1/2))*AH296</f>
        <v>3.3446439825056575E-4</v>
      </c>
      <c r="BV296" s="209">
        <f>((((BJ296/Q296)^2)+((BP296/AB296)^2))^(1/2))*AI296</f>
        <v>2.3215729839916733E-5</v>
      </c>
      <c r="CI296"/>
      <c r="CJ296"/>
      <c r="CK296"/>
      <c r="CL296"/>
      <c r="CM296"/>
    </row>
    <row r="297" spans="1:91" s="41" customFormat="1" ht="12.95" customHeight="1" thickBot="1" x14ac:dyDescent="0.3">
      <c r="A297" s="13">
        <v>4.6207794466307499</v>
      </c>
      <c r="B297" s="13">
        <v>-74.118469704672606</v>
      </c>
      <c r="C297" s="13">
        <v>27</v>
      </c>
      <c r="D297" s="13">
        <v>26</v>
      </c>
      <c r="E297" s="13">
        <v>1836</v>
      </c>
      <c r="F297" s="58" t="s">
        <v>13</v>
      </c>
      <c r="G297" s="59" t="s">
        <v>1058</v>
      </c>
      <c r="H297" s="60" t="s">
        <v>1059</v>
      </c>
      <c r="I297" s="16" t="s">
        <v>1601</v>
      </c>
      <c r="J297" s="16"/>
      <c r="K297" s="61">
        <v>40526</v>
      </c>
      <c r="L297" s="16">
        <v>6</v>
      </c>
      <c r="M297" s="16">
        <v>7</v>
      </c>
      <c r="N297" s="3">
        <f t="shared" si="194"/>
        <v>180</v>
      </c>
      <c r="O297" s="3">
        <v>30</v>
      </c>
      <c r="P297" s="16" t="s">
        <v>1554</v>
      </c>
      <c r="Q297" s="62">
        <v>550</v>
      </c>
      <c r="R297" s="14"/>
      <c r="S297" s="14"/>
      <c r="T297" s="14"/>
      <c r="U297" s="17">
        <v>3.9E-2</v>
      </c>
      <c r="V297" s="142">
        <v>0.36</v>
      </c>
      <c r="W297" s="148">
        <v>1.8</v>
      </c>
      <c r="X297" s="142">
        <v>10.3</v>
      </c>
      <c r="Y297" s="154">
        <f>0.01805*1000</f>
        <v>18.05</v>
      </c>
      <c r="Z297" s="148">
        <v>311.5</v>
      </c>
      <c r="AA297" s="21">
        <f>0.003125*1000</f>
        <v>3.125</v>
      </c>
      <c r="AB297" s="215">
        <v>0.28499999999999998</v>
      </c>
      <c r="AC297" s="237">
        <f t="shared" si="195"/>
        <v>3.1218269817035803E-3</v>
      </c>
      <c r="AD297" s="22">
        <f t="shared" si="196"/>
        <v>1.5609134908517902E-2</v>
      </c>
      <c r="AE297" s="22">
        <f t="shared" si="197"/>
        <v>8.9318938643185769E-2</v>
      </c>
      <c r="AF297" s="22">
        <f t="shared" si="198"/>
        <v>0.15652493616597118</v>
      </c>
      <c r="AG297" s="22">
        <f t="shared" si="199"/>
        <v>2.701247513335181</v>
      </c>
      <c r="AH297" s="22">
        <f t="shared" si="200"/>
        <v>2.7099192549510247E-2</v>
      </c>
      <c r="AI297" s="238">
        <f t="shared" si="201"/>
        <v>1.8810000000000001E-3</v>
      </c>
      <c r="AJ297" s="247">
        <f t="shared" si="202"/>
        <v>8.6717416158432791E-6</v>
      </c>
      <c r="AK297" s="23">
        <f t="shared" si="203"/>
        <v>4.3358708079216396E-5</v>
      </c>
      <c r="AL297" s="23">
        <f t="shared" si="204"/>
        <v>2.4810816289773824E-4</v>
      </c>
      <c r="AM297" s="23">
        <f t="shared" si="205"/>
        <v>4.3479148934991998E-4</v>
      </c>
      <c r="AN297" s="23">
        <f t="shared" si="206"/>
        <v>7.503465314819947E-3</v>
      </c>
      <c r="AO297" s="23">
        <f t="shared" si="207"/>
        <v>7.5275534859750687E-5</v>
      </c>
      <c r="AP297" s="248">
        <f t="shared" si="208"/>
        <v>5.2249999999999999E-6</v>
      </c>
      <c r="AQ297" s="256">
        <f t="shared" si="209"/>
        <v>43.358708079216399</v>
      </c>
      <c r="AR297" s="257">
        <f t="shared" si="210"/>
        <v>248.10816289773825</v>
      </c>
      <c r="AS297" s="257">
        <f t="shared" si="211"/>
        <v>434.79148934991997</v>
      </c>
      <c r="AT297" s="257">
        <f t="shared" si="212"/>
        <v>7503.4653148199468</v>
      </c>
      <c r="AU297" s="257">
        <f t="shared" si="213"/>
        <v>75.275534859750692</v>
      </c>
      <c r="AV297" s="258">
        <f t="shared" si="214"/>
        <v>5.2249999999999996</v>
      </c>
      <c r="AW297" s="264">
        <v>1</v>
      </c>
      <c r="AX297" s="265">
        <f t="shared" si="215"/>
        <v>43.358708079216399</v>
      </c>
      <c r="AY297" s="265">
        <f t="shared" si="216"/>
        <v>248.10816289773825</v>
      </c>
      <c r="AZ297" s="265">
        <f t="shared" si="217"/>
        <v>434.79148934991997</v>
      </c>
      <c r="BA297" s="265">
        <f t="shared" si="218"/>
        <v>7503.4653148199468</v>
      </c>
      <c r="BB297" s="265">
        <f t="shared" si="219"/>
        <v>75.275534859750692</v>
      </c>
      <c r="BC297" s="266">
        <f t="shared" si="220"/>
        <v>5.2249999999999996</v>
      </c>
      <c r="BG297" s="13">
        <v>0.1</v>
      </c>
      <c r="BH297" s="13">
        <f t="shared" si="221"/>
        <v>55</v>
      </c>
      <c r="BI297"/>
      <c r="BJ297">
        <f>BH297</f>
        <v>55</v>
      </c>
      <c r="BK297" s="13">
        <f t="shared" si="222"/>
        <v>0.18000000000000002</v>
      </c>
      <c r="BL297" s="13">
        <f t="shared" si="223"/>
        <v>1.03</v>
      </c>
      <c r="BM297" s="13">
        <f t="shared" si="224"/>
        <v>1.8050000000000002</v>
      </c>
      <c r="BN297" s="13">
        <f t="shared" si="225"/>
        <v>31.150000000000002</v>
      </c>
      <c r="BO297" s="13">
        <f t="shared" si="226"/>
        <v>0.3125</v>
      </c>
      <c r="BP297" s="13">
        <f t="shared" si="227"/>
        <v>2.8499999999999998E-2</v>
      </c>
      <c r="BQ297" s="13">
        <f>((((BJ297/Q297)^2)+((BK297/W297)^2))^(1/2))*AD297</f>
        <v>2.2074650284537342E-3</v>
      </c>
      <c r="BR297" s="209">
        <f>(((((BJ297/Q297))^2)+((BL297/X297)^2))^(1/2))*AE297</f>
        <v>1.2631605440596364E-2</v>
      </c>
      <c r="BS297" s="209">
        <f>(((((BJ297/Q297))^2)+((BM297/Y297)^2))^(1/2))*AF297</f>
        <v>2.2135968757549945E-2</v>
      </c>
      <c r="BT297" s="209">
        <f>((((BJ297/Q297)^2)+((BN297/Z297)^2))^(1/2))*AG297</f>
        <v>0.38201408686852117</v>
      </c>
      <c r="BU297" s="209">
        <f>((((BJ297/Q297)^2)+((BO297/AA297)^2))^(1/2))*AH297</f>
        <v>3.8324045632877331E-3</v>
      </c>
      <c r="BV297" s="209">
        <f>((((BJ297/Q297)^2)+((BP297/AB297)^2))^(1/2))*AI297</f>
        <v>2.6601357108237925E-4</v>
      </c>
      <c r="CI297"/>
      <c r="CJ297"/>
      <c r="CK297"/>
      <c r="CL297"/>
      <c r="CM297"/>
    </row>
    <row r="298" spans="1:91" s="39" customFormat="1" ht="12.95" customHeight="1" x14ac:dyDescent="0.25">
      <c r="A298" s="13">
        <v>4.6211045316364201</v>
      </c>
      <c r="B298" s="13">
        <v>-74.118597239950702</v>
      </c>
      <c r="C298" s="13">
        <v>27</v>
      </c>
      <c r="D298" s="13">
        <v>26</v>
      </c>
      <c r="E298" s="13">
        <v>1836</v>
      </c>
      <c r="F298" s="3" t="s">
        <v>5</v>
      </c>
      <c r="G298" s="4" t="s">
        <v>515</v>
      </c>
      <c r="H298" s="5" t="s">
        <v>516</v>
      </c>
      <c r="I298" s="14" t="s">
        <v>1601</v>
      </c>
      <c r="J298" s="3" t="s">
        <v>1553</v>
      </c>
      <c r="K298" s="6">
        <v>40617</v>
      </c>
      <c r="L298" s="15">
        <v>12</v>
      </c>
      <c r="M298" s="3">
        <v>7</v>
      </c>
      <c r="N298" s="3">
        <f t="shared" si="194"/>
        <v>360</v>
      </c>
      <c r="O298" s="3">
        <v>30</v>
      </c>
      <c r="P298" s="14" t="s">
        <v>1554</v>
      </c>
      <c r="Q298" s="3">
        <v>660</v>
      </c>
      <c r="R298" s="14"/>
      <c r="S298" s="14"/>
      <c r="T298" s="14">
        <f>0.738210935315612*Q298</f>
        <v>487.21921730830394</v>
      </c>
      <c r="U298" s="17">
        <v>3.9E-2</v>
      </c>
      <c r="V298" s="30">
        <v>2.02</v>
      </c>
      <c r="W298" s="31">
        <v>10.1</v>
      </c>
      <c r="X298" s="30">
        <v>1.9</v>
      </c>
      <c r="Y298" s="155">
        <v>18.05</v>
      </c>
      <c r="Z298" s="31">
        <v>160.19999999999999</v>
      </c>
      <c r="AA298" s="21">
        <v>3.125</v>
      </c>
      <c r="AB298" s="224">
        <v>1.0149999999999999</v>
      </c>
      <c r="AC298" s="237">
        <f t="shared" si="195"/>
        <v>3.6537718238253997E-2</v>
      </c>
      <c r="AD298" s="22">
        <f t="shared" si="196"/>
        <v>0.18268859119127001</v>
      </c>
      <c r="AE298" s="22">
        <f t="shared" si="197"/>
        <v>3.4367160719149796E-2</v>
      </c>
      <c r="AF298" s="22">
        <f t="shared" si="198"/>
        <v>0.32648802683192307</v>
      </c>
      <c r="AG298" s="22">
        <f t="shared" si="199"/>
        <v>2.8976942880041046</v>
      </c>
      <c r="AH298" s="22">
        <f t="shared" si="200"/>
        <v>5.6524935393338485E-2</v>
      </c>
      <c r="AI298" s="238">
        <f t="shared" si="201"/>
        <v>1.3973130066815142E-2</v>
      </c>
      <c r="AJ298" s="247">
        <f t="shared" si="202"/>
        <v>1.0149366177292777E-4</v>
      </c>
      <c r="AK298" s="23">
        <f t="shared" si="203"/>
        <v>5.074683088646389E-4</v>
      </c>
      <c r="AL298" s="23">
        <f t="shared" si="204"/>
        <v>9.5464335330971655E-5</v>
      </c>
      <c r="AM298" s="23">
        <f t="shared" si="205"/>
        <v>9.0691118564423072E-4</v>
      </c>
      <c r="AN298" s="23">
        <f t="shared" si="206"/>
        <v>8.0491508000114023E-3</v>
      </c>
      <c r="AO298" s="23">
        <f t="shared" si="207"/>
        <v>1.5701370942594023E-4</v>
      </c>
      <c r="AP298" s="248">
        <f t="shared" si="208"/>
        <v>3.8814250185597619E-5</v>
      </c>
      <c r="AQ298" s="256">
        <f t="shared" si="209"/>
        <v>507.46830886463891</v>
      </c>
      <c r="AR298" s="257">
        <f t="shared" si="210"/>
        <v>95.46433533097165</v>
      </c>
      <c r="AS298" s="257">
        <f t="shared" si="211"/>
        <v>906.91118564423073</v>
      </c>
      <c r="AT298" s="257">
        <f t="shared" si="212"/>
        <v>8049.1508000114027</v>
      </c>
      <c r="AU298" s="257">
        <f t="shared" si="213"/>
        <v>157.01370942594022</v>
      </c>
      <c r="AV298" s="258">
        <f t="shared" si="214"/>
        <v>38.814250185597622</v>
      </c>
      <c r="AW298" s="264">
        <v>1</v>
      </c>
      <c r="AX298" s="265">
        <f t="shared" si="215"/>
        <v>507.46830886463891</v>
      </c>
      <c r="AY298" s="265">
        <f t="shared" si="216"/>
        <v>95.46433533097165</v>
      </c>
      <c r="AZ298" s="265">
        <f t="shared" si="217"/>
        <v>906.91118564423073</v>
      </c>
      <c r="BA298" s="265">
        <f t="shared" si="218"/>
        <v>8049.1508000114027</v>
      </c>
      <c r="BB298" s="265">
        <f t="shared" si="219"/>
        <v>157.01370942594022</v>
      </c>
      <c r="BC298" s="266">
        <f t="shared" si="220"/>
        <v>38.814250185597622</v>
      </c>
      <c r="BD298" s="211">
        <f>'F. CONVERSIÓN DE CARBÓN A CARNE'!$F$20</f>
        <v>0.16207300021353654</v>
      </c>
      <c r="BG298" s="13">
        <v>0.1</v>
      </c>
      <c r="BH298" s="13">
        <f t="shared" si="221"/>
        <v>66</v>
      </c>
      <c r="BI298">
        <f>(((((BD298+BE298+BF298)/0.738210935315612)^2)+((BH298/Q298)^2))^(1/2))*T298</f>
        <v>117.54155528921886</v>
      </c>
      <c r="BJ298">
        <f t="shared" ref="BJ298:BJ301" si="240">(((BH298)^2)+((BI298^2))^(1/2))</f>
        <v>4473.5415552892191</v>
      </c>
      <c r="BK298" s="13">
        <f t="shared" si="222"/>
        <v>1.01</v>
      </c>
      <c r="BL298" s="13">
        <f t="shared" si="223"/>
        <v>0.19</v>
      </c>
      <c r="BM298" s="13">
        <f t="shared" si="224"/>
        <v>1.8050000000000002</v>
      </c>
      <c r="BN298" s="13">
        <f t="shared" si="225"/>
        <v>16.02</v>
      </c>
      <c r="BO298" s="13">
        <f t="shared" si="226"/>
        <v>0.3125</v>
      </c>
      <c r="BP298" s="13">
        <f t="shared" si="227"/>
        <v>0.10149999999999999</v>
      </c>
      <c r="BQ298" s="13">
        <f>((((BJ298/(Q298+R298+S298+T298))^2)+((BK298/W298)^2))^(1/2))*AD298</f>
        <v>0.7126220359380413</v>
      </c>
      <c r="BR298" s="209">
        <f>((((BJ298/(Q298+R298+S298+T298))^2)+((BL298/X298)^2))^(1/2))*AE298</f>
        <v>0.13405761072101763</v>
      </c>
      <c r="BS298" s="209">
        <f>(((((BJ298/(Q298+R298+S298+T298))^2)+((BM298/Y298)^2))^(1/2))*AF298)</f>
        <v>1.2735473018496677</v>
      </c>
      <c r="BT298" s="209">
        <f>((((BJ298/(Q298+R298+S298+T298))^2)+((BN298/Z298)^2))^(1/2))*AG298</f>
        <v>11.303173282898438</v>
      </c>
      <c r="BU298" s="209">
        <f>((((BJ298/(Q298+R298+S298+T298))^2)+((BO298/AA298)^2))^(1/2))*AH298</f>
        <v>0.22048949131746323</v>
      </c>
      <c r="BV298" s="209">
        <f>((((BJ298/(Q298+R298+S298+T298))^2)+((BP298/AB298)^2))^(1/2))*AI298</f>
        <v>5.4505649924332544E-2</v>
      </c>
      <c r="CI298"/>
      <c r="CJ298"/>
      <c r="CK298"/>
      <c r="CL298"/>
      <c r="CM298"/>
    </row>
    <row r="299" spans="1:91" s="39" customFormat="1" ht="12.95" customHeight="1" thickBot="1" x14ac:dyDescent="0.3">
      <c r="A299" s="13">
        <v>4.6211963539616701</v>
      </c>
      <c r="B299" s="13">
        <v>-74.121216445329196</v>
      </c>
      <c r="C299" s="13">
        <v>27</v>
      </c>
      <c r="D299" s="13">
        <v>26</v>
      </c>
      <c r="E299" s="13">
        <v>1836</v>
      </c>
      <c r="F299" s="3" t="s">
        <v>5</v>
      </c>
      <c r="G299" s="4" t="s">
        <v>517</v>
      </c>
      <c r="H299" s="5" t="s">
        <v>518</v>
      </c>
      <c r="I299" s="14" t="s">
        <v>1601</v>
      </c>
      <c r="J299" s="3" t="s">
        <v>1553</v>
      </c>
      <c r="K299" s="6">
        <v>40617</v>
      </c>
      <c r="L299" s="15">
        <v>12</v>
      </c>
      <c r="M299" s="3">
        <v>7</v>
      </c>
      <c r="N299" s="3">
        <f t="shared" si="194"/>
        <v>360</v>
      </c>
      <c r="O299" s="3">
        <v>30</v>
      </c>
      <c r="P299" s="14" t="s">
        <v>1554</v>
      </c>
      <c r="Q299" s="3">
        <v>600</v>
      </c>
      <c r="R299" s="14"/>
      <c r="S299" s="14"/>
      <c r="T299" s="14">
        <f>0.738210935315612*Q299</f>
        <v>442.92656118936719</v>
      </c>
      <c r="U299" s="17">
        <v>3.9E-2</v>
      </c>
      <c r="V299" s="18">
        <v>2.02</v>
      </c>
      <c r="W299" s="19">
        <v>10.1</v>
      </c>
      <c r="X299" s="18">
        <v>1.9</v>
      </c>
      <c r="Y299" s="20">
        <v>18.05</v>
      </c>
      <c r="Z299" s="19">
        <v>160.19999999999999</v>
      </c>
      <c r="AA299" s="21">
        <v>3.125</v>
      </c>
      <c r="AB299" s="219">
        <v>1.0149999999999999</v>
      </c>
      <c r="AC299" s="237">
        <f t="shared" si="195"/>
        <v>3.3216107489321814E-2</v>
      </c>
      <c r="AD299" s="22">
        <f t="shared" si="196"/>
        <v>0.16608053744660906</v>
      </c>
      <c r="AE299" s="22">
        <f t="shared" si="197"/>
        <v>3.1242873381045269E-2</v>
      </c>
      <c r="AF299" s="22">
        <f t="shared" si="198"/>
        <v>0.29680729711993015</v>
      </c>
      <c r="AG299" s="22">
        <f t="shared" si="199"/>
        <v>2.6342675345491857</v>
      </c>
      <c r="AH299" s="22">
        <f t="shared" si="200"/>
        <v>5.1386304903034988E-2</v>
      </c>
      <c r="AI299" s="238">
        <f t="shared" si="201"/>
        <v>1.2702845515286491E-2</v>
      </c>
      <c r="AJ299" s="247">
        <f t="shared" si="202"/>
        <v>9.2266965248116151E-5</v>
      </c>
      <c r="AK299" s="23">
        <f t="shared" si="203"/>
        <v>4.6133482624058071E-4</v>
      </c>
      <c r="AL299" s="23">
        <f t="shared" si="204"/>
        <v>8.6785759391792413E-5</v>
      </c>
      <c r="AM299" s="23">
        <f t="shared" si="205"/>
        <v>8.2446471422202821E-4</v>
      </c>
      <c r="AN299" s="23">
        <f t="shared" si="206"/>
        <v>7.3174098181921828E-3</v>
      </c>
      <c r="AO299" s="23">
        <f t="shared" si="207"/>
        <v>1.4273973584176387E-4</v>
      </c>
      <c r="AP299" s="248">
        <f t="shared" si="208"/>
        <v>3.5285681986906921E-5</v>
      </c>
      <c r="AQ299" s="256">
        <f t="shared" si="209"/>
        <v>461.3348262405807</v>
      </c>
      <c r="AR299" s="257">
        <f t="shared" si="210"/>
        <v>86.785759391792411</v>
      </c>
      <c r="AS299" s="257">
        <f t="shared" si="211"/>
        <v>824.46471422202819</v>
      </c>
      <c r="AT299" s="257">
        <f t="shared" si="212"/>
        <v>7317.4098181921827</v>
      </c>
      <c r="AU299" s="257">
        <f t="shared" si="213"/>
        <v>142.73973584176386</v>
      </c>
      <c r="AV299" s="258">
        <f t="shared" si="214"/>
        <v>35.285681986906923</v>
      </c>
      <c r="AW299" s="264">
        <v>1</v>
      </c>
      <c r="AX299" s="265">
        <f t="shared" si="215"/>
        <v>461.3348262405807</v>
      </c>
      <c r="AY299" s="265">
        <f t="shared" si="216"/>
        <v>86.785759391792411</v>
      </c>
      <c r="AZ299" s="265">
        <f t="shared" si="217"/>
        <v>824.46471422202819</v>
      </c>
      <c r="BA299" s="265">
        <f t="shared" si="218"/>
        <v>7317.4098181921827</v>
      </c>
      <c r="BB299" s="265">
        <f t="shared" si="219"/>
        <v>142.73973584176386</v>
      </c>
      <c r="BC299" s="266">
        <f t="shared" si="220"/>
        <v>35.285681986906923</v>
      </c>
      <c r="BD299" s="211">
        <f>'F. CONVERSIÓN DE CARBÓN A CARNE'!$F$20</f>
        <v>0.16207300021353654</v>
      </c>
      <c r="BG299" s="13">
        <v>0.1</v>
      </c>
      <c r="BH299" s="13">
        <f t="shared" si="221"/>
        <v>60</v>
      </c>
      <c r="BI299">
        <f>(((((BD299+BE299+BF299)/0.738210935315612)^2)+((BH299/Q299)^2))^(1/2))*T299</f>
        <v>106.85595935383533</v>
      </c>
      <c r="BJ299">
        <f t="shared" si="240"/>
        <v>3706.8559593538353</v>
      </c>
      <c r="BK299" s="13">
        <f t="shared" si="222"/>
        <v>1.01</v>
      </c>
      <c r="BL299" s="13">
        <f t="shared" si="223"/>
        <v>0.19</v>
      </c>
      <c r="BM299" s="13">
        <f t="shared" si="224"/>
        <v>1.8050000000000002</v>
      </c>
      <c r="BN299" s="13">
        <f t="shared" si="225"/>
        <v>16.02</v>
      </c>
      <c r="BO299" s="13">
        <f t="shared" si="226"/>
        <v>0.3125</v>
      </c>
      <c r="BP299" s="13">
        <f t="shared" si="227"/>
        <v>0.10149999999999999</v>
      </c>
      <c r="BQ299" s="13">
        <f>((((BJ299/(Q299+R299+S299+T299))^2)+((BK299/W299)^2))^(1/2))*AD299</f>
        <v>0.59053078921591318</v>
      </c>
      <c r="BR299" s="209">
        <f>((((BJ299/(Q299+R299+S299+T299))^2)+((BL299/X299)^2))^(1/2))*AE299</f>
        <v>0.11108995044655794</v>
      </c>
      <c r="BS299" s="209">
        <f>(((((BJ299/(Q299+R299+S299+T299))^2)+((BM299/Y299)^2))^(1/2))*AF299)</f>
        <v>1.0553545292423008</v>
      </c>
      <c r="BT299" s="209">
        <f>((((BJ299/(Q299+R299+S299+T299))^2)+((BN299/Z299)^2))^(1/2))*AG299</f>
        <v>9.3666368744939916</v>
      </c>
      <c r="BU299" s="209">
        <f>((((BJ299/(Q299+R299+S299+T299))^2)+((BO299/AA299)^2))^(1/2))*AH299</f>
        <v>0.18271373428710189</v>
      </c>
      <c r="BV299" s="209">
        <f>((((BJ299/(Q299+R299+S299+T299))^2)+((BP299/AB299)^2))^(1/2))*AI299</f>
        <v>4.5167371823092058E-2</v>
      </c>
      <c r="CI299"/>
      <c r="CJ299"/>
      <c r="CK299"/>
      <c r="CL299"/>
      <c r="CM299"/>
    </row>
    <row r="300" spans="1:91" s="51" customFormat="1" ht="12.95" customHeight="1" thickBot="1" x14ac:dyDescent="0.3">
      <c r="A300" s="13">
        <v>4.621264</v>
      </c>
      <c r="B300" s="13">
        <v>-74.068361999999993</v>
      </c>
      <c r="C300" s="13">
        <v>33</v>
      </c>
      <c r="D300" s="13">
        <v>26</v>
      </c>
      <c r="E300" s="13">
        <v>2335</v>
      </c>
      <c r="F300" s="3" t="s">
        <v>5</v>
      </c>
      <c r="G300" s="4" t="s">
        <v>705</v>
      </c>
      <c r="H300" s="5" t="s">
        <v>706</v>
      </c>
      <c r="I300" s="14" t="s">
        <v>1609</v>
      </c>
      <c r="J300" s="3" t="s">
        <v>1553</v>
      </c>
      <c r="K300" s="6">
        <v>40633</v>
      </c>
      <c r="L300" s="15">
        <v>12</v>
      </c>
      <c r="M300" s="3">
        <v>7</v>
      </c>
      <c r="N300" s="3">
        <f t="shared" si="194"/>
        <v>360</v>
      </c>
      <c r="O300" s="3">
        <v>30</v>
      </c>
      <c r="P300" s="14" t="s">
        <v>1554</v>
      </c>
      <c r="Q300" s="3">
        <v>1200</v>
      </c>
      <c r="R300" s="14"/>
      <c r="S300" s="14"/>
      <c r="T300" s="14">
        <f>0.738210935315612*Q300</f>
        <v>885.85312237873438</v>
      </c>
      <c r="U300" s="17">
        <v>3.9E-2</v>
      </c>
      <c r="V300" s="18">
        <v>2.02</v>
      </c>
      <c r="W300" s="19">
        <v>10.1</v>
      </c>
      <c r="X300" s="18">
        <v>1.9</v>
      </c>
      <c r="Y300" s="20">
        <v>18.05</v>
      </c>
      <c r="Z300" s="19">
        <v>160.19999999999999</v>
      </c>
      <c r="AA300" s="21">
        <v>3.125</v>
      </c>
      <c r="AB300" s="219">
        <v>1.0149999999999999</v>
      </c>
      <c r="AC300" s="237">
        <f t="shared" si="195"/>
        <v>6.6432214978643628E-2</v>
      </c>
      <c r="AD300" s="22">
        <f t="shared" si="196"/>
        <v>0.33216107489321811</v>
      </c>
      <c r="AE300" s="22">
        <f t="shared" si="197"/>
        <v>6.2485746762090538E-2</v>
      </c>
      <c r="AF300" s="22">
        <f t="shared" si="198"/>
        <v>0.59361459423986029</v>
      </c>
      <c r="AG300" s="22">
        <f t="shared" si="199"/>
        <v>5.2685350690983714</v>
      </c>
      <c r="AH300" s="22">
        <f t="shared" si="200"/>
        <v>0.10277260980606998</v>
      </c>
      <c r="AI300" s="238">
        <f t="shared" si="201"/>
        <v>2.5405691030572983E-2</v>
      </c>
      <c r="AJ300" s="247">
        <f t="shared" si="202"/>
        <v>1.845339304962323E-4</v>
      </c>
      <c r="AK300" s="23">
        <f t="shared" si="203"/>
        <v>9.2266965248116142E-4</v>
      </c>
      <c r="AL300" s="23">
        <f t="shared" si="204"/>
        <v>1.7357151878358483E-4</v>
      </c>
      <c r="AM300" s="23">
        <f t="shared" si="205"/>
        <v>1.6489294284440564E-3</v>
      </c>
      <c r="AN300" s="23">
        <f t="shared" si="206"/>
        <v>1.4634819636384366E-2</v>
      </c>
      <c r="AO300" s="23">
        <f t="shared" si="207"/>
        <v>2.8547947168352774E-4</v>
      </c>
      <c r="AP300" s="248">
        <f t="shared" si="208"/>
        <v>7.0571363973813842E-5</v>
      </c>
      <c r="AQ300" s="256">
        <f t="shared" si="209"/>
        <v>922.66965248116139</v>
      </c>
      <c r="AR300" s="257">
        <f t="shared" si="210"/>
        <v>173.57151878358482</v>
      </c>
      <c r="AS300" s="257">
        <f t="shared" si="211"/>
        <v>1648.9294284440564</v>
      </c>
      <c r="AT300" s="257">
        <f t="shared" si="212"/>
        <v>14634.819636384365</v>
      </c>
      <c r="AU300" s="257">
        <f t="shared" si="213"/>
        <v>285.47947168352772</v>
      </c>
      <c r="AV300" s="258">
        <f t="shared" si="214"/>
        <v>70.571363973813845</v>
      </c>
      <c r="AW300" s="264">
        <v>1</v>
      </c>
      <c r="AX300" s="265">
        <f t="shared" si="215"/>
        <v>922.66965248116139</v>
      </c>
      <c r="AY300" s="265">
        <f t="shared" si="216"/>
        <v>173.57151878358482</v>
      </c>
      <c r="AZ300" s="265">
        <f t="shared" si="217"/>
        <v>1648.9294284440564</v>
      </c>
      <c r="BA300" s="265">
        <f t="shared" si="218"/>
        <v>14634.819636384365</v>
      </c>
      <c r="BB300" s="265">
        <f t="shared" si="219"/>
        <v>285.47947168352772</v>
      </c>
      <c r="BC300" s="266">
        <f t="shared" si="220"/>
        <v>70.571363973813845</v>
      </c>
      <c r="BD300" s="211">
        <f>'F. CONVERSIÓN DE CARBÓN A CARNE'!$F$20</f>
        <v>0.16207300021353654</v>
      </c>
      <c r="BG300" s="13">
        <v>0.1</v>
      </c>
      <c r="BH300" s="13">
        <f t="shared" si="221"/>
        <v>120</v>
      </c>
      <c r="BI300">
        <f>(((((BD300+BE300+BF300)/0.738210935315612)^2)+((BH300/Q300)^2))^(1/2))*T300</f>
        <v>213.71191870767066</v>
      </c>
      <c r="BJ300">
        <f t="shared" si="240"/>
        <v>14613.711918707671</v>
      </c>
      <c r="BK300" s="13">
        <f t="shared" si="222"/>
        <v>1.01</v>
      </c>
      <c r="BL300" s="13">
        <f t="shared" si="223"/>
        <v>0.19</v>
      </c>
      <c r="BM300" s="13">
        <f t="shared" si="224"/>
        <v>1.8050000000000002</v>
      </c>
      <c r="BN300" s="13">
        <f t="shared" si="225"/>
        <v>16.02</v>
      </c>
      <c r="BO300" s="13">
        <f t="shared" si="226"/>
        <v>0.3125</v>
      </c>
      <c r="BP300" s="13">
        <f t="shared" si="227"/>
        <v>0.10149999999999999</v>
      </c>
      <c r="BQ300" s="13">
        <f>((((BJ300/(Q300+R300+S300+T300))^2)+((BK300/W300)^2))^(1/2))*AD300</f>
        <v>2.3273933507357811</v>
      </c>
      <c r="BR300" s="209">
        <f>((((BJ300/(Q300+R300+S300+T300))^2)+((BL300/X300)^2))^(1/2))*AE300</f>
        <v>0.43782647192059254</v>
      </c>
      <c r="BS300" s="209">
        <f>(((((BJ300/(Q300+R300+S300+T300))^2)+((BM300/Y300)^2))^(1/2))*AF300)</f>
        <v>4.1593514832456302</v>
      </c>
      <c r="BT300" s="209">
        <f>((((BJ300/(Q300+R300+S300+T300))^2)+((BN300/Z300)^2))^(1/2))*AG300</f>
        <v>36.9156846324626</v>
      </c>
      <c r="BU300" s="209">
        <f>((((BJ300/(Q300+R300+S300+T300))^2)+((BO300/AA300)^2))^(1/2))*AH300</f>
        <v>0.72010932881676415</v>
      </c>
      <c r="BV300" s="209">
        <f>((((BJ300/(Q300+R300+S300+T300))^2)+((BP300/AB300)^2))^(1/2))*AI300</f>
        <v>0.17801314134840099</v>
      </c>
      <c r="CI300"/>
      <c r="CJ300"/>
      <c r="CK300"/>
      <c r="CL300"/>
      <c r="CM300"/>
    </row>
    <row r="301" spans="1:91" s="39" customFormat="1" ht="12.95" customHeight="1" thickBot="1" x14ac:dyDescent="0.3">
      <c r="A301" s="13">
        <v>4.6213424961110903</v>
      </c>
      <c r="B301" s="13">
        <v>-74.118389399158403</v>
      </c>
      <c r="C301" s="13">
        <v>27</v>
      </c>
      <c r="D301" s="13">
        <v>26</v>
      </c>
      <c r="E301" s="13">
        <v>1836</v>
      </c>
      <c r="F301" s="3" t="s">
        <v>5</v>
      </c>
      <c r="G301" s="4" t="s">
        <v>504</v>
      </c>
      <c r="H301" s="5" t="s">
        <v>505</v>
      </c>
      <c r="I301" s="14" t="s">
        <v>1601</v>
      </c>
      <c r="J301" s="3" t="s">
        <v>1553</v>
      </c>
      <c r="K301" s="6">
        <v>40617</v>
      </c>
      <c r="L301" s="15">
        <v>12</v>
      </c>
      <c r="M301" s="3">
        <v>7</v>
      </c>
      <c r="N301" s="3">
        <f t="shared" si="194"/>
        <v>360</v>
      </c>
      <c r="O301" s="3">
        <v>30</v>
      </c>
      <c r="P301" s="14" t="s">
        <v>1554</v>
      </c>
      <c r="Q301" s="3">
        <v>1000</v>
      </c>
      <c r="R301" s="14"/>
      <c r="S301" s="14"/>
      <c r="T301" s="14">
        <f>0.738210935315612*Q301</f>
        <v>738.21093531561201</v>
      </c>
      <c r="U301" s="17">
        <v>3.9E-2</v>
      </c>
      <c r="V301" s="18">
        <v>2.02</v>
      </c>
      <c r="W301" s="19">
        <v>10.1</v>
      </c>
      <c r="X301" s="18">
        <v>1.9</v>
      </c>
      <c r="Y301" s="20">
        <v>18.05</v>
      </c>
      <c r="Z301" s="19">
        <v>160.19999999999999</v>
      </c>
      <c r="AA301" s="21">
        <v>3.125</v>
      </c>
      <c r="AB301" s="219">
        <v>1.0149999999999999</v>
      </c>
      <c r="AC301" s="237">
        <f t="shared" si="195"/>
        <v>5.5360179148869697E-2</v>
      </c>
      <c r="AD301" s="22">
        <f t="shared" si="196"/>
        <v>0.27680089574434852</v>
      </c>
      <c r="AE301" s="22">
        <f t="shared" si="197"/>
        <v>5.2071455635075453E-2</v>
      </c>
      <c r="AF301" s="22">
        <f t="shared" si="198"/>
        <v>0.49467882853321682</v>
      </c>
      <c r="AG301" s="22">
        <f t="shared" si="199"/>
        <v>4.3904458909153092</v>
      </c>
      <c r="AH301" s="22">
        <f t="shared" si="200"/>
        <v>8.5643841505058313E-2</v>
      </c>
      <c r="AI301" s="238">
        <f t="shared" si="201"/>
        <v>2.117140919214415E-2</v>
      </c>
      <c r="AJ301" s="247">
        <f t="shared" si="202"/>
        <v>1.5377827541352692E-4</v>
      </c>
      <c r="AK301" s="23">
        <f t="shared" si="203"/>
        <v>7.6889137706763477E-4</v>
      </c>
      <c r="AL301" s="23">
        <f t="shared" si="204"/>
        <v>1.4464293231965404E-4</v>
      </c>
      <c r="AM301" s="23">
        <f t="shared" si="205"/>
        <v>1.3741078570367134E-3</v>
      </c>
      <c r="AN301" s="23">
        <f t="shared" si="206"/>
        <v>1.2195683030320304E-2</v>
      </c>
      <c r="AO301" s="23">
        <f t="shared" si="207"/>
        <v>2.3789955973627309E-4</v>
      </c>
      <c r="AP301" s="248">
        <f t="shared" si="208"/>
        <v>5.8809469978178193E-5</v>
      </c>
      <c r="AQ301" s="256">
        <f t="shared" si="209"/>
        <v>768.89137706763472</v>
      </c>
      <c r="AR301" s="257">
        <f t="shared" si="210"/>
        <v>144.64293231965405</v>
      </c>
      <c r="AS301" s="257">
        <f t="shared" si="211"/>
        <v>1374.1078570367133</v>
      </c>
      <c r="AT301" s="257">
        <f t="shared" si="212"/>
        <v>12195.683030320304</v>
      </c>
      <c r="AU301" s="257">
        <f t="shared" si="213"/>
        <v>237.89955973627309</v>
      </c>
      <c r="AV301" s="258">
        <f t="shared" si="214"/>
        <v>58.809469978178193</v>
      </c>
      <c r="AW301" s="264">
        <v>1</v>
      </c>
      <c r="AX301" s="265">
        <f t="shared" si="215"/>
        <v>768.89137706763472</v>
      </c>
      <c r="AY301" s="265">
        <f t="shared" si="216"/>
        <v>144.64293231965405</v>
      </c>
      <c r="AZ301" s="265">
        <f t="shared" si="217"/>
        <v>1374.1078570367133</v>
      </c>
      <c r="BA301" s="265">
        <f t="shared" si="218"/>
        <v>12195.683030320304</v>
      </c>
      <c r="BB301" s="265">
        <f t="shared" si="219"/>
        <v>237.89955973627309</v>
      </c>
      <c r="BC301" s="266">
        <f t="shared" si="220"/>
        <v>58.809469978178193</v>
      </c>
      <c r="BD301" s="211">
        <f>'F. CONVERSIÓN DE CARBÓN A CARNE'!$F$20</f>
        <v>0.16207300021353654</v>
      </c>
      <c r="BG301" s="13">
        <v>0.1</v>
      </c>
      <c r="BH301" s="13">
        <f t="shared" si="221"/>
        <v>100</v>
      </c>
      <c r="BI301">
        <f>(((((BD301+BE301+BF301)/0.738210935315612)^2)+((BH301/Q301)^2))^(1/2))*T301</f>
        <v>178.09326558972555</v>
      </c>
      <c r="BJ301">
        <f t="shared" si="240"/>
        <v>10178.093265589725</v>
      </c>
      <c r="BK301" s="13">
        <f t="shared" si="222"/>
        <v>1.01</v>
      </c>
      <c r="BL301" s="13">
        <f t="shared" si="223"/>
        <v>0.19</v>
      </c>
      <c r="BM301" s="13">
        <f t="shared" si="224"/>
        <v>1.8050000000000002</v>
      </c>
      <c r="BN301" s="13">
        <f t="shared" si="225"/>
        <v>16.02</v>
      </c>
      <c r="BO301" s="13">
        <f t="shared" si="226"/>
        <v>0.3125</v>
      </c>
      <c r="BP301" s="13">
        <f t="shared" si="227"/>
        <v>0.10149999999999999</v>
      </c>
      <c r="BQ301" s="13">
        <f>((((BJ301/(Q301+R301+S301+T301))^2)+((BK301/W301)^2))^(1/2))*AD301</f>
        <v>1.6210438496333497</v>
      </c>
      <c r="BR301" s="209">
        <f>((((BJ301/(Q301+R301+S301+T301))^2)+((BL301/X301)^2))^(1/2))*AE301</f>
        <v>0.30494884300033304</v>
      </c>
      <c r="BS301" s="209">
        <f>(((((BJ301/(Q301+R301+S301+T301))^2)+((BM301/Y301)^2))^(1/2))*AF301)</f>
        <v>2.8970140085031639</v>
      </c>
      <c r="BT301" s="209">
        <f>((((BJ301/(Q301+R301+S301+T301))^2)+((BN301/Z301)^2))^(1/2))*AG301</f>
        <v>25.71200244665966</v>
      </c>
      <c r="BU301" s="209">
        <f>((((BJ301/(Q301+R301+S301+T301))^2)+((BO301/AA301)^2))^(1/2))*AH301</f>
        <v>0.50156059704002143</v>
      </c>
      <c r="BV301" s="209">
        <f>((((BJ301/(Q301+R301+S301+T301))^2)+((BP301/AB301)^2))^(1/2))*AI301</f>
        <v>0.1239872528833641</v>
      </c>
      <c r="CI301"/>
      <c r="CJ301"/>
      <c r="CK301"/>
      <c r="CL301"/>
      <c r="CM301"/>
    </row>
    <row r="302" spans="1:91" s="39" customFormat="1" ht="12.95" customHeight="1" thickBot="1" x14ac:dyDescent="0.3">
      <c r="A302" s="13">
        <v>4.6216819999999998</v>
      </c>
      <c r="B302" s="13">
        <v>-74.207682000000005</v>
      </c>
      <c r="C302" s="13">
        <v>17</v>
      </c>
      <c r="D302" s="13">
        <v>26</v>
      </c>
      <c r="E302" s="13">
        <v>1826</v>
      </c>
      <c r="F302" s="3" t="s">
        <v>47</v>
      </c>
      <c r="G302" s="4" t="s">
        <v>94</v>
      </c>
      <c r="H302" s="5" t="s">
        <v>1578</v>
      </c>
      <c r="I302" s="14" t="s">
        <v>1570</v>
      </c>
      <c r="J302" s="3" t="s">
        <v>1562</v>
      </c>
      <c r="K302" s="6">
        <v>40634</v>
      </c>
      <c r="L302" s="15">
        <v>12</v>
      </c>
      <c r="M302" s="3">
        <v>5</v>
      </c>
      <c r="N302" s="3">
        <f t="shared" si="194"/>
        <v>240</v>
      </c>
      <c r="O302" s="3">
        <v>20</v>
      </c>
      <c r="P302" s="14" t="s">
        <v>1554</v>
      </c>
      <c r="Q302" s="3">
        <v>20</v>
      </c>
      <c r="R302" s="14"/>
      <c r="S302" s="14"/>
      <c r="T302" s="14"/>
      <c r="U302" s="17">
        <v>3.9E-2</v>
      </c>
      <c r="V302" s="142">
        <v>0.36</v>
      </c>
      <c r="W302" s="148">
        <v>1.8</v>
      </c>
      <c r="X302" s="142">
        <v>10.3</v>
      </c>
      <c r="Y302" s="154">
        <f>0.01805*1000</f>
        <v>18.05</v>
      </c>
      <c r="Z302" s="148">
        <v>311.5</v>
      </c>
      <c r="AA302" s="21">
        <f>0.003125*1000</f>
        <v>3.125</v>
      </c>
      <c r="AB302" s="215">
        <v>0.28499999999999998</v>
      </c>
      <c r="AC302" s="237">
        <f t="shared" si="195"/>
        <v>1.1352098115285744E-4</v>
      </c>
      <c r="AD302" s="22">
        <f t="shared" si="196"/>
        <v>5.6760490576428734E-4</v>
      </c>
      <c r="AE302" s="22">
        <f t="shared" si="197"/>
        <v>3.247961405206755E-3</v>
      </c>
      <c r="AF302" s="22">
        <f t="shared" si="198"/>
        <v>5.6918158605807701E-3</v>
      </c>
      <c r="AG302" s="22">
        <f t="shared" si="199"/>
        <v>9.8227182303097502E-2</v>
      </c>
      <c r="AH302" s="22">
        <f t="shared" si="200"/>
        <v>9.8542518361855445E-4</v>
      </c>
      <c r="AI302" s="238">
        <f t="shared" si="201"/>
        <v>6.8399999999999996E-5</v>
      </c>
      <c r="AJ302" s="247">
        <f t="shared" si="202"/>
        <v>4.7300408813690601E-7</v>
      </c>
      <c r="AK302" s="23">
        <f t="shared" si="203"/>
        <v>2.3650204406845308E-6</v>
      </c>
      <c r="AL302" s="23">
        <f t="shared" si="204"/>
        <v>1.3533172521694812E-5</v>
      </c>
      <c r="AM302" s="23">
        <f t="shared" si="205"/>
        <v>2.371589941908654E-5</v>
      </c>
      <c r="AN302" s="23">
        <f t="shared" si="206"/>
        <v>4.0927992626290624E-4</v>
      </c>
      <c r="AO302" s="23">
        <f t="shared" si="207"/>
        <v>4.1059382650773105E-6</v>
      </c>
      <c r="AP302" s="248">
        <f t="shared" si="208"/>
        <v>2.8499999999999997E-7</v>
      </c>
      <c r="AQ302" s="256">
        <f t="shared" si="209"/>
        <v>2.365020440684531</v>
      </c>
      <c r="AR302" s="257">
        <f t="shared" si="210"/>
        <v>13.533172521694812</v>
      </c>
      <c r="AS302" s="257">
        <f t="shared" si="211"/>
        <v>23.71589941908654</v>
      </c>
      <c r="AT302" s="257">
        <f t="shared" si="212"/>
        <v>409.27992626290626</v>
      </c>
      <c r="AU302" s="257">
        <f t="shared" si="213"/>
        <v>4.1059382650773104</v>
      </c>
      <c r="AV302" s="258">
        <f t="shared" si="214"/>
        <v>0.28499999999999998</v>
      </c>
      <c r="AW302" s="264">
        <v>0</v>
      </c>
      <c r="AX302" s="265">
        <f t="shared" si="215"/>
        <v>0</v>
      </c>
      <c r="AY302" s="265">
        <f t="shared" si="216"/>
        <v>0</v>
      </c>
      <c r="AZ302" s="265">
        <f t="shared" si="217"/>
        <v>0</v>
      </c>
      <c r="BA302" s="265">
        <f t="shared" si="218"/>
        <v>0</v>
      </c>
      <c r="BB302" s="265">
        <f t="shared" si="219"/>
        <v>0</v>
      </c>
      <c r="BC302" s="266">
        <f t="shared" si="220"/>
        <v>0</v>
      </c>
      <c r="BG302" s="13">
        <v>0.1</v>
      </c>
      <c r="BH302" s="13">
        <f t="shared" si="221"/>
        <v>2</v>
      </c>
      <c r="BI302"/>
      <c r="BJ302">
        <f>BH302</f>
        <v>2</v>
      </c>
      <c r="BK302" s="13">
        <f t="shared" si="222"/>
        <v>0.18000000000000002</v>
      </c>
      <c r="BL302" s="13">
        <f t="shared" si="223"/>
        <v>1.03</v>
      </c>
      <c r="BM302" s="13">
        <f t="shared" si="224"/>
        <v>1.8050000000000002</v>
      </c>
      <c r="BN302" s="13">
        <f t="shared" si="225"/>
        <v>31.150000000000002</v>
      </c>
      <c r="BO302" s="13">
        <f t="shared" si="226"/>
        <v>0.3125</v>
      </c>
      <c r="BP302" s="13">
        <f t="shared" si="227"/>
        <v>2.8499999999999998E-2</v>
      </c>
      <c r="BQ302" s="13">
        <f>((((BJ302/Q302)^2)+((BK302/W302)^2))^(1/2))*AD302</f>
        <v>8.0271455580135782E-5</v>
      </c>
      <c r="BR302" s="209">
        <f>(((((BJ302/Q302))^2)+((BL302/X302)^2))^(1/2))*AE302</f>
        <v>4.5933110693077684E-4</v>
      </c>
      <c r="BS302" s="209">
        <f>(((((BJ302/Q302))^2)+((BM302/Y302)^2))^(1/2))*AF302</f>
        <v>8.0494431845636158E-4</v>
      </c>
      <c r="BT302" s="209">
        <f>((((BJ302/Q302)^2)+((BN302/Z302)^2))^(1/2))*AG302</f>
        <v>1.3891421340673499E-2</v>
      </c>
      <c r="BU302" s="209">
        <f>((((BJ302/Q302)^2)+((BO302/AA302)^2))^(1/2))*AH302</f>
        <v>1.3936016593773574E-4</v>
      </c>
      <c r="BV302" s="209">
        <f>((((BJ302/Q302)^2)+((BP302/AB302)^2))^(1/2))*AI302</f>
        <v>9.6732207666319706E-6</v>
      </c>
      <c r="CI302"/>
      <c r="CJ302"/>
      <c r="CK302"/>
      <c r="CL302"/>
      <c r="CM302"/>
    </row>
    <row r="303" spans="1:91" s="39" customFormat="1" ht="12.95" customHeight="1" thickBot="1" x14ac:dyDescent="0.3">
      <c r="A303" s="13">
        <v>4.6217300000000003</v>
      </c>
      <c r="B303" s="13">
        <v>-74.192436999999998</v>
      </c>
      <c r="C303" s="13">
        <v>19</v>
      </c>
      <c r="D303" s="13">
        <v>26</v>
      </c>
      <c r="E303" s="13">
        <v>1828</v>
      </c>
      <c r="F303" s="3" t="s">
        <v>5</v>
      </c>
      <c r="G303" s="4" t="s">
        <v>102</v>
      </c>
      <c r="H303" s="5" t="s">
        <v>103</v>
      </c>
      <c r="I303" s="14" t="s">
        <v>1570</v>
      </c>
      <c r="J303" s="3" t="s">
        <v>1557</v>
      </c>
      <c r="K303" s="6">
        <v>40619</v>
      </c>
      <c r="L303" s="15">
        <v>12</v>
      </c>
      <c r="M303" s="3">
        <v>7</v>
      </c>
      <c r="N303" s="3">
        <f t="shared" si="194"/>
        <v>360</v>
      </c>
      <c r="O303" s="3">
        <v>30</v>
      </c>
      <c r="P303" s="14" t="s">
        <v>1554</v>
      </c>
      <c r="Q303" s="3">
        <v>1250</v>
      </c>
      <c r="R303" s="14"/>
      <c r="S303" s="14">
        <f>0.392899638837687*Q303</f>
        <v>491.12454854710876</v>
      </c>
      <c r="T303" s="14"/>
      <c r="U303" s="17">
        <v>3.9E-2</v>
      </c>
      <c r="V303" s="18">
        <v>2</v>
      </c>
      <c r="W303" s="19">
        <v>10</v>
      </c>
      <c r="X303" s="18">
        <v>4.3</v>
      </c>
      <c r="Y303" s="154">
        <v>18.05</v>
      </c>
      <c r="Z303" s="19">
        <v>148.69999999999999</v>
      </c>
      <c r="AA303" s="31">
        <v>3.125</v>
      </c>
      <c r="AB303" s="226">
        <v>0.90300000000000002</v>
      </c>
      <c r="AC303" s="237">
        <f t="shared" si="195"/>
        <v>5.4903935294553827E-2</v>
      </c>
      <c r="AD303" s="22">
        <f t="shared" si="196"/>
        <v>0.2745196764727692</v>
      </c>
      <c r="AE303" s="22">
        <f t="shared" si="197"/>
        <v>0.11804346088329075</v>
      </c>
      <c r="AF303" s="22">
        <f t="shared" si="198"/>
        <v>0.49550801603334838</v>
      </c>
      <c r="AG303" s="22">
        <f t="shared" si="199"/>
        <v>4.0821075891500778</v>
      </c>
      <c r="AH303" s="22">
        <f t="shared" si="200"/>
        <v>8.5787398897740369E-2</v>
      </c>
      <c r="AI303" s="238">
        <f t="shared" si="201"/>
        <v>1.886682560805647E-2</v>
      </c>
      <c r="AJ303" s="247">
        <f t="shared" si="202"/>
        <v>1.5251093137376063E-4</v>
      </c>
      <c r="AK303" s="23">
        <f t="shared" si="203"/>
        <v>7.6255465686880331E-4</v>
      </c>
      <c r="AL303" s="23">
        <f t="shared" si="204"/>
        <v>3.2789850245358544E-4</v>
      </c>
      <c r="AM303" s="23">
        <f t="shared" si="205"/>
        <v>1.37641115564819E-3</v>
      </c>
      <c r="AN303" s="23">
        <f t="shared" si="206"/>
        <v>1.1339187747639106E-2</v>
      </c>
      <c r="AO303" s="23">
        <f t="shared" si="207"/>
        <v>2.3829833027150103E-4</v>
      </c>
      <c r="AP303" s="248">
        <f t="shared" si="208"/>
        <v>5.240784891126797E-5</v>
      </c>
      <c r="AQ303" s="256">
        <f t="shared" si="209"/>
        <v>762.55465686880325</v>
      </c>
      <c r="AR303" s="257">
        <f t="shared" si="210"/>
        <v>327.89850245358542</v>
      </c>
      <c r="AS303" s="257">
        <f t="shared" si="211"/>
        <v>1376.4111556481901</v>
      </c>
      <c r="AT303" s="257">
        <f t="shared" si="212"/>
        <v>11339.187747639106</v>
      </c>
      <c r="AU303" s="257">
        <f t="shared" si="213"/>
        <v>238.29833027150102</v>
      </c>
      <c r="AV303" s="258">
        <f t="shared" si="214"/>
        <v>52.407848911267969</v>
      </c>
      <c r="AW303" s="264">
        <v>1</v>
      </c>
      <c r="AX303" s="265">
        <f t="shared" si="215"/>
        <v>762.55465686880325</v>
      </c>
      <c r="AY303" s="265">
        <f t="shared" si="216"/>
        <v>327.89850245358542</v>
      </c>
      <c r="AZ303" s="265">
        <f t="shared" si="217"/>
        <v>1376.4111556481901</v>
      </c>
      <c r="BA303" s="265">
        <f t="shared" si="218"/>
        <v>11339.187747639106</v>
      </c>
      <c r="BB303" s="265">
        <f t="shared" si="219"/>
        <v>238.29833027150102</v>
      </c>
      <c r="BC303" s="266">
        <f t="shared" si="220"/>
        <v>52.407848911267969</v>
      </c>
      <c r="BE303" s="212">
        <f>'F. CONVERSIÓN DE CARBÓN A CARNE'!$H$20</f>
        <v>8.6971304768698895E-2</v>
      </c>
      <c r="BG303" s="13">
        <v>0.1</v>
      </c>
      <c r="BH303" s="13">
        <f t="shared" si="221"/>
        <v>125</v>
      </c>
      <c r="BI303">
        <f>(((((BD303+BE303+BF303)/0.392899638837687)^2)+((BH303/Q303)^2))^(1/2))*S303</f>
        <v>119.29289791280112</v>
      </c>
      <c r="BJ303">
        <f t="shared" ref="BJ303:BJ308" si="241">(((BH303)^2)+((BI303^2))^(1/2))</f>
        <v>15744.292897912801</v>
      </c>
      <c r="BK303" s="13">
        <f t="shared" si="222"/>
        <v>1</v>
      </c>
      <c r="BL303" s="13">
        <f t="shared" si="223"/>
        <v>0.43</v>
      </c>
      <c r="BM303" s="13">
        <f t="shared" si="224"/>
        <v>1.8050000000000002</v>
      </c>
      <c r="BN303" s="13">
        <f t="shared" si="225"/>
        <v>14.87</v>
      </c>
      <c r="BO303" s="13">
        <f t="shared" si="226"/>
        <v>0.3125</v>
      </c>
      <c r="BP303" s="13">
        <f t="shared" si="227"/>
        <v>9.0300000000000005E-2</v>
      </c>
      <c r="BQ303" s="13">
        <f t="shared" ref="BQ303:BQ308" si="242">((((BJ303/(Q303+R303+S303+T303))^2)+((BK303/W303)^2))^(1/2))*AD303</f>
        <v>2.4825234229851656</v>
      </c>
      <c r="BR303" s="209">
        <f t="shared" ref="BR303:BR308" si="243">((((BJ303/(Q303+R303+S303+T303))^2)+((BL303/X303)^2))^(1/2))*AE303</f>
        <v>1.0674850718836211</v>
      </c>
      <c r="BS303" s="209">
        <f t="shared" ref="BS303:BS308" si="244">(((((BJ303/(Q303+R303+S303+T303))^2)+((BM303/Y303)^2))^(1/2))*AF303)</f>
        <v>4.4809547784882238</v>
      </c>
      <c r="BT303" s="209">
        <f t="shared" ref="BT303:BT308" si="245">((((BJ303/(Q303+R303+S303+T303))^2)+((BN303/Z303)^2))^(1/2))*AG303</f>
        <v>36.915123299789407</v>
      </c>
      <c r="BU303" s="209">
        <f t="shared" ref="BU303:BU308" si="246">((((BJ303/(Q303+R303+S303+T303))^2)+((BO303/AA303)^2))^(1/2))*AH303</f>
        <v>0.77578856968286414</v>
      </c>
      <c r="BV303" s="209">
        <f t="shared" ref="BV303:BV308" si="247">((((BJ303/(Q303+R303+S303+T303))^2)+((BP303/AB303)^2))^(1/2))*AI303</f>
        <v>0.17061558971355748</v>
      </c>
      <c r="CI303"/>
      <c r="CJ303"/>
      <c r="CK303"/>
      <c r="CL303"/>
      <c r="CM303"/>
    </row>
    <row r="304" spans="1:91" s="39" customFormat="1" ht="12.95" customHeight="1" thickBot="1" x14ac:dyDescent="0.3">
      <c r="A304" s="13">
        <v>4.6218149999999998</v>
      </c>
      <c r="B304" s="13">
        <v>-74.188218000000006</v>
      </c>
      <c r="C304" s="13">
        <v>19</v>
      </c>
      <c r="D304" s="13">
        <v>26</v>
      </c>
      <c r="E304" s="13">
        <v>1828</v>
      </c>
      <c r="F304" s="3" t="s">
        <v>5</v>
      </c>
      <c r="G304" s="4" t="s">
        <v>123</v>
      </c>
      <c r="H304" s="5" t="s">
        <v>124</v>
      </c>
      <c r="I304" s="14" t="s">
        <v>1570</v>
      </c>
      <c r="J304" s="3" t="s">
        <v>1553</v>
      </c>
      <c r="K304" s="6">
        <v>40617</v>
      </c>
      <c r="L304" s="15">
        <v>12</v>
      </c>
      <c r="M304" s="3">
        <v>7</v>
      </c>
      <c r="N304" s="3">
        <f t="shared" si="194"/>
        <v>360</v>
      </c>
      <c r="O304" s="3">
        <v>30</v>
      </c>
      <c r="P304" s="14" t="s">
        <v>1554</v>
      </c>
      <c r="Q304" s="3">
        <v>2640</v>
      </c>
      <c r="R304" s="14"/>
      <c r="S304" s="14"/>
      <c r="T304" s="14">
        <f>0.738210935315612*Q304</f>
        <v>1948.8768692332158</v>
      </c>
      <c r="U304" s="17">
        <v>3.9E-2</v>
      </c>
      <c r="V304" s="18">
        <v>2.02</v>
      </c>
      <c r="W304" s="19">
        <v>10.1</v>
      </c>
      <c r="X304" s="18">
        <v>1.9</v>
      </c>
      <c r="Y304" s="20">
        <v>18.05</v>
      </c>
      <c r="Z304" s="19">
        <v>160.19999999999999</v>
      </c>
      <c r="AA304" s="21">
        <v>3.125</v>
      </c>
      <c r="AB304" s="219">
        <v>1.0149999999999999</v>
      </c>
      <c r="AC304" s="237">
        <f t="shared" si="195"/>
        <v>0.14615087295301599</v>
      </c>
      <c r="AD304" s="22">
        <f t="shared" si="196"/>
        <v>0.73075436476508004</v>
      </c>
      <c r="AE304" s="22">
        <f t="shared" si="197"/>
        <v>0.13746864287659918</v>
      </c>
      <c r="AF304" s="22">
        <f t="shared" si="198"/>
        <v>1.3059521073276923</v>
      </c>
      <c r="AG304" s="22">
        <f t="shared" si="199"/>
        <v>11.590777152016418</v>
      </c>
      <c r="AH304" s="22">
        <f t="shared" si="200"/>
        <v>0.22609974157335394</v>
      </c>
      <c r="AI304" s="238">
        <f t="shared" si="201"/>
        <v>5.5892520267260569E-2</v>
      </c>
      <c r="AJ304" s="247">
        <f t="shared" si="202"/>
        <v>4.0597464709171108E-4</v>
      </c>
      <c r="AK304" s="23">
        <f t="shared" si="203"/>
        <v>2.0298732354585556E-3</v>
      </c>
      <c r="AL304" s="23">
        <f t="shared" si="204"/>
        <v>3.8185734132388662E-4</v>
      </c>
      <c r="AM304" s="23">
        <f t="shared" si="205"/>
        <v>3.6276447425769229E-3</v>
      </c>
      <c r="AN304" s="23">
        <f t="shared" si="206"/>
        <v>3.2196603200045609E-2</v>
      </c>
      <c r="AO304" s="23">
        <f t="shared" si="207"/>
        <v>6.2805483770376092E-4</v>
      </c>
      <c r="AP304" s="248">
        <f t="shared" si="208"/>
        <v>1.5525700074239048E-4</v>
      </c>
      <c r="AQ304" s="256">
        <f t="shared" si="209"/>
        <v>2029.8732354585557</v>
      </c>
      <c r="AR304" s="257">
        <f t="shared" si="210"/>
        <v>381.8573413238866</v>
      </c>
      <c r="AS304" s="257">
        <f t="shared" si="211"/>
        <v>3627.6447425769229</v>
      </c>
      <c r="AT304" s="257">
        <f t="shared" si="212"/>
        <v>32196.603200045611</v>
      </c>
      <c r="AU304" s="257">
        <f t="shared" si="213"/>
        <v>628.05483770376088</v>
      </c>
      <c r="AV304" s="258">
        <f t="shared" si="214"/>
        <v>155.25700074239049</v>
      </c>
      <c r="AW304" s="264">
        <v>1</v>
      </c>
      <c r="AX304" s="265">
        <f t="shared" si="215"/>
        <v>2029.8732354585557</v>
      </c>
      <c r="AY304" s="265">
        <f t="shared" si="216"/>
        <v>381.8573413238866</v>
      </c>
      <c r="AZ304" s="265">
        <f t="shared" si="217"/>
        <v>3627.6447425769229</v>
      </c>
      <c r="BA304" s="265">
        <f t="shared" si="218"/>
        <v>32196.603200045611</v>
      </c>
      <c r="BB304" s="265">
        <f t="shared" si="219"/>
        <v>628.05483770376088</v>
      </c>
      <c r="BC304" s="266">
        <f t="shared" si="220"/>
        <v>155.25700074239049</v>
      </c>
      <c r="BD304" s="211">
        <f>'F. CONVERSIÓN DE CARBÓN A CARNE'!$F$20</f>
        <v>0.16207300021353654</v>
      </c>
      <c r="BG304" s="13">
        <v>0.1</v>
      </c>
      <c r="BH304" s="13">
        <f t="shared" si="221"/>
        <v>264</v>
      </c>
      <c r="BI304">
        <f>(((((BD304+BE304+BF304)/0.738210935315612)^2)+((BH304/Q304)^2))^(1/2))*T304</f>
        <v>470.16622115687545</v>
      </c>
      <c r="BJ304">
        <f t="shared" si="241"/>
        <v>70166.166221156876</v>
      </c>
      <c r="BK304" s="13">
        <f t="shared" si="222"/>
        <v>1.01</v>
      </c>
      <c r="BL304" s="13">
        <f t="shared" si="223"/>
        <v>0.19</v>
      </c>
      <c r="BM304" s="13">
        <f t="shared" si="224"/>
        <v>1.8050000000000002</v>
      </c>
      <c r="BN304" s="13">
        <f t="shared" si="225"/>
        <v>16.02</v>
      </c>
      <c r="BO304" s="13">
        <f t="shared" si="226"/>
        <v>0.3125</v>
      </c>
      <c r="BP304" s="13">
        <f t="shared" si="227"/>
        <v>0.10149999999999999</v>
      </c>
      <c r="BQ304" s="13">
        <f t="shared" si="242"/>
        <v>11.17382972336063</v>
      </c>
      <c r="BR304" s="209">
        <f t="shared" si="243"/>
        <v>2.1020075717213058</v>
      </c>
      <c r="BS304" s="209">
        <f t="shared" si="244"/>
        <v>19.969071931352406</v>
      </c>
      <c r="BT304" s="209">
        <f t="shared" si="245"/>
        <v>177.23242788934385</v>
      </c>
      <c r="BU304" s="209">
        <f t="shared" si="246"/>
        <v>3.4572492955942535</v>
      </c>
      <c r="BV304" s="209">
        <f t="shared" si="247"/>
        <v>0.85464218127061753</v>
      </c>
      <c r="CI304"/>
      <c r="CJ304"/>
      <c r="CK304"/>
      <c r="CL304"/>
      <c r="CM304"/>
    </row>
    <row r="305" spans="1:91" s="41" customFormat="1" ht="12.95" customHeight="1" thickBot="1" x14ac:dyDescent="0.3">
      <c r="A305" s="13">
        <v>4.6218570000000003</v>
      </c>
      <c r="B305" s="13">
        <v>-74.188222999999994</v>
      </c>
      <c r="C305" s="13">
        <v>19</v>
      </c>
      <c r="D305" s="13">
        <v>26</v>
      </c>
      <c r="E305" s="13">
        <v>1828</v>
      </c>
      <c r="F305" s="3" t="s">
        <v>5</v>
      </c>
      <c r="G305" s="4" t="s">
        <v>121</v>
      </c>
      <c r="H305" s="5" t="s">
        <v>122</v>
      </c>
      <c r="I305" s="14" t="s">
        <v>1570</v>
      </c>
      <c r="J305" s="3" t="s">
        <v>1553</v>
      </c>
      <c r="K305" s="6">
        <v>40619</v>
      </c>
      <c r="L305" s="15">
        <v>12</v>
      </c>
      <c r="M305" s="3">
        <v>7</v>
      </c>
      <c r="N305" s="3">
        <f t="shared" si="194"/>
        <v>360</v>
      </c>
      <c r="O305" s="3">
        <v>30</v>
      </c>
      <c r="P305" s="14" t="s">
        <v>1554</v>
      </c>
      <c r="Q305" s="3">
        <v>700</v>
      </c>
      <c r="R305" s="14"/>
      <c r="S305" s="14"/>
      <c r="T305" s="14">
        <f>0.738210935315612*Q305</f>
        <v>516.74765472092838</v>
      </c>
      <c r="U305" s="17">
        <v>3.9E-2</v>
      </c>
      <c r="V305" s="18">
        <v>2.02</v>
      </c>
      <c r="W305" s="19">
        <v>10.1</v>
      </c>
      <c r="X305" s="18">
        <v>1.9</v>
      </c>
      <c r="Y305" s="20">
        <v>18.05</v>
      </c>
      <c r="Z305" s="19">
        <v>160.19999999999999</v>
      </c>
      <c r="AA305" s="21">
        <v>3.125</v>
      </c>
      <c r="AB305" s="219">
        <v>1.0149999999999999</v>
      </c>
      <c r="AC305" s="237">
        <f t="shared" si="195"/>
        <v>3.875212540420879E-2</v>
      </c>
      <c r="AD305" s="22">
        <f t="shared" si="196"/>
        <v>0.19376062702104391</v>
      </c>
      <c r="AE305" s="22">
        <f t="shared" si="197"/>
        <v>3.6450018944552819E-2</v>
      </c>
      <c r="AF305" s="22">
        <f t="shared" si="198"/>
        <v>0.3462751799732518</v>
      </c>
      <c r="AG305" s="22">
        <f t="shared" si="199"/>
        <v>3.0733121236407168</v>
      </c>
      <c r="AH305" s="22">
        <f t="shared" si="200"/>
        <v>5.9950689053540826E-2</v>
      </c>
      <c r="AI305" s="238">
        <f t="shared" si="201"/>
        <v>1.4819986434500908E-2</v>
      </c>
      <c r="AJ305" s="247">
        <f t="shared" si="202"/>
        <v>1.0764479278946887E-4</v>
      </c>
      <c r="AK305" s="23">
        <f t="shared" si="203"/>
        <v>5.3822396394734415E-4</v>
      </c>
      <c r="AL305" s="23">
        <f t="shared" si="204"/>
        <v>1.0125005262375783E-4</v>
      </c>
      <c r="AM305" s="23">
        <f t="shared" si="205"/>
        <v>9.6187549992569942E-4</v>
      </c>
      <c r="AN305" s="23">
        <f t="shared" si="206"/>
        <v>8.5369781212242136E-3</v>
      </c>
      <c r="AO305" s="23">
        <f t="shared" si="207"/>
        <v>1.6652969181539119E-4</v>
      </c>
      <c r="AP305" s="248">
        <f t="shared" si="208"/>
        <v>4.1166628984724743E-5</v>
      </c>
      <c r="AQ305" s="256">
        <f t="shared" si="209"/>
        <v>538.22396394734415</v>
      </c>
      <c r="AR305" s="257">
        <f t="shared" si="210"/>
        <v>101.25005262375782</v>
      </c>
      <c r="AS305" s="257">
        <f t="shared" si="211"/>
        <v>961.87549992569939</v>
      </c>
      <c r="AT305" s="257">
        <f t="shared" si="212"/>
        <v>8536.9781212242142</v>
      </c>
      <c r="AU305" s="257">
        <f t="shared" si="213"/>
        <v>166.5296918153912</v>
      </c>
      <c r="AV305" s="258">
        <f t="shared" si="214"/>
        <v>41.166628984724746</v>
      </c>
      <c r="AW305" s="264">
        <v>1</v>
      </c>
      <c r="AX305" s="265">
        <f t="shared" si="215"/>
        <v>538.22396394734415</v>
      </c>
      <c r="AY305" s="265">
        <f t="shared" si="216"/>
        <v>101.25005262375782</v>
      </c>
      <c r="AZ305" s="265">
        <f t="shared" si="217"/>
        <v>961.87549992569939</v>
      </c>
      <c r="BA305" s="265">
        <f t="shared" si="218"/>
        <v>8536.9781212242142</v>
      </c>
      <c r="BB305" s="265">
        <f t="shared" si="219"/>
        <v>166.5296918153912</v>
      </c>
      <c r="BC305" s="266">
        <f t="shared" si="220"/>
        <v>41.166628984724746</v>
      </c>
      <c r="BD305" s="211">
        <f>'F. CONVERSIÓN DE CARBÓN A CARNE'!$F$20</f>
        <v>0.16207300021353654</v>
      </c>
      <c r="BG305" s="13">
        <v>0.1</v>
      </c>
      <c r="BH305" s="13">
        <f t="shared" si="221"/>
        <v>70</v>
      </c>
      <c r="BI305">
        <f>(((((BD305+BE305+BF305)/0.738210935315612)^2)+((BH305/Q305)^2))^(1/2))*T305</f>
        <v>124.66528591280787</v>
      </c>
      <c r="BJ305">
        <f t="shared" si="241"/>
        <v>5024.665285912808</v>
      </c>
      <c r="BK305" s="13">
        <f t="shared" si="222"/>
        <v>1.01</v>
      </c>
      <c r="BL305" s="13">
        <f t="shared" si="223"/>
        <v>0.19</v>
      </c>
      <c r="BM305" s="13">
        <f t="shared" si="224"/>
        <v>1.8050000000000002</v>
      </c>
      <c r="BN305" s="13">
        <f t="shared" si="225"/>
        <v>16.02</v>
      </c>
      <c r="BO305" s="13">
        <f t="shared" si="226"/>
        <v>0.3125</v>
      </c>
      <c r="BP305" s="13">
        <f t="shared" si="227"/>
        <v>0.10149999999999999</v>
      </c>
      <c r="BQ305" s="13">
        <f t="shared" si="242"/>
        <v>0.80038593076705922</v>
      </c>
      <c r="BR305" s="209">
        <f t="shared" si="243"/>
        <v>0.15056765034231809</v>
      </c>
      <c r="BS305" s="209">
        <f t="shared" si="244"/>
        <v>1.4303926782520218</v>
      </c>
      <c r="BT305" s="209">
        <f t="shared" si="245"/>
        <v>12.695230307810188</v>
      </c>
      <c r="BU305" s="209">
        <f t="shared" si="246"/>
        <v>0.24764416174723372</v>
      </c>
      <c r="BV305" s="209">
        <f t="shared" si="247"/>
        <v>6.1218364219294802E-2</v>
      </c>
      <c r="CI305"/>
      <c r="CJ305"/>
      <c r="CK305"/>
      <c r="CL305"/>
      <c r="CM305"/>
    </row>
    <row r="306" spans="1:91" s="39" customFormat="1" ht="12.95" customHeight="1" x14ac:dyDescent="0.25">
      <c r="A306" s="13">
        <v>4.6219083333333337</v>
      </c>
      <c r="B306" s="13">
        <v>-74.159041666666667</v>
      </c>
      <c r="C306" s="13">
        <v>22</v>
      </c>
      <c r="D306" s="13">
        <v>26</v>
      </c>
      <c r="E306" s="13">
        <v>1831</v>
      </c>
      <c r="F306" s="3" t="s">
        <v>5</v>
      </c>
      <c r="G306" s="4" t="s">
        <v>355</v>
      </c>
      <c r="H306" s="5" t="s">
        <v>356</v>
      </c>
      <c r="I306" s="14" t="s">
        <v>1598</v>
      </c>
      <c r="J306" s="3" t="s">
        <v>1553</v>
      </c>
      <c r="K306" s="6">
        <v>40626</v>
      </c>
      <c r="L306" s="15">
        <v>12</v>
      </c>
      <c r="M306" s="3">
        <v>7</v>
      </c>
      <c r="N306" s="3">
        <f t="shared" si="194"/>
        <v>360</v>
      </c>
      <c r="O306" s="3">
        <v>30</v>
      </c>
      <c r="P306" s="14" t="s">
        <v>1554</v>
      </c>
      <c r="Q306" s="3">
        <v>450</v>
      </c>
      <c r="R306" s="14"/>
      <c r="S306" s="14"/>
      <c r="T306" s="14">
        <f>0.738210935315612*Q306</f>
        <v>332.19492089202538</v>
      </c>
      <c r="U306" s="17">
        <v>3.9E-2</v>
      </c>
      <c r="V306" s="30">
        <v>2.02</v>
      </c>
      <c r="W306" s="31">
        <v>10.1</v>
      </c>
      <c r="X306" s="30">
        <v>1.9</v>
      </c>
      <c r="Y306" s="155">
        <v>18.05</v>
      </c>
      <c r="Z306" s="31">
        <v>160.19999999999999</v>
      </c>
      <c r="AA306" s="21">
        <v>3.125</v>
      </c>
      <c r="AB306" s="224">
        <v>1.0149999999999999</v>
      </c>
      <c r="AC306" s="237">
        <f t="shared" si="195"/>
        <v>2.4912080616991357E-2</v>
      </c>
      <c r="AD306" s="22">
        <f t="shared" si="196"/>
        <v>0.12456040308495681</v>
      </c>
      <c r="AE306" s="22">
        <f t="shared" si="197"/>
        <v>2.3432155035783952E-2</v>
      </c>
      <c r="AF306" s="22">
        <f t="shared" si="198"/>
        <v>0.22260547283994755</v>
      </c>
      <c r="AG306" s="22">
        <f t="shared" si="199"/>
        <v>1.9757006509118888</v>
      </c>
      <c r="AH306" s="22">
        <f t="shared" si="200"/>
        <v>3.8539728677276237E-2</v>
      </c>
      <c r="AI306" s="238">
        <f t="shared" si="201"/>
        <v>9.5271341364648685E-3</v>
      </c>
      <c r="AJ306" s="247">
        <f t="shared" si="202"/>
        <v>6.9200223936087096E-5</v>
      </c>
      <c r="AK306" s="23">
        <f t="shared" si="203"/>
        <v>3.4600111968043556E-4</v>
      </c>
      <c r="AL306" s="23">
        <f t="shared" si="204"/>
        <v>6.5089319543844306E-5</v>
      </c>
      <c r="AM306" s="23">
        <f t="shared" si="205"/>
        <v>6.1834853566652102E-4</v>
      </c>
      <c r="AN306" s="23">
        <f t="shared" si="206"/>
        <v>5.4880573636441358E-3</v>
      </c>
      <c r="AO306" s="23">
        <f t="shared" si="207"/>
        <v>1.0705480188132288E-4</v>
      </c>
      <c r="AP306" s="248">
        <f t="shared" si="208"/>
        <v>2.6464261490180189E-5</v>
      </c>
      <c r="AQ306" s="256">
        <f t="shared" si="209"/>
        <v>346.00111968043558</v>
      </c>
      <c r="AR306" s="257">
        <f t="shared" si="210"/>
        <v>65.089319543844312</v>
      </c>
      <c r="AS306" s="257">
        <f t="shared" si="211"/>
        <v>618.348535666521</v>
      </c>
      <c r="AT306" s="257">
        <f t="shared" si="212"/>
        <v>5488.0573636441359</v>
      </c>
      <c r="AU306" s="257">
        <f t="shared" si="213"/>
        <v>107.05480188132287</v>
      </c>
      <c r="AV306" s="258">
        <f t="shared" si="214"/>
        <v>26.464261490180188</v>
      </c>
      <c r="AW306" s="264">
        <v>1</v>
      </c>
      <c r="AX306" s="265">
        <f t="shared" si="215"/>
        <v>346.00111968043558</v>
      </c>
      <c r="AY306" s="265">
        <f t="shared" si="216"/>
        <v>65.089319543844312</v>
      </c>
      <c r="AZ306" s="265">
        <f t="shared" si="217"/>
        <v>618.348535666521</v>
      </c>
      <c r="BA306" s="265">
        <f t="shared" si="218"/>
        <v>5488.0573636441359</v>
      </c>
      <c r="BB306" s="265">
        <f t="shared" si="219"/>
        <v>107.05480188132287</v>
      </c>
      <c r="BC306" s="266">
        <f t="shared" si="220"/>
        <v>26.464261490180188</v>
      </c>
      <c r="BD306" s="211">
        <f>'F. CONVERSIÓN DE CARBÓN A CARNE'!$F$20</f>
        <v>0.16207300021353654</v>
      </c>
      <c r="BG306" s="13">
        <v>0.1</v>
      </c>
      <c r="BH306" s="13">
        <f t="shared" si="221"/>
        <v>45</v>
      </c>
      <c r="BI306">
        <f>(((((BD306+BE306+BF306)/0.738210935315612)^2)+((BH306/Q306)^2))^(1/2))*T306</f>
        <v>80.141969515376488</v>
      </c>
      <c r="BJ306">
        <f t="shared" si="241"/>
        <v>2105.1419695153763</v>
      </c>
      <c r="BK306" s="13">
        <f t="shared" si="222"/>
        <v>1.01</v>
      </c>
      <c r="BL306" s="13">
        <f t="shared" si="223"/>
        <v>0.19</v>
      </c>
      <c r="BM306" s="13">
        <f t="shared" si="224"/>
        <v>1.8050000000000002</v>
      </c>
      <c r="BN306" s="13">
        <f t="shared" si="225"/>
        <v>16.02</v>
      </c>
      <c r="BO306" s="13">
        <f t="shared" si="226"/>
        <v>0.3125</v>
      </c>
      <c r="BP306" s="13">
        <f t="shared" si="227"/>
        <v>0.10149999999999999</v>
      </c>
      <c r="BQ306" s="13">
        <f t="shared" si="242"/>
        <v>0.33546405273249519</v>
      </c>
      <c r="BR306" s="209">
        <f t="shared" si="243"/>
        <v>6.3107099028885227E-2</v>
      </c>
      <c r="BS306" s="209">
        <f t="shared" si="244"/>
        <v>0.59951744077440972</v>
      </c>
      <c r="BT306" s="209">
        <f t="shared" si="245"/>
        <v>5.3209248760144279</v>
      </c>
      <c r="BU306" s="209">
        <f t="shared" si="246"/>
        <v>0.10379457077119281</v>
      </c>
      <c r="BV306" s="209">
        <f t="shared" si="247"/>
        <v>2.5658322783081847E-2</v>
      </c>
      <c r="CI306"/>
      <c r="CJ306"/>
      <c r="CK306"/>
      <c r="CL306"/>
      <c r="CM306"/>
    </row>
    <row r="307" spans="1:91" s="39" customFormat="1" ht="12.95" customHeight="1" thickBot="1" x14ac:dyDescent="0.3">
      <c r="A307" s="13">
        <v>4.622072222222223</v>
      </c>
      <c r="B307" s="13">
        <v>-74.158619444444454</v>
      </c>
      <c r="C307" s="13">
        <v>22</v>
      </c>
      <c r="D307" s="13">
        <v>26</v>
      </c>
      <c r="E307" s="13">
        <v>1831</v>
      </c>
      <c r="F307" s="3" t="s">
        <v>5</v>
      </c>
      <c r="G307" s="4" t="s">
        <v>424</v>
      </c>
      <c r="H307" s="5" t="s">
        <v>425</v>
      </c>
      <c r="I307" s="14" t="s">
        <v>1598</v>
      </c>
      <c r="J307" s="3" t="s">
        <v>1553</v>
      </c>
      <c r="K307" s="6">
        <v>40625</v>
      </c>
      <c r="L307" s="15">
        <v>12</v>
      </c>
      <c r="M307" s="3">
        <v>7</v>
      </c>
      <c r="N307" s="3">
        <f t="shared" si="194"/>
        <v>360</v>
      </c>
      <c r="O307" s="3">
        <v>30</v>
      </c>
      <c r="P307" s="14" t="s">
        <v>1554</v>
      </c>
      <c r="Q307" s="3">
        <v>1600</v>
      </c>
      <c r="R307" s="14"/>
      <c r="S307" s="14"/>
      <c r="T307" s="14">
        <f>0.738210935315612*Q307</f>
        <v>1181.1374965049793</v>
      </c>
      <c r="U307" s="17">
        <v>3.9E-2</v>
      </c>
      <c r="V307" s="18">
        <v>2.02</v>
      </c>
      <c r="W307" s="19">
        <v>10.1</v>
      </c>
      <c r="X307" s="18">
        <v>1.9</v>
      </c>
      <c r="Y307" s="20">
        <v>18.05</v>
      </c>
      <c r="Z307" s="19">
        <v>160.19999999999999</v>
      </c>
      <c r="AA307" s="21">
        <v>3.125</v>
      </c>
      <c r="AB307" s="219">
        <v>1.0149999999999999</v>
      </c>
      <c r="AC307" s="237">
        <f t="shared" si="195"/>
        <v>8.857628663819149E-2</v>
      </c>
      <c r="AD307" s="22">
        <f t="shared" si="196"/>
        <v>0.44288143319095752</v>
      </c>
      <c r="AE307" s="22">
        <f t="shared" si="197"/>
        <v>8.3314329016120722E-2</v>
      </c>
      <c r="AF307" s="22">
        <f t="shared" si="198"/>
        <v>0.7914861256531468</v>
      </c>
      <c r="AG307" s="22">
        <f t="shared" si="199"/>
        <v>7.0247134254644932</v>
      </c>
      <c r="AH307" s="22">
        <f t="shared" si="200"/>
        <v>0.1370301464080933</v>
      </c>
      <c r="AI307" s="238">
        <f t="shared" si="201"/>
        <v>3.3874254707430641E-2</v>
      </c>
      <c r="AJ307" s="247">
        <f t="shared" si="202"/>
        <v>2.4604524066164303E-4</v>
      </c>
      <c r="AK307" s="23">
        <f t="shared" si="203"/>
        <v>1.2302262033082154E-3</v>
      </c>
      <c r="AL307" s="23">
        <f t="shared" si="204"/>
        <v>2.3142869171144644E-4</v>
      </c>
      <c r="AM307" s="23">
        <f t="shared" si="205"/>
        <v>2.198572571258741E-3</v>
      </c>
      <c r="AN307" s="23">
        <f t="shared" si="206"/>
        <v>1.9513092848512482E-2</v>
      </c>
      <c r="AO307" s="23">
        <f t="shared" si="207"/>
        <v>3.8063929557803693E-4</v>
      </c>
      <c r="AP307" s="248">
        <f t="shared" si="208"/>
        <v>9.4095151965085114E-5</v>
      </c>
      <c r="AQ307" s="256">
        <f t="shared" si="209"/>
        <v>1230.2262033082154</v>
      </c>
      <c r="AR307" s="257">
        <f t="shared" si="210"/>
        <v>231.42869171144645</v>
      </c>
      <c r="AS307" s="257">
        <f t="shared" si="211"/>
        <v>2198.5725712587409</v>
      </c>
      <c r="AT307" s="257">
        <f t="shared" si="212"/>
        <v>19513.092848512482</v>
      </c>
      <c r="AU307" s="257">
        <f t="shared" si="213"/>
        <v>380.63929557803692</v>
      </c>
      <c r="AV307" s="258">
        <f t="shared" si="214"/>
        <v>94.095151965085108</v>
      </c>
      <c r="AW307" s="264">
        <v>1</v>
      </c>
      <c r="AX307" s="265">
        <f t="shared" si="215"/>
        <v>1230.2262033082154</v>
      </c>
      <c r="AY307" s="265">
        <f t="shared" si="216"/>
        <v>231.42869171144645</v>
      </c>
      <c r="AZ307" s="265">
        <f t="shared" si="217"/>
        <v>2198.5725712587409</v>
      </c>
      <c r="BA307" s="265">
        <f t="shared" si="218"/>
        <v>19513.092848512482</v>
      </c>
      <c r="BB307" s="265">
        <f t="shared" si="219"/>
        <v>380.63929557803692</v>
      </c>
      <c r="BC307" s="266">
        <f t="shared" si="220"/>
        <v>94.095151965085108</v>
      </c>
      <c r="BD307" s="211">
        <f>'F. CONVERSIÓN DE CARBÓN A CARNE'!$F$20</f>
        <v>0.16207300021353654</v>
      </c>
      <c r="BG307" s="13">
        <v>0.1</v>
      </c>
      <c r="BH307" s="13">
        <f t="shared" si="221"/>
        <v>160</v>
      </c>
      <c r="BI307">
        <f>(((((BD307+BE307+BF307)/0.738210935315612)^2)+((BH307/Q307)^2))^(1/2))*T307</f>
        <v>284.94922494356086</v>
      </c>
      <c r="BJ307">
        <f t="shared" si="241"/>
        <v>25884.949224943561</v>
      </c>
      <c r="BK307" s="13">
        <f t="shared" si="222"/>
        <v>1.01</v>
      </c>
      <c r="BL307" s="13">
        <f t="shared" si="223"/>
        <v>0.19</v>
      </c>
      <c r="BM307" s="13">
        <f t="shared" si="224"/>
        <v>1.8050000000000002</v>
      </c>
      <c r="BN307" s="13">
        <f t="shared" si="225"/>
        <v>16.02</v>
      </c>
      <c r="BO307" s="13">
        <f t="shared" si="226"/>
        <v>0.3125</v>
      </c>
      <c r="BP307" s="13">
        <f t="shared" si="227"/>
        <v>0.10149999999999999</v>
      </c>
      <c r="BQ307" s="13">
        <f t="shared" si="242"/>
        <v>4.1222791382692252</v>
      </c>
      <c r="BR307" s="209">
        <f t="shared" si="243"/>
        <v>0.77547825373381463</v>
      </c>
      <c r="BS307" s="209">
        <f t="shared" si="244"/>
        <v>7.3670434104712381</v>
      </c>
      <c r="BT307" s="209">
        <f t="shared" si="245"/>
        <v>65.385061183240566</v>
      </c>
      <c r="BU307" s="209">
        <f t="shared" si="246"/>
        <v>1.2754576541674583</v>
      </c>
      <c r="BV307" s="209">
        <f t="shared" si="247"/>
        <v>0.31529687866741324</v>
      </c>
      <c r="CI307"/>
      <c r="CJ307"/>
      <c r="CK307"/>
      <c r="CL307"/>
      <c r="CM307"/>
    </row>
    <row r="308" spans="1:91" s="52" customFormat="1" ht="12.95" customHeight="1" thickBot="1" x14ac:dyDescent="0.3">
      <c r="A308" s="13">
        <v>4.6222070000000004</v>
      </c>
      <c r="B308" s="13">
        <v>-74.182164</v>
      </c>
      <c r="C308" s="13">
        <v>20</v>
      </c>
      <c r="D308" s="13">
        <v>26</v>
      </c>
      <c r="E308" s="13">
        <v>1829</v>
      </c>
      <c r="F308" s="3" t="s">
        <v>5</v>
      </c>
      <c r="G308" s="4" t="s">
        <v>129</v>
      </c>
      <c r="H308" s="5" t="s">
        <v>130</v>
      </c>
      <c r="I308" s="14" t="s">
        <v>1570</v>
      </c>
      <c r="J308" s="3" t="s">
        <v>1553</v>
      </c>
      <c r="K308" s="6">
        <v>40617</v>
      </c>
      <c r="L308" s="15">
        <v>12</v>
      </c>
      <c r="M308" s="3">
        <v>7</v>
      </c>
      <c r="N308" s="3">
        <f t="shared" si="194"/>
        <v>360</v>
      </c>
      <c r="O308" s="3">
        <v>30</v>
      </c>
      <c r="P308" s="14" t="s">
        <v>1554</v>
      </c>
      <c r="Q308" s="3">
        <v>375</v>
      </c>
      <c r="R308" s="14"/>
      <c r="S308" s="14"/>
      <c r="T308" s="14">
        <f>0.738210935315612*Q308</f>
        <v>276.8291007433545</v>
      </c>
      <c r="U308" s="17">
        <v>3.9E-2</v>
      </c>
      <c r="V308" s="18">
        <v>2.02</v>
      </c>
      <c r="W308" s="19">
        <v>10.1</v>
      </c>
      <c r="X308" s="18">
        <v>1.9</v>
      </c>
      <c r="Y308" s="20">
        <v>18.05</v>
      </c>
      <c r="Z308" s="19">
        <v>160.19999999999999</v>
      </c>
      <c r="AA308" s="21">
        <v>3.125</v>
      </c>
      <c r="AB308" s="219">
        <v>1.0149999999999999</v>
      </c>
      <c r="AC308" s="237">
        <f t="shared" si="195"/>
        <v>2.0760067180826132E-2</v>
      </c>
      <c r="AD308" s="22">
        <f t="shared" si="196"/>
        <v>0.10380033590413067</v>
      </c>
      <c r="AE308" s="22">
        <f t="shared" si="197"/>
        <v>1.9526795863153291E-2</v>
      </c>
      <c r="AF308" s="22">
        <f t="shared" si="198"/>
        <v>0.18550456069995633</v>
      </c>
      <c r="AG308" s="22">
        <f t="shared" si="199"/>
        <v>1.646417209093241</v>
      </c>
      <c r="AH308" s="22">
        <f t="shared" si="200"/>
        <v>3.2116440564396866E-2</v>
      </c>
      <c r="AI308" s="238">
        <f t="shared" si="201"/>
        <v>7.9392784470540562E-3</v>
      </c>
      <c r="AJ308" s="247">
        <f t="shared" si="202"/>
        <v>5.7666853280072589E-5</v>
      </c>
      <c r="AK308" s="23">
        <f t="shared" si="203"/>
        <v>2.8833426640036299E-4</v>
      </c>
      <c r="AL308" s="23">
        <f t="shared" si="204"/>
        <v>5.4241099619870253E-5</v>
      </c>
      <c r="AM308" s="23">
        <f t="shared" si="205"/>
        <v>5.1529044638876759E-4</v>
      </c>
      <c r="AN308" s="23">
        <f t="shared" si="206"/>
        <v>4.5733811363701136E-3</v>
      </c>
      <c r="AO308" s="23">
        <f t="shared" si="207"/>
        <v>8.92123349011024E-5</v>
      </c>
      <c r="AP308" s="248">
        <f t="shared" si="208"/>
        <v>2.2053551241816822E-5</v>
      </c>
      <c r="AQ308" s="256">
        <f t="shared" si="209"/>
        <v>288.33426640036299</v>
      </c>
      <c r="AR308" s="257">
        <f t="shared" si="210"/>
        <v>54.241099619870255</v>
      </c>
      <c r="AS308" s="257">
        <f t="shared" si="211"/>
        <v>515.29044638876758</v>
      </c>
      <c r="AT308" s="257">
        <f t="shared" si="212"/>
        <v>4573.3811363701134</v>
      </c>
      <c r="AU308" s="257">
        <f t="shared" si="213"/>
        <v>89.212334901102395</v>
      </c>
      <c r="AV308" s="258">
        <f t="shared" si="214"/>
        <v>22.053551241816823</v>
      </c>
      <c r="AW308" s="264">
        <v>1</v>
      </c>
      <c r="AX308" s="265">
        <f t="shared" si="215"/>
        <v>288.33426640036299</v>
      </c>
      <c r="AY308" s="265">
        <f t="shared" si="216"/>
        <v>54.241099619870255</v>
      </c>
      <c r="AZ308" s="265">
        <f t="shared" si="217"/>
        <v>515.29044638876758</v>
      </c>
      <c r="BA308" s="265">
        <f t="shared" si="218"/>
        <v>4573.3811363701134</v>
      </c>
      <c r="BB308" s="265">
        <f t="shared" si="219"/>
        <v>89.212334901102395</v>
      </c>
      <c r="BC308" s="266">
        <f t="shared" si="220"/>
        <v>22.053551241816823</v>
      </c>
      <c r="BD308" s="211">
        <f>'F. CONVERSIÓN DE CARBÓN A CARNE'!$F$20</f>
        <v>0.16207300021353654</v>
      </c>
      <c r="BG308" s="13">
        <v>0.1</v>
      </c>
      <c r="BH308" s="13">
        <f t="shared" si="221"/>
        <v>37.5</v>
      </c>
      <c r="BI308">
        <f>(((((BD308+BE308+BF308)/0.738210935315612)^2)+((BH308/Q308)^2))^(1/2))*T308</f>
        <v>66.78497459614708</v>
      </c>
      <c r="BJ308">
        <f t="shared" si="241"/>
        <v>1473.0349745961471</v>
      </c>
      <c r="BK308" s="13">
        <f t="shared" si="222"/>
        <v>1.01</v>
      </c>
      <c r="BL308" s="13">
        <f t="shared" si="223"/>
        <v>0.19</v>
      </c>
      <c r="BM308" s="13">
        <f t="shared" si="224"/>
        <v>1.8050000000000002</v>
      </c>
      <c r="BN308" s="13">
        <f t="shared" si="225"/>
        <v>16.02</v>
      </c>
      <c r="BO308" s="13">
        <f t="shared" si="226"/>
        <v>0.3125</v>
      </c>
      <c r="BP308" s="13">
        <f t="shared" si="227"/>
        <v>0.10149999999999999</v>
      </c>
      <c r="BQ308" s="13">
        <f t="shared" si="242"/>
        <v>0.23480257671299912</v>
      </c>
      <c r="BR308" s="209">
        <f t="shared" si="243"/>
        <v>4.4170781757890916E-2</v>
      </c>
      <c r="BS308" s="209">
        <f t="shared" si="244"/>
        <v>0.41962242669996386</v>
      </c>
      <c r="BT308" s="209">
        <f t="shared" si="245"/>
        <v>3.7242943355863822</v>
      </c>
      <c r="BU308" s="209">
        <f t="shared" si="246"/>
        <v>7.2649312101794289E-2</v>
      </c>
      <c r="BV308" s="209">
        <f t="shared" si="247"/>
        <v>1.7959123353242321E-2</v>
      </c>
      <c r="CI308"/>
      <c r="CJ308"/>
      <c r="CK308"/>
      <c r="CL308"/>
      <c r="CM308"/>
    </row>
    <row r="309" spans="1:91" s="39" customFormat="1" ht="12.95" customHeight="1" thickBot="1" x14ac:dyDescent="0.3">
      <c r="A309" s="13">
        <v>4.6223166666666673</v>
      </c>
      <c r="B309" s="13">
        <v>-74.117197222222217</v>
      </c>
      <c r="C309" s="13">
        <v>27</v>
      </c>
      <c r="D309" s="13">
        <v>26</v>
      </c>
      <c r="E309" s="13">
        <v>1836</v>
      </c>
      <c r="F309" s="58" t="s">
        <v>13</v>
      </c>
      <c r="G309" s="59" t="s">
        <v>1075</v>
      </c>
      <c r="H309" s="60" t="s">
        <v>1076</v>
      </c>
      <c r="I309" s="16" t="s">
        <v>1601</v>
      </c>
      <c r="J309" s="16"/>
      <c r="K309" s="66">
        <v>39605</v>
      </c>
      <c r="L309" s="16">
        <v>14</v>
      </c>
      <c r="M309" s="16">
        <v>7</v>
      </c>
      <c r="N309" s="3">
        <f t="shared" si="194"/>
        <v>420</v>
      </c>
      <c r="O309" s="3">
        <v>30</v>
      </c>
      <c r="P309" s="16" t="s">
        <v>1632</v>
      </c>
      <c r="Q309" s="16">
        <v>827.4</v>
      </c>
      <c r="R309" s="14"/>
      <c r="S309" s="14"/>
      <c r="T309" s="14"/>
      <c r="U309" s="17">
        <v>3.9E-2</v>
      </c>
      <c r="V309" s="142">
        <v>0.36</v>
      </c>
      <c r="W309" s="148">
        <v>1.8</v>
      </c>
      <c r="X309" s="142">
        <v>10.3</v>
      </c>
      <c r="Y309" s="154">
        <f>0.01805*1000</f>
        <v>18.05</v>
      </c>
      <c r="Z309" s="148">
        <v>311.5</v>
      </c>
      <c r="AA309" s="21">
        <f>0.003125*1000</f>
        <v>3.125</v>
      </c>
      <c r="AB309" s="215">
        <v>0.28499999999999998</v>
      </c>
      <c r="AC309" s="237">
        <f t="shared" si="195"/>
        <v>4.6963629902937133E-3</v>
      </c>
      <c r="AD309" s="22">
        <f t="shared" si="196"/>
        <v>2.3481814951468567E-2</v>
      </c>
      <c r="AE309" s="22">
        <f t="shared" si="197"/>
        <v>0.13436816333340348</v>
      </c>
      <c r="AF309" s="22">
        <f t="shared" si="198"/>
        <v>0.23547042215222644</v>
      </c>
      <c r="AG309" s="22">
        <f t="shared" si="199"/>
        <v>4.0636585318791445</v>
      </c>
      <c r="AH309" s="22">
        <f t="shared" si="200"/>
        <v>4.0767039846299598E-2</v>
      </c>
      <c r="AI309" s="238">
        <f t="shared" si="201"/>
        <v>2.8297079999999998E-3</v>
      </c>
      <c r="AJ309" s="247">
        <f t="shared" si="202"/>
        <v>1.304545275081587E-5</v>
      </c>
      <c r="AK309" s="23">
        <f t="shared" si="203"/>
        <v>6.5227263754079359E-5</v>
      </c>
      <c r="AL309" s="23">
        <f t="shared" si="204"/>
        <v>3.7324489814834303E-4</v>
      </c>
      <c r="AM309" s="23">
        <f t="shared" si="205"/>
        <v>6.5408450597840672E-4</v>
      </c>
      <c r="AN309" s="23">
        <f t="shared" si="206"/>
        <v>1.1287940366330957E-2</v>
      </c>
      <c r="AO309" s="23">
        <f t="shared" si="207"/>
        <v>1.1324177735083222E-4</v>
      </c>
      <c r="AP309" s="248">
        <f t="shared" si="208"/>
        <v>7.8602999999999999E-6</v>
      </c>
      <c r="AQ309" s="256">
        <f t="shared" si="209"/>
        <v>65.22726375407936</v>
      </c>
      <c r="AR309" s="257">
        <f t="shared" si="210"/>
        <v>373.24489814834305</v>
      </c>
      <c r="AS309" s="257">
        <f t="shared" si="211"/>
        <v>654.0845059784067</v>
      </c>
      <c r="AT309" s="257">
        <f t="shared" si="212"/>
        <v>11287.940366330957</v>
      </c>
      <c r="AU309" s="257">
        <f t="shared" si="213"/>
        <v>113.24177735083222</v>
      </c>
      <c r="AV309" s="258">
        <f t="shared" si="214"/>
        <v>7.8602999999999996</v>
      </c>
      <c r="AW309" s="264">
        <v>1</v>
      </c>
      <c r="AX309" s="265">
        <f t="shared" si="215"/>
        <v>65.22726375407936</v>
      </c>
      <c r="AY309" s="265">
        <f t="shared" si="216"/>
        <v>373.24489814834305</v>
      </c>
      <c r="AZ309" s="265">
        <f t="shared" si="217"/>
        <v>654.0845059784067</v>
      </c>
      <c r="BA309" s="265">
        <f t="shared" si="218"/>
        <v>11287.940366330957</v>
      </c>
      <c r="BB309" s="265">
        <f t="shared" si="219"/>
        <v>113.24177735083222</v>
      </c>
      <c r="BC309" s="266">
        <f t="shared" si="220"/>
        <v>7.8602999999999996</v>
      </c>
      <c r="BG309" s="13">
        <v>0.1</v>
      </c>
      <c r="BH309" s="13">
        <f t="shared" si="221"/>
        <v>82.740000000000009</v>
      </c>
      <c r="BI309"/>
      <c r="BJ309">
        <f>BH309</f>
        <v>82.740000000000009</v>
      </c>
      <c r="BK309" s="13">
        <f t="shared" si="222"/>
        <v>0.18000000000000002</v>
      </c>
      <c r="BL309" s="13">
        <f t="shared" si="223"/>
        <v>1.03</v>
      </c>
      <c r="BM309" s="13">
        <f t="shared" si="224"/>
        <v>1.8050000000000002</v>
      </c>
      <c r="BN309" s="13">
        <f t="shared" si="225"/>
        <v>31.150000000000002</v>
      </c>
      <c r="BO309" s="13">
        <f t="shared" si="226"/>
        <v>0.3125</v>
      </c>
      <c r="BP309" s="13">
        <f t="shared" si="227"/>
        <v>2.8499999999999998E-2</v>
      </c>
      <c r="BQ309" s="13">
        <f>((((BJ309/Q309)^2)+((BK309/W309)^2))^(1/2))*AD309</f>
        <v>3.3208301173502175E-3</v>
      </c>
      <c r="BR309" s="209">
        <f>(((((BJ309/Q309))^2)+((BL309/X309)^2))^(1/2))*AE309</f>
        <v>1.9002527893726247E-2</v>
      </c>
      <c r="BS309" s="209">
        <f>(((((BJ309/Q309))^2)+((BM309/Y309)^2))^(1/2))*AF309</f>
        <v>3.3300546454539677E-2</v>
      </c>
      <c r="BT309" s="209">
        <f>((((BJ309/Q309)^2)+((BN309/Z309)^2))^(1/2))*AG309</f>
        <v>0.57468810086366273</v>
      </c>
      <c r="BU309" s="209">
        <f>((((BJ309/Q309)^2)+((BO309/AA309)^2))^(1/2))*AH309</f>
        <v>5.7653300648441274E-3</v>
      </c>
      <c r="BV309" s="209">
        <f>((((BJ309/Q309)^2)+((BP309/AB309)^2))^(1/2))*AI309</f>
        <v>4.0018114311556464E-4</v>
      </c>
      <c r="CI309"/>
      <c r="CJ309"/>
      <c r="CK309"/>
      <c r="CL309"/>
      <c r="CM309"/>
    </row>
    <row r="310" spans="1:91" s="13" customFormat="1" ht="12.95" customHeight="1" thickBot="1" x14ac:dyDescent="0.3">
      <c r="A310" s="13">
        <v>4.6226349999999998</v>
      </c>
      <c r="B310" s="13">
        <v>-74.150036</v>
      </c>
      <c r="C310" s="13">
        <v>23</v>
      </c>
      <c r="D310" s="13">
        <v>26</v>
      </c>
      <c r="E310" s="13">
        <v>1832</v>
      </c>
      <c r="F310" s="58" t="s">
        <v>13</v>
      </c>
      <c r="G310" s="59" t="s">
        <v>1083</v>
      </c>
      <c r="H310" s="60" t="s">
        <v>1084</v>
      </c>
      <c r="I310" s="16" t="s">
        <v>1598</v>
      </c>
      <c r="J310" s="16"/>
      <c r="K310" s="66" t="s">
        <v>1640</v>
      </c>
      <c r="L310" s="16">
        <v>5</v>
      </c>
      <c r="M310" s="16">
        <v>3</v>
      </c>
      <c r="N310" s="3">
        <f t="shared" si="194"/>
        <v>60</v>
      </c>
      <c r="O310" s="16">
        <v>12</v>
      </c>
      <c r="P310" s="16" t="s">
        <v>1593</v>
      </c>
      <c r="Q310" s="16">
        <v>120</v>
      </c>
      <c r="R310" s="14"/>
      <c r="S310" s="14"/>
      <c r="T310" s="14"/>
      <c r="U310" s="17">
        <v>3.9E-2</v>
      </c>
      <c r="V310" s="140">
        <v>2.8800000000000002E-3</v>
      </c>
      <c r="W310" s="140">
        <v>3.2000000000000002E-3</v>
      </c>
      <c r="X310" s="140">
        <v>7.5000000000000002E-4</v>
      </c>
      <c r="Y310" s="140">
        <v>4.0000000000000003E-5</v>
      </c>
      <c r="Z310" s="140">
        <v>6.7999999999999996E-3</v>
      </c>
      <c r="AA310" s="146">
        <v>2.64</v>
      </c>
      <c r="AB310" s="218">
        <v>1.4999999999999999E-2</v>
      </c>
      <c r="AC310" s="237">
        <f t="shared" si="195"/>
        <v>5.4490070953371579E-6</v>
      </c>
      <c r="AD310" s="22">
        <f t="shared" si="196"/>
        <v>6.0544523281523991E-6</v>
      </c>
      <c r="AE310" s="22">
        <f t="shared" si="197"/>
        <v>1.4190122644107183E-6</v>
      </c>
      <c r="AF310" s="22">
        <f t="shared" si="198"/>
        <v>7.5680654101904989E-8</v>
      </c>
      <c r="AG310" s="22">
        <f t="shared" si="199"/>
        <v>1.2865711197323846E-5</v>
      </c>
      <c r="AH310" s="22">
        <f t="shared" si="200"/>
        <v>4.9949231707257296E-3</v>
      </c>
      <c r="AI310" s="238">
        <f t="shared" si="201"/>
        <v>2.1599999999999996E-5</v>
      </c>
      <c r="AJ310" s="247">
        <f t="shared" si="202"/>
        <v>3.7840327050952488E-8</v>
      </c>
      <c r="AK310" s="23">
        <f t="shared" si="203"/>
        <v>4.204480783439166E-8</v>
      </c>
      <c r="AL310" s="23">
        <f t="shared" si="204"/>
        <v>9.8542518361855446E-9</v>
      </c>
      <c r="AM310" s="23">
        <f t="shared" si="205"/>
        <v>5.2556009792989576E-10</v>
      </c>
      <c r="AN310" s="23">
        <f t="shared" si="206"/>
        <v>8.9345216648082272E-8</v>
      </c>
      <c r="AO310" s="23">
        <f t="shared" si="207"/>
        <v>3.4686966463373123E-5</v>
      </c>
      <c r="AP310" s="248">
        <f t="shared" si="208"/>
        <v>1.4999999999999997E-7</v>
      </c>
      <c r="AQ310" s="256">
        <f t="shared" si="209"/>
        <v>4.2044807834391663E-2</v>
      </c>
      <c r="AR310" s="257">
        <f t="shared" si="210"/>
        <v>9.8542518361855441E-3</v>
      </c>
      <c r="AS310" s="257">
        <f t="shared" si="211"/>
        <v>5.2556009792989575E-4</v>
      </c>
      <c r="AT310" s="257">
        <f t="shared" si="212"/>
        <v>8.9345216648082273E-2</v>
      </c>
      <c r="AU310" s="257">
        <f t="shared" si="213"/>
        <v>34.686966463373125</v>
      </c>
      <c r="AV310" s="258">
        <f t="shared" si="214"/>
        <v>0.14999999999999997</v>
      </c>
      <c r="AW310" s="264">
        <v>0</v>
      </c>
      <c r="AX310" s="265">
        <f t="shared" si="215"/>
        <v>0</v>
      </c>
      <c r="AY310" s="265">
        <f t="shared" si="216"/>
        <v>0</v>
      </c>
      <c r="AZ310" s="265">
        <f t="shared" si="217"/>
        <v>0</v>
      </c>
      <c r="BA310" s="265">
        <f t="shared" si="218"/>
        <v>0</v>
      </c>
      <c r="BB310" s="265">
        <f t="shared" si="219"/>
        <v>0</v>
      </c>
      <c r="BC310" s="266">
        <f t="shared" si="220"/>
        <v>0</v>
      </c>
      <c r="BG310" s="13">
        <v>0.1</v>
      </c>
      <c r="BH310" s="13">
        <f t="shared" si="221"/>
        <v>12</v>
      </c>
      <c r="BI310"/>
      <c r="BJ310">
        <f>BH310</f>
        <v>12</v>
      </c>
      <c r="BK310" s="13">
        <f t="shared" si="222"/>
        <v>3.2000000000000003E-4</v>
      </c>
      <c r="BL310" s="13">
        <f t="shared" si="223"/>
        <v>7.5000000000000007E-5</v>
      </c>
      <c r="BM310" s="13">
        <f t="shared" si="224"/>
        <v>4.0000000000000007E-6</v>
      </c>
      <c r="BN310" s="13">
        <f t="shared" si="225"/>
        <v>6.8000000000000005E-4</v>
      </c>
      <c r="BO310" s="13">
        <f t="shared" si="226"/>
        <v>0.26400000000000001</v>
      </c>
      <c r="BP310" s="13">
        <f t="shared" si="227"/>
        <v>1.5E-3</v>
      </c>
      <c r="BQ310" s="13">
        <f>((((BJ310/Q310)^2)+((BK310/W310)^2))^(1/2))*AD310</f>
        <v>8.5622885952144855E-7</v>
      </c>
      <c r="BR310" s="209">
        <f>(((((BJ310/Q310))^2)+((BL310/X310)^2))^(1/2))*AE310</f>
        <v>2.0067863895033947E-7</v>
      </c>
      <c r="BS310" s="209">
        <f>(((((BJ310/Q310))^2)+((BM310/Y310)^2))^(1/2))*AF310</f>
        <v>1.0702860744018105E-8</v>
      </c>
      <c r="BT310" s="209">
        <f>((((BJ310/Q310)^2)+((BN310/Z310)^2))^(1/2))*AG310</f>
        <v>1.8194863264830778E-6</v>
      </c>
      <c r="BU310" s="209">
        <f>((((BJ310/Q310)^2)+((BO310/AA310)^2))^(1/2))*AH310</f>
        <v>7.0638880910519502E-4</v>
      </c>
      <c r="BV310" s="209">
        <f>((((BJ310/Q310)^2)+((BP310/AB310)^2))^(1/2))*AI310</f>
        <v>3.0547012947258852E-6</v>
      </c>
      <c r="CI310"/>
      <c r="CJ310"/>
      <c r="CK310"/>
      <c r="CL310"/>
      <c r="CM310"/>
    </row>
    <row r="311" spans="1:91" s="13" customFormat="1" ht="12.95" customHeight="1" thickBot="1" x14ac:dyDescent="0.3">
      <c r="A311" s="13">
        <v>4.6227750000000007</v>
      </c>
      <c r="B311" s="13">
        <v>-74.117077777777766</v>
      </c>
      <c r="C311" s="13">
        <v>27</v>
      </c>
      <c r="D311" s="13">
        <v>26</v>
      </c>
      <c r="E311" s="13">
        <v>1836</v>
      </c>
      <c r="F311" s="3" t="s">
        <v>13</v>
      </c>
      <c r="G311" s="4" t="s">
        <v>519</v>
      </c>
      <c r="H311" s="5" t="s">
        <v>520</v>
      </c>
      <c r="I311" s="14" t="s">
        <v>1601</v>
      </c>
      <c r="J311" s="3" t="s">
        <v>1557</v>
      </c>
      <c r="K311" s="6">
        <v>40617</v>
      </c>
      <c r="L311" s="15">
        <v>12</v>
      </c>
      <c r="M311" s="3">
        <v>7</v>
      </c>
      <c r="N311" s="3">
        <f t="shared" si="194"/>
        <v>360</v>
      </c>
      <c r="O311" s="3">
        <v>30</v>
      </c>
      <c r="P311" s="14" t="s">
        <v>1554</v>
      </c>
      <c r="Q311" s="3">
        <v>1500</v>
      </c>
      <c r="R311" s="14"/>
      <c r="S311" s="14">
        <f>0.392899638837687*Q311</f>
        <v>589.34945825653051</v>
      </c>
      <c r="T311" s="14"/>
      <c r="U311" s="17">
        <v>3.9E-2</v>
      </c>
      <c r="V311" s="18">
        <v>2</v>
      </c>
      <c r="W311" s="19">
        <v>10</v>
      </c>
      <c r="X311" s="18">
        <v>4.3</v>
      </c>
      <c r="Y311" s="154">
        <v>18.05</v>
      </c>
      <c r="Z311" s="19">
        <v>148.69999999999999</v>
      </c>
      <c r="AA311" s="31">
        <v>3.125</v>
      </c>
      <c r="AB311" s="226">
        <v>0.90300000000000002</v>
      </c>
      <c r="AC311" s="237">
        <f t="shared" si="195"/>
        <v>6.5884722353464584E-2</v>
      </c>
      <c r="AD311" s="22">
        <f t="shared" si="196"/>
        <v>0.32942361176732299</v>
      </c>
      <c r="AE311" s="22">
        <f t="shared" si="197"/>
        <v>0.14165215305994888</v>
      </c>
      <c r="AF311" s="22">
        <f t="shared" si="198"/>
        <v>0.59460961924001798</v>
      </c>
      <c r="AG311" s="22">
        <f t="shared" si="199"/>
        <v>4.8985291069800923</v>
      </c>
      <c r="AH311" s="22">
        <f t="shared" si="200"/>
        <v>0.10294487867728844</v>
      </c>
      <c r="AI311" s="238">
        <f t="shared" si="201"/>
        <v>2.2640190729667765E-2</v>
      </c>
      <c r="AJ311" s="247">
        <f t="shared" si="202"/>
        <v>1.8301311764851272E-4</v>
      </c>
      <c r="AK311" s="23">
        <f t="shared" si="203"/>
        <v>9.1506558824256388E-4</v>
      </c>
      <c r="AL311" s="23">
        <f t="shared" si="204"/>
        <v>3.9347820294430242E-4</v>
      </c>
      <c r="AM311" s="23">
        <f t="shared" si="205"/>
        <v>1.6516933867778277E-3</v>
      </c>
      <c r="AN311" s="23">
        <f t="shared" si="206"/>
        <v>1.3607025297166923E-2</v>
      </c>
      <c r="AO311" s="23">
        <f t="shared" si="207"/>
        <v>2.859579963258012E-4</v>
      </c>
      <c r="AP311" s="248">
        <f t="shared" si="208"/>
        <v>6.2889418693521572E-5</v>
      </c>
      <c r="AQ311" s="256">
        <f t="shared" si="209"/>
        <v>915.06558824256388</v>
      </c>
      <c r="AR311" s="257">
        <f t="shared" si="210"/>
        <v>393.47820294430244</v>
      </c>
      <c r="AS311" s="257">
        <f t="shared" si="211"/>
        <v>1651.6933867778278</v>
      </c>
      <c r="AT311" s="257">
        <f t="shared" si="212"/>
        <v>13607.025297166923</v>
      </c>
      <c r="AU311" s="257">
        <f t="shared" si="213"/>
        <v>285.95799632580122</v>
      </c>
      <c r="AV311" s="258">
        <f t="shared" si="214"/>
        <v>62.88941869352157</v>
      </c>
      <c r="AW311" s="264">
        <v>1</v>
      </c>
      <c r="AX311" s="265">
        <f t="shared" si="215"/>
        <v>915.06558824256388</v>
      </c>
      <c r="AY311" s="265">
        <f t="shared" si="216"/>
        <v>393.47820294430244</v>
      </c>
      <c r="AZ311" s="265">
        <f t="shared" si="217"/>
        <v>1651.6933867778278</v>
      </c>
      <c r="BA311" s="265">
        <f t="shared" si="218"/>
        <v>13607.025297166923</v>
      </c>
      <c r="BB311" s="265">
        <f t="shared" si="219"/>
        <v>285.95799632580122</v>
      </c>
      <c r="BC311" s="266">
        <f t="shared" si="220"/>
        <v>62.88941869352157</v>
      </c>
      <c r="BE311" s="212">
        <f>'F. CONVERSIÓN DE CARBÓN A CARNE'!$H$20</f>
        <v>8.6971304768698895E-2</v>
      </c>
      <c r="BG311" s="13">
        <v>0.1</v>
      </c>
      <c r="BH311" s="13">
        <f t="shared" si="221"/>
        <v>150</v>
      </c>
      <c r="BI311">
        <f>(((((BD311+BE311+BF311)/0.392899638837687)^2)+((BH311/Q311)^2))^(1/2))*S311</f>
        <v>143.15147749536135</v>
      </c>
      <c r="BJ311">
        <f>(((BH311)^2)+((BI311^2))^(1/2))</f>
        <v>22643.151477495361</v>
      </c>
      <c r="BK311" s="13">
        <f t="shared" si="222"/>
        <v>1</v>
      </c>
      <c r="BL311" s="13">
        <f t="shared" si="223"/>
        <v>0.43</v>
      </c>
      <c r="BM311" s="13">
        <f t="shared" si="224"/>
        <v>1.8050000000000002</v>
      </c>
      <c r="BN311" s="13">
        <f t="shared" si="225"/>
        <v>14.87</v>
      </c>
      <c r="BO311" s="13">
        <f t="shared" si="226"/>
        <v>0.3125</v>
      </c>
      <c r="BP311" s="13">
        <f t="shared" si="227"/>
        <v>9.0300000000000005E-2</v>
      </c>
      <c r="BQ311" s="13">
        <f>((((BJ311/(Q311+R311+S311+T311))^2)+((BK311/W311)^2))^(1/2))*AD311</f>
        <v>3.5702530535261547</v>
      </c>
      <c r="BR311" s="209">
        <f>((((BJ311/(Q311+R311+S311+T311))^2)+((BL311/X311)^2))^(1/2))*AE311</f>
        <v>1.5352088130162465</v>
      </c>
      <c r="BS311" s="209">
        <f>(((((BJ311/(Q311+R311+S311+T311))^2)+((BM311/Y311)^2))^(1/2))*AF311)</f>
        <v>6.4443067616147092</v>
      </c>
      <c r="BT311" s="209">
        <f>((((BJ311/(Q311+R311+S311+T311))^2)+((BN311/Z311)^2))^(1/2))*AG311</f>
        <v>53.089662905933913</v>
      </c>
      <c r="BU311" s="209">
        <f>((((BJ311/(Q311+R311+S311+T311))^2)+((BO311/AA311)^2))^(1/2))*AH311</f>
        <v>1.1157040792269233</v>
      </c>
      <c r="BV311" s="209">
        <f>((((BJ311/(Q311+R311+S311+T311))^2)+((BP311/AB311)^2))^(1/2))*AI311</f>
        <v>0.24537163456911892</v>
      </c>
      <c r="CI311"/>
      <c r="CJ311"/>
      <c r="CK311"/>
      <c r="CL311"/>
      <c r="CM311"/>
    </row>
    <row r="312" spans="1:91" s="13" customFormat="1" ht="12.95" customHeight="1" thickBot="1" x14ac:dyDescent="0.3">
      <c r="A312" s="13">
        <v>4.6228666666666669</v>
      </c>
      <c r="B312" s="13">
        <v>-74.079791666666665</v>
      </c>
      <c r="C312" s="13">
        <v>31</v>
      </c>
      <c r="D312" s="13">
        <v>26</v>
      </c>
      <c r="E312" s="13">
        <v>2333</v>
      </c>
      <c r="F312" s="58" t="s">
        <v>13</v>
      </c>
      <c r="G312" s="59" t="s">
        <v>1286</v>
      </c>
      <c r="H312" s="60" t="s">
        <v>1287</v>
      </c>
      <c r="I312" s="16" t="s">
        <v>1605</v>
      </c>
      <c r="J312" s="16"/>
      <c r="K312" s="66">
        <v>40156</v>
      </c>
      <c r="L312" s="69">
        <f>200/30</f>
        <v>6.666666666666667</v>
      </c>
      <c r="M312" s="16">
        <v>7</v>
      </c>
      <c r="N312" s="3">
        <f t="shared" si="194"/>
        <v>200</v>
      </c>
      <c r="O312" s="3">
        <v>30</v>
      </c>
      <c r="P312" s="16" t="s">
        <v>1554</v>
      </c>
      <c r="Q312" s="16">
        <v>1040</v>
      </c>
      <c r="R312" s="14"/>
      <c r="S312" s="14"/>
      <c r="T312" s="14"/>
      <c r="U312" s="17">
        <v>3.9E-2</v>
      </c>
      <c r="V312" s="142">
        <v>0.36</v>
      </c>
      <c r="W312" s="148">
        <v>1.8</v>
      </c>
      <c r="X312" s="142">
        <v>10.3</v>
      </c>
      <c r="Y312" s="154">
        <f>0.01805*1000</f>
        <v>18.05</v>
      </c>
      <c r="Z312" s="148">
        <v>311.5</v>
      </c>
      <c r="AA312" s="21">
        <f>0.003125*1000</f>
        <v>3.125</v>
      </c>
      <c r="AB312" s="215">
        <v>0.28499999999999998</v>
      </c>
      <c r="AC312" s="237">
        <f t="shared" si="195"/>
        <v>5.9030910199485871E-3</v>
      </c>
      <c r="AD312" s="22">
        <f t="shared" si="196"/>
        <v>2.9515455099742943E-2</v>
      </c>
      <c r="AE312" s="22">
        <f t="shared" si="197"/>
        <v>0.16889399307075126</v>
      </c>
      <c r="AF312" s="22">
        <f t="shared" si="198"/>
        <v>0.29597442475020003</v>
      </c>
      <c r="AG312" s="22">
        <f t="shared" si="199"/>
        <v>5.1078134797610701</v>
      </c>
      <c r="AH312" s="22">
        <f t="shared" si="200"/>
        <v>5.1242109548164827E-2</v>
      </c>
      <c r="AI312" s="238">
        <f t="shared" si="201"/>
        <v>3.5567999999999997E-3</v>
      </c>
      <c r="AJ312" s="247">
        <f t="shared" si="202"/>
        <v>1.6397475055412741E-5</v>
      </c>
      <c r="AK312" s="23">
        <f t="shared" si="203"/>
        <v>8.1987375277063724E-5</v>
      </c>
      <c r="AL312" s="23">
        <f t="shared" si="204"/>
        <v>4.6914998075208683E-4</v>
      </c>
      <c r="AM312" s="23">
        <f t="shared" si="205"/>
        <v>8.2215117986166671E-4</v>
      </c>
      <c r="AN312" s="23">
        <f t="shared" si="206"/>
        <v>1.4188370777114084E-2</v>
      </c>
      <c r="AO312" s="23">
        <f t="shared" si="207"/>
        <v>1.4233919318934674E-4</v>
      </c>
      <c r="AP312" s="248">
        <f t="shared" si="208"/>
        <v>9.8799999999999986E-6</v>
      </c>
      <c r="AQ312" s="256">
        <f t="shared" si="209"/>
        <v>81.98737527706372</v>
      </c>
      <c r="AR312" s="257">
        <f t="shared" si="210"/>
        <v>469.14998075208683</v>
      </c>
      <c r="AS312" s="257">
        <f t="shared" si="211"/>
        <v>822.15117986166672</v>
      </c>
      <c r="AT312" s="257">
        <f t="shared" si="212"/>
        <v>14188.370777114083</v>
      </c>
      <c r="AU312" s="257">
        <f t="shared" si="213"/>
        <v>142.33919318934673</v>
      </c>
      <c r="AV312" s="258">
        <f t="shared" si="214"/>
        <v>9.879999999999999</v>
      </c>
      <c r="AW312" s="264">
        <v>1</v>
      </c>
      <c r="AX312" s="265">
        <f t="shared" si="215"/>
        <v>81.98737527706372</v>
      </c>
      <c r="AY312" s="265">
        <f t="shared" si="216"/>
        <v>469.14998075208683</v>
      </c>
      <c r="AZ312" s="265">
        <f t="shared" si="217"/>
        <v>822.15117986166672</v>
      </c>
      <c r="BA312" s="265">
        <f t="shared" si="218"/>
        <v>14188.370777114083</v>
      </c>
      <c r="BB312" s="265">
        <f t="shared" si="219"/>
        <v>142.33919318934673</v>
      </c>
      <c r="BC312" s="266">
        <f t="shared" si="220"/>
        <v>9.879999999999999</v>
      </c>
      <c r="BG312" s="13">
        <v>0.1</v>
      </c>
      <c r="BH312" s="13">
        <f t="shared" si="221"/>
        <v>104</v>
      </c>
      <c r="BI312"/>
      <c r="BJ312">
        <f>BH312</f>
        <v>104</v>
      </c>
      <c r="BK312" s="13">
        <f t="shared" si="222"/>
        <v>0.18000000000000002</v>
      </c>
      <c r="BL312" s="13">
        <f t="shared" si="223"/>
        <v>1.03</v>
      </c>
      <c r="BM312" s="13">
        <f t="shared" si="224"/>
        <v>1.8050000000000002</v>
      </c>
      <c r="BN312" s="13">
        <f t="shared" si="225"/>
        <v>31.150000000000002</v>
      </c>
      <c r="BO312" s="13">
        <f t="shared" si="226"/>
        <v>0.3125</v>
      </c>
      <c r="BP312" s="13">
        <f t="shared" si="227"/>
        <v>2.8499999999999998E-2</v>
      </c>
      <c r="BQ312" s="13">
        <f>((((BJ312/Q312)^2)+((BK312/W312)^2))^(1/2))*AD312</f>
        <v>4.1741156901670606E-3</v>
      </c>
      <c r="BR312" s="209">
        <f>(((((BJ312/Q312))^2)+((BL312/X312)^2))^(1/2))*AE312</f>
        <v>2.3885217560400396E-2</v>
      </c>
      <c r="BS312" s="209">
        <f>(((((BJ312/Q312))^2)+((BM312/Y312)^2))^(1/2))*AF312</f>
        <v>4.1857104559730803E-2</v>
      </c>
      <c r="BT312" s="209">
        <f>((((BJ312/Q312)^2)+((BN312/Z312)^2))^(1/2))*AG312</f>
        <v>0.72235390971502189</v>
      </c>
      <c r="BU312" s="209">
        <f>((((BJ312/Q312)^2)+((BO312/AA312)^2))^(1/2))*AH312</f>
        <v>7.2467286287622584E-3</v>
      </c>
      <c r="BV312" s="209">
        <f>((((BJ312/Q312)^2)+((BP312/AB312)^2))^(1/2))*AI312</f>
        <v>5.0300747986486245E-4</v>
      </c>
      <c r="CI312"/>
      <c r="CJ312"/>
      <c r="CK312"/>
      <c r="CL312"/>
      <c r="CM312"/>
    </row>
    <row r="313" spans="1:91" s="13" customFormat="1" ht="12.95" customHeight="1" thickBot="1" x14ac:dyDescent="0.3">
      <c r="A313" s="13">
        <v>4.6229729576259704</v>
      </c>
      <c r="B313" s="13">
        <v>-74.1429512589052</v>
      </c>
      <c r="C313" s="13">
        <v>21</v>
      </c>
      <c r="D313" s="13">
        <v>26</v>
      </c>
      <c r="E313" s="13">
        <v>1833</v>
      </c>
      <c r="F313" s="58" t="s">
        <v>13</v>
      </c>
      <c r="G313" s="59" t="s">
        <v>848</v>
      </c>
      <c r="H313" s="60" t="s">
        <v>849</v>
      </c>
      <c r="I313" s="16" t="s">
        <v>1598</v>
      </c>
      <c r="J313" s="16"/>
      <c r="K313" s="61">
        <v>40494</v>
      </c>
      <c r="L313" s="16">
        <v>6</v>
      </c>
      <c r="M313" s="16">
        <v>7</v>
      </c>
      <c r="N313" s="3">
        <f t="shared" si="194"/>
        <v>180</v>
      </c>
      <c r="O313" s="3">
        <v>30</v>
      </c>
      <c r="P313" s="16" t="s">
        <v>1593</v>
      </c>
      <c r="Q313" s="62">
        <v>550</v>
      </c>
      <c r="R313" s="14"/>
      <c r="S313" s="14"/>
      <c r="T313" s="14"/>
      <c r="U313" s="17">
        <v>3.9E-2</v>
      </c>
      <c r="V313" s="140">
        <v>2.8800000000000002E-3</v>
      </c>
      <c r="W313" s="140">
        <v>3.2000000000000002E-3</v>
      </c>
      <c r="X313" s="140">
        <v>7.5000000000000002E-4</v>
      </c>
      <c r="Y313" s="140">
        <v>4.0000000000000003E-5</v>
      </c>
      <c r="Z313" s="140">
        <v>6.7999999999999996E-3</v>
      </c>
      <c r="AA313" s="146">
        <v>2.64</v>
      </c>
      <c r="AB313" s="218">
        <v>1.4999999999999999E-2</v>
      </c>
      <c r="AC313" s="237">
        <f t="shared" si="195"/>
        <v>2.4974615853628644E-5</v>
      </c>
      <c r="AD313" s="22">
        <f t="shared" si="196"/>
        <v>2.7749573170698493E-5</v>
      </c>
      <c r="AE313" s="22">
        <f t="shared" si="197"/>
        <v>6.5038062118824593E-6</v>
      </c>
      <c r="AF313" s="22">
        <f t="shared" si="198"/>
        <v>3.4686966463373119E-7</v>
      </c>
      <c r="AG313" s="22">
        <f t="shared" si="199"/>
        <v>5.8967842987734291E-5</v>
      </c>
      <c r="AH313" s="22">
        <f t="shared" si="200"/>
        <v>2.2893397865826257E-2</v>
      </c>
      <c r="AI313" s="238">
        <f t="shared" si="201"/>
        <v>9.8999999999999994E-5</v>
      </c>
      <c r="AJ313" s="247">
        <f t="shared" si="202"/>
        <v>6.937393292674624E-8</v>
      </c>
      <c r="AK313" s="23">
        <f t="shared" si="203"/>
        <v>7.7082147696384702E-8</v>
      </c>
      <c r="AL313" s="23">
        <f t="shared" si="204"/>
        <v>1.8066128366340164E-8</v>
      </c>
      <c r="AM313" s="23">
        <f t="shared" si="205"/>
        <v>9.6352684620480882E-10</v>
      </c>
      <c r="AN313" s="23">
        <f t="shared" si="206"/>
        <v>1.6379956385481747E-7</v>
      </c>
      <c r="AO313" s="23">
        <f t="shared" si="207"/>
        <v>6.3592771849517376E-5</v>
      </c>
      <c r="AP313" s="248">
        <f t="shared" si="208"/>
        <v>2.7499999999999996E-7</v>
      </c>
      <c r="AQ313" s="256">
        <f t="shared" si="209"/>
        <v>7.7082147696384704E-2</v>
      </c>
      <c r="AR313" s="257">
        <f t="shared" si="210"/>
        <v>1.8066128366340164E-2</v>
      </c>
      <c r="AS313" s="257">
        <f t="shared" si="211"/>
        <v>9.6352684620480884E-4</v>
      </c>
      <c r="AT313" s="257">
        <f t="shared" si="212"/>
        <v>0.16379956385481748</v>
      </c>
      <c r="AU313" s="257">
        <f t="shared" si="213"/>
        <v>63.592771849517376</v>
      </c>
      <c r="AV313" s="258">
        <f t="shared" si="214"/>
        <v>0.27499999999999997</v>
      </c>
      <c r="AW313" s="264">
        <v>1</v>
      </c>
      <c r="AX313" s="265">
        <f t="shared" si="215"/>
        <v>7.7082147696384704E-2</v>
      </c>
      <c r="AY313" s="265">
        <f t="shared" si="216"/>
        <v>1.8066128366340164E-2</v>
      </c>
      <c r="AZ313" s="265">
        <f t="shared" si="217"/>
        <v>9.6352684620480884E-4</v>
      </c>
      <c r="BA313" s="265">
        <f t="shared" si="218"/>
        <v>0.16379956385481748</v>
      </c>
      <c r="BB313" s="265">
        <f t="shared" si="219"/>
        <v>63.592771849517376</v>
      </c>
      <c r="BC313" s="266">
        <f t="shared" si="220"/>
        <v>0.27499999999999997</v>
      </c>
      <c r="BG313" s="13">
        <v>0.1</v>
      </c>
      <c r="BH313" s="13">
        <f t="shared" si="221"/>
        <v>55</v>
      </c>
      <c r="BI313"/>
      <c r="BJ313">
        <f>BH313</f>
        <v>55</v>
      </c>
      <c r="BK313" s="13">
        <f t="shared" si="222"/>
        <v>3.2000000000000003E-4</v>
      </c>
      <c r="BL313" s="13">
        <f t="shared" si="223"/>
        <v>7.5000000000000007E-5</v>
      </c>
      <c r="BM313" s="13">
        <f t="shared" si="224"/>
        <v>4.0000000000000007E-6</v>
      </c>
      <c r="BN313" s="13">
        <f t="shared" si="225"/>
        <v>6.8000000000000005E-4</v>
      </c>
      <c r="BO313" s="13">
        <f t="shared" si="226"/>
        <v>0.26400000000000001</v>
      </c>
      <c r="BP313" s="13">
        <f t="shared" si="227"/>
        <v>1.5E-3</v>
      </c>
      <c r="BQ313" s="13">
        <f>((((BJ313/Q313)^2)+((BK313/W313)^2))^(1/2))*AD313</f>
        <v>3.9243822728066389E-6</v>
      </c>
      <c r="BR313" s="209">
        <f>(((((BJ313/Q313))^2)+((BL313/X313)^2))^(1/2))*AE313</f>
        <v>9.1977709518905595E-7</v>
      </c>
      <c r="BS313" s="209">
        <f>(((((BJ313/Q313))^2)+((BM313/Y313)^2))^(1/2))*AF313</f>
        <v>4.9054778410082988E-8</v>
      </c>
      <c r="BT313" s="209">
        <f>((((BJ313/Q313)^2)+((BN313/Z313)^2))^(1/2))*AG313</f>
        <v>8.3393123297141065E-6</v>
      </c>
      <c r="BU313" s="209">
        <f>((((BJ313/Q313)^2)+((BO313/AA313)^2))^(1/2))*AH313</f>
        <v>3.2376153750654771E-3</v>
      </c>
      <c r="BV313" s="209">
        <f>((((BJ313/Q313)^2)+((BP313/AB313)^2))^(1/2))*AI313</f>
        <v>1.4000714267493643E-5</v>
      </c>
      <c r="CI313"/>
      <c r="CJ313"/>
      <c r="CK313"/>
      <c r="CL313"/>
      <c r="CM313"/>
    </row>
    <row r="314" spans="1:91" s="32" customFormat="1" ht="12.95" customHeight="1" thickBot="1" x14ac:dyDescent="0.3">
      <c r="A314" s="13">
        <v>4.6230560000000001</v>
      </c>
      <c r="B314" s="13">
        <v>-74.185198999999997</v>
      </c>
      <c r="C314" s="13">
        <v>20</v>
      </c>
      <c r="D314" s="13">
        <v>26</v>
      </c>
      <c r="E314" s="13">
        <v>1829</v>
      </c>
      <c r="F314" s="3" t="s">
        <v>5</v>
      </c>
      <c r="G314" s="4" t="s">
        <v>95</v>
      </c>
      <c r="H314" s="5" t="s">
        <v>96</v>
      </c>
      <c r="I314" s="14" t="s">
        <v>1570</v>
      </c>
      <c r="J314" s="3" t="s">
        <v>1559</v>
      </c>
      <c r="K314" s="6">
        <v>40617</v>
      </c>
      <c r="L314" s="15">
        <v>12</v>
      </c>
      <c r="M314" s="3">
        <v>7</v>
      </c>
      <c r="N314" s="3">
        <f t="shared" si="194"/>
        <v>360</v>
      </c>
      <c r="O314" s="3">
        <v>30</v>
      </c>
      <c r="P314" s="14" t="s">
        <v>1554</v>
      </c>
      <c r="Q314" s="3">
        <v>1200</v>
      </c>
      <c r="R314" s="14">
        <f>0.565555287076649*Q314</f>
        <v>678.66634449197886</v>
      </c>
      <c r="S314" s="14"/>
      <c r="T314" s="14"/>
      <c r="U314" s="17">
        <v>3.9E-2</v>
      </c>
      <c r="V314" s="18">
        <v>2.0099999999999998</v>
      </c>
      <c r="W314" s="19">
        <v>10.050000000000001</v>
      </c>
      <c r="X314" s="18">
        <v>3.0999999999999996</v>
      </c>
      <c r="Y314" s="154">
        <v>18.05</v>
      </c>
      <c r="Z314" s="19">
        <v>154.44999999999999</v>
      </c>
      <c r="AA314" s="31">
        <v>3.125</v>
      </c>
      <c r="AB314" s="226">
        <v>0.95899999999999996</v>
      </c>
      <c r="AC314" s="237">
        <f t="shared" si="195"/>
        <v>5.9537329699724841E-2</v>
      </c>
      <c r="AD314" s="22">
        <f t="shared" si="196"/>
        <v>0.29768664849862431</v>
      </c>
      <c r="AE314" s="22">
        <f t="shared" si="197"/>
        <v>9.1823742322958729E-2</v>
      </c>
      <c r="AF314" s="22">
        <f t="shared" si="198"/>
        <v>0.53465114481593712</v>
      </c>
      <c r="AG314" s="22">
        <f t="shared" si="199"/>
        <v>4.5748958070261212</v>
      </c>
      <c r="AH314" s="22">
        <f t="shared" si="200"/>
        <v>9.2564256373950327E-2</v>
      </c>
      <c r="AI314" s="238">
        <f t="shared" si="201"/>
        <v>2.1619692292413693E-2</v>
      </c>
      <c r="AJ314" s="247">
        <f t="shared" si="202"/>
        <v>1.6538147138812456E-4</v>
      </c>
      <c r="AK314" s="23">
        <f t="shared" si="203"/>
        <v>8.269073569406231E-4</v>
      </c>
      <c r="AL314" s="23">
        <f t="shared" si="204"/>
        <v>2.5506595089710759E-4</v>
      </c>
      <c r="AM314" s="23">
        <f t="shared" si="205"/>
        <v>1.4851420689331587E-3</v>
      </c>
      <c r="AN314" s="23">
        <f t="shared" si="206"/>
        <v>1.2708043908405893E-2</v>
      </c>
      <c r="AO314" s="23">
        <f t="shared" si="207"/>
        <v>2.5712293437208424E-4</v>
      </c>
      <c r="AP314" s="248">
        <f t="shared" si="208"/>
        <v>6.0054700812260259E-5</v>
      </c>
      <c r="AQ314" s="256">
        <f t="shared" si="209"/>
        <v>826.90735694062312</v>
      </c>
      <c r="AR314" s="257">
        <f t="shared" si="210"/>
        <v>255.0659508971076</v>
      </c>
      <c r="AS314" s="257">
        <f t="shared" si="211"/>
        <v>1485.1420689331587</v>
      </c>
      <c r="AT314" s="257">
        <f t="shared" si="212"/>
        <v>12708.043908405893</v>
      </c>
      <c r="AU314" s="257">
        <f t="shared" si="213"/>
        <v>257.12293437208422</v>
      </c>
      <c r="AV314" s="258">
        <f t="shared" si="214"/>
        <v>60.054700812260258</v>
      </c>
      <c r="AW314" s="264">
        <v>1</v>
      </c>
      <c r="AX314" s="265">
        <f t="shared" si="215"/>
        <v>826.90735694062312</v>
      </c>
      <c r="AY314" s="265">
        <f t="shared" si="216"/>
        <v>255.0659508971076</v>
      </c>
      <c r="AZ314" s="265">
        <f t="shared" si="217"/>
        <v>1485.1420689331587</v>
      </c>
      <c r="BA314" s="265">
        <f t="shared" si="218"/>
        <v>12708.043908405893</v>
      </c>
      <c r="BB314" s="265">
        <f t="shared" si="219"/>
        <v>257.12293437208422</v>
      </c>
      <c r="BC314" s="266">
        <f t="shared" si="220"/>
        <v>60.054700812260258</v>
      </c>
      <c r="BF314" s="210">
        <f>'F. CONVERSIÓN DE CARBÓN A CARNE'!$L$20</f>
        <v>0.24417195935985944</v>
      </c>
      <c r="BG314" s="13">
        <v>0.1</v>
      </c>
      <c r="BH314" s="13">
        <f t="shared" si="221"/>
        <v>120</v>
      </c>
      <c r="BI314">
        <f>(((((BD314+BE314+BF314)/0.565555287076649)^2)+((BH314/Q314)^2))^(1/2))*R314</f>
        <v>300.76336534500405</v>
      </c>
      <c r="BJ314">
        <f t="shared" ref="BJ314:BJ315" si="248">(((BH314)^2)+((BI314^2))^(1/2))</f>
        <v>14700.763365345005</v>
      </c>
      <c r="BK314" s="13">
        <f t="shared" si="222"/>
        <v>1.0050000000000001</v>
      </c>
      <c r="BL314" s="13">
        <f t="shared" si="223"/>
        <v>0.31</v>
      </c>
      <c r="BM314" s="13">
        <f t="shared" si="224"/>
        <v>1.8050000000000002</v>
      </c>
      <c r="BN314" s="13">
        <f t="shared" si="225"/>
        <v>15.445</v>
      </c>
      <c r="BO314" s="13">
        <f t="shared" si="226"/>
        <v>0.3125</v>
      </c>
      <c r="BP314" s="13">
        <f t="shared" si="227"/>
        <v>9.5899999999999999E-2</v>
      </c>
      <c r="BQ314" s="13">
        <f>((((BJ314/(Q314+R314+S314+T314))^2)+((BK314/W314)^2))^(1/2))*AD314</f>
        <v>2.3296197968991286</v>
      </c>
      <c r="BR314" s="209">
        <f>((((BJ314/(Q314+R314+S314+T314))^2)+((BL314/X314)^2))^(1/2))*AE314</f>
        <v>0.71858919108331321</v>
      </c>
      <c r="BS314" s="209">
        <f>(((((BJ314/(Q314+R314+S314+T314))^2)+((BM314/Y314)^2))^(1/2))*AF314)</f>
        <v>4.1840435158238076</v>
      </c>
      <c r="BT314" s="209">
        <f>((((BJ314/(Q314+R314+S314+T314))^2)+((BN314/Z314)^2))^(1/2))*AG314</f>
        <v>35.801967923489585</v>
      </c>
      <c r="BU314" s="209">
        <f>((((BJ314/(Q314+R314+S314+T314))^2)+((BO314/AA314)^2))^(1/2))*AH314</f>
        <v>0.7243842652049528</v>
      </c>
      <c r="BV314" s="209">
        <f>((((BJ314/(Q314+R314+S314+T314))^2)+((BP314/AB314)^2))^(1/2))*AI314</f>
        <v>0.16919019855708173</v>
      </c>
      <c r="CI314"/>
      <c r="CJ314"/>
      <c r="CK314"/>
      <c r="CL314"/>
      <c r="CM314"/>
    </row>
    <row r="315" spans="1:91" s="13" customFormat="1" ht="12.95" customHeight="1" thickBot="1" x14ac:dyDescent="0.3">
      <c r="A315" s="13">
        <v>4.623333333333334</v>
      </c>
      <c r="B315" s="13">
        <v>-74.157933333333332</v>
      </c>
      <c r="C315" s="13">
        <v>23</v>
      </c>
      <c r="D315" s="13">
        <v>26</v>
      </c>
      <c r="E315" s="13">
        <v>1832</v>
      </c>
      <c r="F315" s="3" t="s">
        <v>5</v>
      </c>
      <c r="G315" s="4" t="s">
        <v>398</v>
      </c>
      <c r="H315" s="5" t="s">
        <v>399</v>
      </c>
      <c r="I315" s="14" t="s">
        <v>1598</v>
      </c>
      <c r="J315" s="3" t="s">
        <v>1553</v>
      </c>
      <c r="K315" s="6">
        <v>40626</v>
      </c>
      <c r="L315" s="15">
        <v>12</v>
      </c>
      <c r="M315" s="3">
        <v>7</v>
      </c>
      <c r="N315" s="3">
        <f t="shared" si="194"/>
        <v>360</v>
      </c>
      <c r="O315" s="3">
        <v>30</v>
      </c>
      <c r="P315" s="14" t="s">
        <v>1554</v>
      </c>
      <c r="Q315" s="3">
        <v>750</v>
      </c>
      <c r="R315" s="14"/>
      <c r="S315" s="14"/>
      <c r="T315" s="14">
        <f>0.738210935315612*Q315</f>
        <v>553.658201486709</v>
      </c>
      <c r="U315" s="17">
        <v>3.9E-2</v>
      </c>
      <c r="V315" s="18">
        <v>2.02</v>
      </c>
      <c r="W315" s="19">
        <v>10.1</v>
      </c>
      <c r="X315" s="18">
        <v>1.9</v>
      </c>
      <c r="Y315" s="20">
        <v>18.05</v>
      </c>
      <c r="Z315" s="19">
        <v>160.19999999999999</v>
      </c>
      <c r="AA315" s="21">
        <v>3.125</v>
      </c>
      <c r="AB315" s="219">
        <v>1.0149999999999999</v>
      </c>
      <c r="AC315" s="237">
        <f t="shared" si="195"/>
        <v>4.1520134361652264E-2</v>
      </c>
      <c r="AD315" s="22">
        <f t="shared" si="196"/>
        <v>0.20760067180826133</v>
      </c>
      <c r="AE315" s="22">
        <f t="shared" si="197"/>
        <v>3.9053591726306583E-2</v>
      </c>
      <c r="AF315" s="22">
        <f t="shared" si="198"/>
        <v>0.37100912139991266</v>
      </c>
      <c r="AG315" s="22">
        <f t="shared" si="199"/>
        <v>3.2928344181864819</v>
      </c>
      <c r="AH315" s="22">
        <f t="shared" si="200"/>
        <v>6.4232881128793731E-2</v>
      </c>
      <c r="AI315" s="238">
        <f t="shared" si="201"/>
        <v>1.5878556894108112E-2</v>
      </c>
      <c r="AJ315" s="247">
        <f t="shared" si="202"/>
        <v>1.1533370656014518E-4</v>
      </c>
      <c r="AK315" s="23">
        <f t="shared" si="203"/>
        <v>5.7666853280072597E-4</v>
      </c>
      <c r="AL315" s="23">
        <f t="shared" si="204"/>
        <v>1.0848219923974051E-4</v>
      </c>
      <c r="AM315" s="23">
        <f t="shared" si="205"/>
        <v>1.0305808927775352E-3</v>
      </c>
      <c r="AN315" s="23">
        <f t="shared" si="206"/>
        <v>9.1467622727402272E-3</v>
      </c>
      <c r="AO315" s="23">
        <f t="shared" si="207"/>
        <v>1.784246698022048E-4</v>
      </c>
      <c r="AP315" s="248">
        <f t="shared" si="208"/>
        <v>4.4107102483633643E-5</v>
      </c>
      <c r="AQ315" s="256">
        <f t="shared" si="209"/>
        <v>576.66853280072598</v>
      </c>
      <c r="AR315" s="257">
        <f t="shared" si="210"/>
        <v>108.48219923974051</v>
      </c>
      <c r="AS315" s="257">
        <f t="shared" si="211"/>
        <v>1030.5808927775352</v>
      </c>
      <c r="AT315" s="257">
        <f t="shared" si="212"/>
        <v>9146.7622727402268</v>
      </c>
      <c r="AU315" s="257">
        <f t="shared" si="213"/>
        <v>178.42466980220479</v>
      </c>
      <c r="AV315" s="258">
        <f t="shared" si="214"/>
        <v>44.107102483633646</v>
      </c>
      <c r="AW315" s="264">
        <v>1</v>
      </c>
      <c r="AX315" s="265">
        <f t="shared" si="215"/>
        <v>576.66853280072598</v>
      </c>
      <c r="AY315" s="265">
        <f t="shared" si="216"/>
        <v>108.48219923974051</v>
      </c>
      <c r="AZ315" s="265">
        <f t="shared" si="217"/>
        <v>1030.5808927775352</v>
      </c>
      <c r="BA315" s="265">
        <f t="shared" si="218"/>
        <v>9146.7622727402268</v>
      </c>
      <c r="BB315" s="265">
        <f t="shared" si="219"/>
        <v>178.42466980220479</v>
      </c>
      <c r="BC315" s="266">
        <f t="shared" si="220"/>
        <v>44.107102483633646</v>
      </c>
      <c r="BD315" s="211">
        <f>'F. CONVERSIÓN DE CARBÓN A CARNE'!$F$20</f>
        <v>0.16207300021353654</v>
      </c>
      <c r="BG315" s="13">
        <v>0.1</v>
      </c>
      <c r="BH315" s="13">
        <f t="shared" si="221"/>
        <v>75</v>
      </c>
      <c r="BI315">
        <f>(((((BD315+BE315+BF315)/0.738210935315612)^2)+((BH315/Q315)^2))^(1/2))*T315</f>
        <v>133.56994919229416</v>
      </c>
      <c r="BJ315">
        <f t="shared" si="248"/>
        <v>5758.5699491922942</v>
      </c>
      <c r="BK315" s="13">
        <f t="shared" si="222"/>
        <v>1.01</v>
      </c>
      <c r="BL315" s="13">
        <f t="shared" si="223"/>
        <v>0.19</v>
      </c>
      <c r="BM315" s="13">
        <f t="shared" si="224"/>
        <v>1.8050000000000002</v>
      </c>
      <c r="BN315" s="13">
        <f t="shared" si="225"/>
        <v>16.02</v>
      </c>
      <c r="BO315" s="13">
        <f t="shared" si="226"/>
        <v>0.3125</v>
      </c>
      <c r="BP315" s="13">
        <f t="shared" si="227"/>
        <v>0.10149999999999999</v>
      </c>
      <c r="BQ315" s="13">
        <f>((((BJ315/(Q315+R315+S315+T315))^2)+((BK315/W315)^2))^(1/2))*AD315</f>
        <v>0.91725675876219892</v>
      </c>
      <c r="BR315" s="209">
        <f>((((BJ315/(Q315+R315+S315+T315))^2)+((BL315/X315)^2))^(1/2))*AE315</f>
        <v>0.17255325164833443</v>
      </c>
      <c r="BS315" s="209">
        <f>(((((BJ315/(Q315+R315+S315+T315))^2)+((BM315/Y315)^2))^(1/2))*AF315)</f>
        <v>1.6392558906591777</v>
      </c>
      <c r="BT315" s="209">
        <f>((((BJ315/(Q315+R315+S315+T315))^2)+((BN315/Z315)^2))^(1/2))*AG315</f>
        <v>14.548963638980622</v>
      </c>
      <c r="BU315" s="209">
        <f>((((BJ315/(Q315+R315+S315+T315))^2)+((BO315/AA315)^2))^(1/2))*AH315</f>
        <v>0.2838046902110764</v>
      </c>
      <c r="BV315" s="209">
        <f>((((BJ315/(Q315+R315+S315+T315))^2)+((BP315/AB315)^2))^(1/2))*AI315</f>
        <v>7.015735307428414E-2</v>
      </c>
      <c r="CI315"/>
      <c r="CJ315"/>
      <c r="CK315"/>
      <c r="CL315"/>
      <c r="CM315"/>
    </row>
    <row r="316" spans="1:91" s="53" customFormat="1" ht="12.95" customHeight="1" thickBot="1" x14ac:dyDescent="0.3">
      <c r="A316" s="13">
        <v>4.6238739999999998</v>
      </c>
      <c r="B316" s="13">
        <v>-74.077528999999998</v>
      </c>
      <c r="C316" s="13">
        <v>32</v>
      </c>
      <c r="D316" s="13">
        <v>27</v>
      </c>
      <c r="E316" s="13">
        <v>2347</v>
      </c>
      <c r="F316" s="58" t="s">
        <v>13</v>
      </c>
      <c r="G316" s="59" t="s">
        <v>1050</v>
      </c>
      <c r="H316" s="60" t="s">
        <v>1051</v>
      </c>
      <c r="I316" s="16" t="s">
        <v>1609</v>
      </c>
      <c r="J316" s="16"/>
      <c r="K316" s="66">
        <v>39723</v>
      </c>
      <c r="L316" s="69">
        <f>30/4</f>
        <v>7.5</v>
      </c>
      <c r="M316" s="16">
        <v>4</v>
      </c>
      <c r="N316" s="3">
        <f t="shared" si="194"/>
        <v>180</v>
      </c>
      <c r="O316" s="16">
        <v>24</v>
      </c>
      <c r="P316" s="16" t="s">
        <v>1593</v>
      </c>
      <c r="Q316" s="16">
        <v>550</v>
      </c>
      <c r="R316" s="14"/>
      <c r="S316" s="14"/>
      <c r="T316" s="14"/>
      <c r="U316" s="17">
        <v>3.9E-2</v>
      </c>
      <c r="V316" s="140">
        <v>2.8800000000000002E-3</v>
      </c>
      <c r="W316" s="140">
        <v>3.2000000000000002E-3</v>
      </c>
      <c r="X316" s="140">
        <v>7.5000000000000002E-4</v>
      </c>
      <c r="Y316" s="140">
        <v>4.0000000000000003E-5</v>
      </c>
      <c r="Z316" s="140">
        <v>6.7999999999999996E-3</v>
      </c>
      <c r="AA316" s="146">
        <v>2.64</v>
      </c>
      <c r="AB316" s="218">
        <v>1.4999999999999999E-2</v>
      </c>
      <c r="AC316" s="237">
        <f t="shared" si="195"/>
        <v>2.4974615853628644E-5</v>
      </c>
      <c r="AD316" s="22">
        <f t="shared" si="196"/>
        <v>2.7749573170698493E-5</v>
      </c>
      <c r="AE316" s="22">
        <f t="shared" si="197"/>
        <v>6.5038062118824593E-6</v>
      </c>
      <c r="AF316" s="22">
        <f t="shared" si="198"/>
        <v>3.4686966463373119E-7</v>
      </c>
      <c r="AG316" s="22">
        <f t="shared" si="199"/>
        <v>5.8967842987734291E-5</v>
      </c>
      <c r="AH316" s="22">
        <f t="shared" si="200"/>
        <v>2.2893397865826257E-2</v>
      </c>
      <c r="AI316" s="238">
        <f t="shared" si="201"/>
        <v>9.8999999999999994E-5</v>
      </c>
      <c r="AJ316" s="247">
        <f t="shared" si="202"/>
        <v>8.6717416158432796E-8</v>
      </c>
      <c r="AK316" s="23">
        <f t="shared" si="203"/>
        <v>9.6352684620480877E-8</v>
      </c>
      <c r="AL316" s="23">
        <f t="shared" si="204"/>
        <v>2.2582660457925207E-8</v>
      </c>
      <c r="AM316" s="23">
        <f t="shared" si="205"/>
        <v>1.204408557756011E-9</v>
      </c>
      <c r="AN316" s="23">
        <f t="shared" si="206"/>
        <v>2.0474945481852185E-7</v>
      </c>
      <c r="AO316" s="23">
        <f t="shared" si="207"/>
        <v>7.949096481189673E-5</v>
      </c>
      <c r="AP316" s="248">
        <f t="shared" si="208"/>
        <v>3.4374999999999999E-7</v>
      </c>
      <c r="AQ316" s="256">
        <f t="shared" si="209"/>
        <v>9.6352684620480883E-2</v>
      </c>
      <c r="AR316" s="257">
        <f t="shared" si="210"/>
        <v>2.2582660457925206E-2</v>
      </c>
      <c r="AS316" s="257">
        <f t="shared" si="211"/>
        <v>1.204408557756011E-3</v>
      </c>
      <c r="AT316" s="257">
        <f t="shared" si="212"/>
        <v>0.20474945481852186</v>
      </c>
      <c r="AU316" s="257">
        <f t="shared" si="213"/>
        <v>79.490964811896731</v>
      </c>
      <c r="AV316" s="258">
        <f t="shared" si="214"/>
        <v>0.34375</v>
      </c>
      <c r="AW316" s="264">
        <v>0</v>
      </c>
      <c r="AX316" s="265">
        <f t="shared" si="215"/>
        <v>0</v>
      </c>
      <c r="AY316" s="265">
        <f t="shared" si="216"/>
        <v>0</v>
      </c>
      <c r="AZ316" s="265">
        <f t="shared" si="217"/>
        <v>0</v>
      </c>
      <c r="BA316" s="265">
        <f t="shared" si="218"/>
        <v>0</v>
      </c>
      <c r="BB316" s="265">
        <f t="shared" si="219"/>
        <v>0</v>
      </c>
      <c r="BC316" s="266">
        <f t="shared" si="220"/>
        <v>0</v>
      </c>
      <c r="BG316" s="13">
        <v>0.1</v>
      </c>
      <c r="BH316" s="13">
        <f t="shared" si="221"/>
        <v>55</v>
      </c>
      <c r="BI316"/>
      <c r="BJ316">
        <f>BH316</f>
        <v>55</v>
      </c>
      <c r="BK316" s="13">
        <f t="shared" si="222"/>
        <v>3.2000000000000003E-4</v>
      </c>
      <c r="BL316" s="13">
        <f t="shared" si="223"/>
        <v>7.5000000000000007E-5</v>
      </c>
      <c r="BM316" s="13">
        <f t="shared" si="224"/>
        <v>4.0000000000000007E-6</v>
      </c>
      <c r="BN316" s="13">
        <f t="shared" si="225"/>
        <v>6.8000000000000005E-4</v>
      </c>
      <c r="BO316" s="13">
        <f t="shared" si="226"/>
        <v>0.26400000000000001</v>
      </c>
      <c r="BP316" s="13">
        <f t="shared" si="227"/>
        <v>1.5E-3</v>
      </c>
      <c r="BQ316" s="13">
        <f>((((BJ316/Q316)^2)+((BK316/W316)^2))^(1/2))*AD316</f>
        <v>3.9243822728066389E-6</v>
      </c>
      <c r="BR316" s="209">
        <f>(((((BJ316/Q316))^2)+((BL316/X316)^2))^(1/2))*AE316</f>
        <v>9.1977709518905595E-7</v>
      </c>
      <c r="BS316" s="209">
        <f>(((((BJ316/Q316))^2)+((BM316/Y316)^2))^(1/2))*AF316</f>
        <v>4.9054778410082988E-8</v>
      </c>
      <c r="BT316" s="209">
        <f>((((BJ316/Q316)^2)+((BN316/Z316)^2))^(1/2))*AG316</f>
        <v>8.3393123297141065E-6</v>
      </c>
      <c r="BU316" s="209">
        <f>((((BJ316/Q316)^2)+((BO316/AA316)^2))^(1/2))*AH316</f>
        <v>3.2376153750654771E-3</v>
      </c>
      <c r="BV316" s="209">
        <f>((((BJ316/Q316)^2)+((BP316/AB316)^2))^(1/2))*AI316</f>
        <v>1.4000714267493643E-5</v>
      </c>
      <c r="CI316"/>
      <c r="CJ316"/>
      <c r="CK316"/>
      <c r="CL316"/>
      <c r="CM316"/>
    </row>
    <row r="317" spans="1:91" s="32" customFormat="1" ht="12.95" customHeight="1" thickBot="1" x14ac:dyDescent="0.3">
      <c r="A317" s="13">
        <v>4.6238910000000004</v>
      </c>
      <c r="B317" s="13">
        <v>-74.147915999999995</v>
      </c>
      <c r="C317" s="13">
        <v>24</v>
      </c>
      <c r="D317" s="13">
        <v>27</v>
      </c>
      <c r="E317" s="13">
        <v>1846</v>
      </c>
      <c r="F317" s="64" t="s">
        <v>13</v>
      </c>
      <c r="G317" s="59" t="s">
        <v>1276</v>
      </c>
      <c r="H317" s="60" t="s">
        <v>1277</v>
      </c>
      <c r="I317" s="68" t="s">
        <v>1598</v>
      </c>
      <c r="J317" s="68"/>
      <c r="K317" s="73">
        <v>39778</v>
      </c>
      <c r="L317" s="69">
        <f>35/7</f>
        <v>5</v>
      </c>
      <c r="M317" s="70">
        <v>7</v>
      </c>
      <c r="N317" s="3">
        <f t="shared" si="194"/>
        <v>150</v>
      </c>
      <c r="O317" s="3">
        <v>30</v>
      </c>
      <c r="P317" s="68" t="s">
        <v>1554</v>
      </c>
      <c r="Q317" s="68">
        <v>225</v>
      </c>
      <c r="R317" s="14"/>
      <c r="S317" s="14"/>
      <c r="T317" s="14"/>
      <c r="U317" s="17">
        <v>3.9E-2</v>
      </c>
      <c r="V317" s="142">
        <v>0.36</v>
      </c>
      <c r="W317" s="148">
        <v>1.8</v>
      </c>
      <c r="X317" s="142">
        <v>10.3</v>
      </c>
      <c r="Y317" s="154">
        <f>0.01805*1000</f>
        <v>18.05</v>
      </c>
      <c r="Z317" s="148">
        <v>311.5</v>
      </c>
      <c r="AA317" s="21">
        <f>0.003125*1000</f>
        <v>3.125</v>
      </c>
      <c r="AB317" s="215">
        <v>0.28499999999999998</v>
      </c>
      <c r="AC317" s="237">
        <f t="shared" si="195"/>
        <v>1.2771110379696466E-3</v>
      </c>
      <c r="AD317" s="22">
        <f t="shared" si="196"/>
        <v>6.385555189848232E-3</v>
      </c>
      <c r="AE317" s="22">
        <f t="shared" si="197"/>
        <v>3.6539565808576001E-2</v>
      </c>
      <c r="AF317" s="22">
        <f t="shared" si="198"/>
        <v>6.4032928431533673E-2</v>
      </c>
      <c r="AG317" s="22">
        <f t="shared" si="199"/>
        <v>1.1050558009098468</v>
      </c>
      <c r="AH317" s="22">
        <f t="shared" si="200"/>
        <v>1.1086033315708737E-2</v>
      </c>
      <c r="AI317" s="238">
        <f t="shared" si="201"/>
        <v>7.695E-4</v>
      </c>
      <c r="AJ317" s="247">
        <f t="shared" si="202"/>
        <v>3.547530661026796E-6</v>
      </c>
      <c r="AK317" s="23">
        <f t="shared" si="203"/>
        <v>1.7737653305133979E-5</v>
      </c>
      <c r="AL317" s="23">
        <f t="shared" si="204"/>
        <v>1.0149879391271111E-4</v>
      </c>
      <c r="AM317" s="23">
        <f t="shared" si="205"/>
        <v>1.7786924564314909E-4</v>
      </c>
      <c r="AN317" s="23">
        <f t="shared" si="206"/>
        <v>3.0695994469717965E-3</v>
      </c>
      <c r="AO317" s="23">
        <f t="shared" si="207"/>
        <v>3.0794536988079827E-5</v>
      </c>
      <c r="AP317" s="248">
        <f t="shared" si="208"/>
        <v>2.1374999999999999E-6</v>
      </c>
      <c r="AQ317" s="256">
        <f t="shared" si="209"/>
        <v>17.737653305133978</v>
      </c>
      <c r="AR317" s="257">
        <f t="shared" si="210"/>
        <v>101.49879391271111</v>
      </c>
      <c r="AS317" s="257">
        <f t="shared" si="211"/>
        <v>177.8692456431491</v>
      </c>
      <c r="AT317" s="257">
        <f t="shared" si="212"/>
        <v>3069.5994469717966</v>
      </c>
      <c r="AU317" s="257">
        <f t="shared" si="213"/>
        <v>30.794536988079827</v>
      </c>
      <c r="AV317" s="258">
        <f t="shared" si="214"/>
        <v>2.1374999999999997</v>
      </c>
      <c r="AW317" s="264">
        <v>1</v>
      </c>
      <c r="AX317" s="265">
        <f t="shared" si="215"/>
        <v>17.737653305133978</v>
      </c>
      <c r="AY317" s="265">
        <f t="shared" si="216"/>
        <v>101.49879391271111</v>
      </c>
      <c r="AZ317" s="265">
        <f t="shared" si="217"/>
        <v>177.8692456431491</v>
      </c>
      <c r="BA317" s="265">
        <f t="shared" si="218"/>
        <v>3069.5994469717966</v>
      </c>
      <c r="BB317" s="265">
        <f t="shared" si="219"/>
        <v>30.794536988079827</v>
      </c>
      <c r="BC317" s="266">
        <f t="shared" si="220"/>
        <v>2.1374999999999997</v>
      </c>
      <c r="BG317" s="13">
        <v>0.1</v>
      </c>
      <c r="BH317" s="13">
        <f t="shared" si="221"/>
        <v>22.5</v>
      </c>
      <c r="BI317"/>
      <c r="BJ317">
        <f>BH317</f>
        <v>22.5</v>
      </c>
      <c r="BK317" s="13">
        <f t="shared" si="222"/>
        <v>0.18000000000000002</v>
      </c>
      <c r="BL317" s="13">
        <f t="shared" si="223"/>
        <v>1.03</v>
      </c>
      <c r="BM317" s="13">
        <f t="shared" si="224"/>
        <v>1.8050000000000002</v>
      </c>
      <c r="BN317" s="13">
        <f t="shared" si="225"/>
        <v>31.150000000000002</v>
      </c>
      <c r="BO317" s="13">
        <f t="shared" si="226"/>
        <v>0.3125</v>
      </c>
      <c r="BP317" s="13">
        <f t="shared" si="227"/>
        <v>2.8499999999999998E-2</v>
      </c>
      <c r="BQ317" s="13">
        <f>((((BJ317/Q317)^2)+((BK317/W317)^2))^(1/2))*AD317</f>
        <v>9.0305387527652749E-4</v>
      </c>
      <c r="BR317" s="209">
        <f>(((((BJ317/Q317))^2)+((BL317/X317)^2))^(1/2))*AE317</f>
        <v>5.167474952971241E-3</v>
      </c>
      <c r="BS317" s="209">
        <f>(((((BJ317/Q317))^2)+((BM317/Y317)^2))^(1/2))*AF317</f>
        <v>9.05562358263407E-3</v>
      </c>
      <c r="BT317" s="209">
        <f>((((BJ317/Q317)^2)+((BN317/Z317)^2))^(1/2))*AG317</f>
        <v>0.15627849008257685</v>
      </c>
      <c r="BU317" s="209">
        <f>((((BJ317/Q317)^2)+((BO317/AA317)^2))^(1/2))*AH317</f>
        <v>1.5678018667995271E-3</v>
      </c>
      <c r="BV317" s="209">
        <f>((((BJ317/Q317)^2)+((BP317/AB317)^2))^(1/2))*AI317</f>
        <v>1.0882373362460968E-4</v>
      </c>
      <c r="CI317"/>
      <c r="CJ317"/>
      <c r="CK317"/>
      <c r="CL317"/>
      <c r="CM317"/>
    </row>
    <row r="318" spans="1:91" s="32" customFormat="1" ht="12.95" customHeight="1" thickBot="1" x14ac:dyDescent="0.3">
      <c r="A318" s="13">
        <v>4.624155</v>
      </c>
      <c r="B318" s="13">
        <v>-74.205997999999994</v>
      </c>
      <c r="C318" s="13">
        <v>17</v>
      </c>
      <c r="D318" s="13">
        <v>27</v>
      </c>
      <c r="E318" s="13">
        <v>1839</v>
      </c>
      <c r="F318" s="3" t="s">
        <v>47</v>
      </c>
      <c r="G318" s="4" t="s">
        <v>92</v>
      </c>
      <c r="H318" s="38" t="s">
        <v>1576</v>
      </c>
      <c r="I318" s="14" t="s">
        <v>1570</v>
      </c>
      <c r="J318" s="3" t="s">
        <v>1562</v>
      </c>
      <c r="K318" s="6">
        <v>40639</v>
      </c>
      <c r="L318" s="15">
        <v>12</v>
      </c>
      <c r="M318" s="3">
        <v>5</v>
      </c>
      <c r="N318" s="3">
        <f t="shared" si="194"/>
        <v>240</v>
      </c>
      <c r="O318" s="3">
        <v>20</v>
      </c>
      <c r="P318" s="14" t="s">
        <v>1554</v>
      </c>
      <c r="Q318" s="3">
        <v>40</v>
      </c>
      <c r="R318" s="14"/>
      <c r="S318" s="14"/>
      <c r="T318" s="14"/>
      <c r="U318" s="17">
        <v>3.9E-2</v>
      </c>
      <c r="V318" s="142">
        <v>0.36</v>
      </c>
      <c r="W318" s="148">
        <v>1.8</v>
      </c>
      <c r="X318" s="142">
        <v>10.3</v>
      </c>
      <c r="Y318" s="154">
        <f>0.01805*1000</f>
        <v>18.05</v>
      </c>
      <c r="Z318" s="148">
        <v>311.5</v>
      </c>
      <c r="AA318" s="21">
        <f>0.003125*1000</f>
        <v>3.125</v>
      </c>
      <c r="AB318" s="215">
        <v>0.28499999999999998</v>
      </c>
      <c r="AC318" s="237">
        <f t="shared" si="195"/>
        <v>2.2704196230571489E-4</v>
      </c>
      <c r="AD318" s="22">
        <f t="shared" si="196"/>
        <v>1.1352098115285747E-3</v>
      </c>
      <c r="AE318" s="22">
        <f t="shared" si="197"/>
        <v>6.4959228104135101E-3</v>
      </c>
      <c r="AF318" s="22">
        <f t="shared" si="198"/>
        <v>1.138363172116154E-2</v>
      </c>
      <c r="AG318" s="22">
        <f t="shared" si="199"/>
        <v>0.196454364606195</v>
      </c>
      <c r="AH318" s="22">
        <f t="shared" si="200"/>
        <v>1.9708503672371089E-3</v>
      </c>
      <c r="AI318" s="238">
        <f t="shared" si="201"/>
        <v>1.3679999999999999E-4</v>
      </c>
      <c r="AJ318" s="247">
        <f t="shared" si="202"/>
        <v>9.4600817627381202E-7</v>
      </c>
      <c r="AK318" s="23">
        <f t="shared" si="203"/>
        <v>4.7300408813690616E-6</v>
      </c>
      <c r="AL318" s="23">
        <f t="shared" si="204"/>
        <v>2.7066345043389624E-5</v>
      </c>
      <c r="AM318" s="23">
        <f t="shared" si="205"/>
        <v>4.7431798838173081E-5</v>
      </c>
      <c r="AN318" s="23">
        <f t="shared" si="206"/>
        <v>8.1855985252581248E-4</v>
      </c>
      <c r="AO318" s="23">
        <f t="shared" si="207"/>
        <v>8.2118765301546211E-6</v>
      </c>
      <c r="AP318" s="248">
        <f t="shared" si="208"/>
        <v>5.6999999999999994E-7</v>
      </c>
      <c r="AQ318" s="256">
        <f t="shared" si="209"/>
        <v>4.730040881369062</v>
      </c>
      <c r="AR318" s="257">
        <f t="shared" si="210"/>
        <v>27.066345043389624</v>
      </c>
      <c r="AS318" s="257">
        <f t="shared" si="211"/>
        <v>47.43179883817308</v>
      </c>
      <c r="AT318" s="257">
        <f t="shared" si="212"/>
        <v>818.55985252581252</v>
      </c>
      <c r="AU318" s="257">
        <f t="shared" si="213"/>
        <v>8.2118765301546208</v>
      </c>
      <c r="AV318" s="258">
        <f t="shared" si="214"/>
        <v>0.56999999999999995</v>
      </c>
      <c r="AW318" s="264">
        <v>0</v>
      </c>
      <c r="AX318" s="265">
        <f t="shared" si="215"/>
        <v>0</v>
      </c>
      <c r="AY318" s="265">
        <f t="shared" si="216"/>
        <v>0</v>
      </c>
      <c r="AZ318" s="265">
        <f t="shared" si="217"/>
        <v>0</v>
      </c>
      <c r="BA318" s="265">
        <f t="shared" si="218"/>
        <v>0</v>
      </c>
      <c r="BB318" s="265">
        <f t="shared" si="219"/>
        <v>0</v>
      </c>
      <c r="BC318" s="266">
        <f t="shared" si="220"/>
        <v>0</v>
      </c>
      <c r="BG318" s="13">
        <v>0.1</v>
      </c>
      <c r="BH318" s="13">
        <f t="shared" si="221"/>
        <v>4</v>
      </c>
      <c r="BI318"/>
      <c r="BJ318">
        <f>BH318</f>
        <v>4</v>
      </c>
      <c r="BK318" s="13">
        <f t="shared" si="222"/>
        <v>0.18000000000000002</v>
      </c>
      <c r="BL318" s="13">
        <f t="shared" si="223"/>
        <v>1.03</v>
      </c>
      <c r="BM318" s="13">
        <f t="shared" si="224"/>
        <v>1.8050000000000002</v>
      </c>
      <c r="BN318" s="13">
        <f t="shared" si="225"/>
        <v>31.150000000000002</v>
      </c>
      <c r="BO318" s="13">
        <f t="shared" si="226"/>
        <v>0.3125</v>
      </c>
      <c r="BP318" s="13">
        <f t="shared" si="227"/>
        <v>2.8499999999999998E-2</v>
      </c>
      <c r="BQ318" s="13">
        <f>((((BJ318/Q318)^2)+((BK318/W318)^2))^(1/2))*AD318</f>
        <v>1.6054291116027156E-4</v>
      </c>
      <c r="BR318" s="209">
        <f>(((((BJ318/Q318))^2)+((BL318/X318)^2))^(1/2))*AE318</f>
        <v>9.1866221386155368E-4</v>
      </c>
      <c r="BS318" s="209">
        <f>(((((BJ318/Q318))^2)+((BM318/Y318)^2))^(1/2))*AF318</f>
        <v>1.6098886369127232E-3</v>
      </c>
      <c r="BT318" s="209">
        <f>((((BJ318/Q318)^2)+((BN318/Z318)^2))^(1/2))*AG318</f>
        <v>2.7782842681346998E-2</v>
      </c>
      <c r="BU318" s="209">
        <f>((((BJ318/Q318)^2)+((BO318/AA318)^2))^(1/2))*AH318</f>
        <v>2.7872033187547148E-4</v>
      </c>
      <c r="BV318" s="209">
        <f>((((BJ318/Q318)^2)+((BP318/AB318)^2))^(1/2))*AI318</f>
        <v>1.9346441533263941E-5</v>
      </c>
      <c r="CI318"/>
      <c r="CJ318"/>
      <c r="CK318"/>
      <c r="CL318"/>
      <c r="CM318"/>
    </row>
    <row r="319" spans="1:91" s="13" customFormat="1" ht="12.95" customHeight="1" thickBot="1" x14ac:dyDescent="0.3">
      <c r="A319" s="13">
        <v>4.6242080000000003</v>
      </c>
      <c r="B319" s="13">
        <v>-74.205860999999999</v>
      </c>
      <c r="C319" s="13">
        <v>17</v>
      </c>
      <c r="D319" s="13">
        <v>27</v>
      </c>
      <c r="E319" s="13">
        <v>1839</v>
      </c>
      <c r="F319" s="3" t="s">
        <v>5</v>
      </c>
      <c r="G319" s="4" t="s">
        <v>111</v>
      </c>
      <c r="H319" s="5" t="s">
        <v>112</v>
      </c>
      <c r="I319" s="14" t="s">
        <v>1581</v>
      </c>
      <c r="J319" s="3" t="s">
        <v>1553</v>
      </c>
      <c r="K319" s="6">
        <v>43191</v>
      </c>
      <c r="L319" s="15">
        <v>12</v>
      </c>
      <c r="M319" s="3">
        <v>7</v>
      </c>
      <c r="N319" s="3">
        <f t="shared" si="194"/>
        <v>360</v>
      </c>
      <c r="O319" s="3">
        <v>30</v>
      </c>
      <c r="P319" s="14" t="s">
        <v>1554</v>
      </c>
      <c r="Q319" s="3">
        <v>300</v>
      </c>
      <c r="R319" s="14"/>
      <c r="S319" s="14"/>
      <c r="T319" s="14">
        <f>0.738210935315612*Q319</f>
        <v>221.4632805946836</v>
      </c>
      <c r="U319" s="17">
        <v>3.9E-2</v>
      </c>
      <c r="V319" s="18">
        <v>2.02</v>
      </c>
      <c r="W319" s="19">
        <v>10.1</v>
      </c>
      <c r="X319" s="18">
        <v>1.9</v>
      </c>
      <c r="Y319" s="20">
        <v>18.05</v>
      </c>
      <c r="Z319" s="19">
        <v>160.19999999999999</v>
      </c>
      <c r="AA319" s="21">
        <v>3.125</v>
      </c>
      <c r="AB319" s="219">
        <v>1.0149999999999999</v>
      </c>
      <c r="AC319" s="237">
        <f t="shared" si="195"/>
        <v>1.6608053744660907E-2</v>
      </c>
      <c r="AD319" s="22">
        <f t="shared" si="196"/>
        <v>8.3040268723304528E-2</v>
      </c>
      <c r="AE319" s="22">
        <f t="shared" si="197"/>
        <v>1.5621436690522635E-2</v>
      </c>
      <c r="AF319" s="22">
        <f t="shared" si="198"/>
        <v>0.14840364855996507</v>
      </c>
      <c r="AG319" s="22">
        <f t="shared" si="199"/>
        <v>1.3171337672745929</v>
      </c>
      <c r="AH319" s="22">
        <f t="shared" si="200"/>
        <v>2.5693152451517494E-2</v>
      </c>
      <c r="AI319" s="238">
        <f t="shared" si="201"/>
        <v>6.3514227576432457E-3</v>
      </c>
      <c r="AJ319" s="247">
        <f t="shared" si="202"/>
        <v>4.6133482624058075E-5</v>
      </c>
      <c r="AK319" s="23">
        <f t="shared" si="203"/>
        <v>2.3066741312029036E-4</v>
      </c>
      <c r="AL319" s="23">
        <f t="shared" si="204"/>
        <v>4.3392879695896206E-5</v>
      </c>
      <c r="AM319" s="23">
        <f t="shared" si="205"/>
        <v>4.1223235711101411E-4</v>
      </c>
      <c r="AN319" s="23">
        <f t="shared" si="206"/>
        <v>3.6587049090960914E-3</v>
      </c>
      <c r="AO319" s="23">
        <f t="shared" si="207"/>
        <v>7.1369867920881934E-5</v>
      </c>
      <c r="AP319" s="248">
        <f t="shared" si="208"/>
        <v>1.7642840993453461E-5</v>
      </c>
      <c r="AQ319" s="256">
        <f t="shared" si="209"/>
        <v>230.66741312029035</v>
      </c>
      <c r="AR319" s="257">
        <f t="shared" si="210"/>
        <v>43.392879695896205</v>
      </c>
      <c r="AS319" s="257">
        <f t="shared" si="211"/>
        <v>412.2323571110141</v>
      </c>
      <c r="AT319" s="257">
        <f t="shared" si="212"/>
        <v>3658.7049090960913</v>
      </c>
      <c r="AU319" s="257">
        <f t="shared" si="213"/>
        <v>71.36986792088193</v>
      </c>
      <c r="AV319" s="258">
        <f t="shared" si="214"/>
        <v>17.642840993453461</v>
      </c>
      <c r="AW319" s="264">
        <v>1</v>
      </c>
      <c r="AX319" s="265">
        <f t="shared" si="215"/>
        <v>230.66741312029035</v>
      </c>
      <c r="AY319" s="265">
        <f t="shared" si="216"/>
        <v>43.392879695896205</v>
      </c>
      <c r="AZ319" s="265">
        <f t="shared" si="217"/>
        <v>412.2323571110141</v>
      </c>
      <c r="BA319" s="265">
        <f t="shared" si="218"/>
        <v>3658.7049090960913</v>
      </c>
      <c r="BB319" s="265">
        <f t="shared" si="219"/>
        <v>71.36986792088193</v>
      </c>
      <c r="BC319" s="266">
        <f t="shared" si="220"/>
        <v>17.642840993453461</v>
      </c>
      <c r="BD319" s="211">
        <f>'F. CONVERSIÓN DE CARBÓN A CARNE'!$F$20</f>
        <v>0.16207300021353654</v>
      </c>
      <c r="BG319" s="13">
        <v>0.1</v>
      </c>
      <c r="BH319" s="13">
        <f t="shared" si="221"/>
        <v>30</v>
      </c>
      <c r="BI319">
        <f>(((((BD319+BE319+BF319)/0.738210935315612)^2)+((BH319/Q319)^2))^(1/2))*T319</f>
        <v>53.427979676917666</v>
      </c>
      <c r="BJ319">
        <f t="shared" ref="BJ319:BJ321" si="249">(((BH319)^2)+((BI319^2))^(1/2))</f>
        <v>953.42797967691763</v>
      </c>
      <c r="BK319" s="13">
        <f t="shared" si="222"/>
        <v>1.01</v>
      </c>
      <c r="BL319" s="13">
        <f t="shared" si="223"/>
        <v>0.19</v>
      </c>
      <c r="BM319" s="13">
        <f t="shared" si="224"/>
        <v>1.8050000000000002</v>
      </c>
      <c r="BN319" s="13">
        <f t="shared" si="225"/>
        <v>16.02</v>
      </c>
      <c r="BO319" s="13">
        <f t="shared" si="226"/>
        <v>0.3125</v>
      </c>
      <c r="BP319" s="13">
        <f t="shared" si="227"/>
        <v>0.10149999999999999</v>
      </c>
      <c r="BQ319" s="13">
        <f>((((BJ319/(Q319+R319+S319+T319))^2)+((BK319/W319)^2))^(1/2))*AD319</f>
        <v>0.15205528045580266</v>
      </c>
      <c r="BR319" s="209">
        <f>((((BJ319/(Q319+R319+S319+T319))^2)+((BL319/X319)^2))^(1/2))*AE319</f>
        <v>2.8604458699606441E-2</v>
      </c>
      <c r="BS319" s="209">
        <f>(((((BJ319/(Q319+R319+S319+T319))^2)+((BM319/Y319)^2))^(1/2))*AF319)</f>
        <v>0.27174235764626126</v>
      </c>
      <c r="BT319" s="209">
        <f>((((BJ319/(Q319+R319+S319+T319))^2)+((BN319/Z319)^2))^(1/2))*AG319</f>
        <v>2.411807517724712</v>
      </c>
      <c r="BU319" s="209">
        <f>((((BJ319/(Q319+R319+S319+T319))^2)+((BO319/AA319)^2))^(1/2))*AH319</f>
        <v>4.7046807071721125E-2</v>
      </c>
      <c r="BV319" s="209">
        <f>((((BJ319/(Q319+R319+S319+T319))^2)+((BP319/AB319)^2))^(1/2))*AI319</f>
        <v>1.1630108904449836E-2</v>
      </c>
      <c r="CI319"/>
      <c r="CJ319"/>
      <c r="CK319"/>
      <c r="CL319"/>
      <c r="CM319"/>
    </row>
    <row r="320" spans="1:91" s="13" customFormat="1" ht="12.95" customHeight="1" thickBot="1" x14ac:dyDescent="0.3">
      <c r="A320" s="13">
        <v>4.6256777777777787</v>
      </c>
      <c r="B320" s="13">
        <v>-74.152055555555563</v>
      </c>
      <c r="C320" s="13">
        <v>23</v>
      </c>
      <c r="D320" s="13">
        <v>27</v>
      </c>
      <c r="E320" s="13">
        <v>1845</v>
      </c>
      <c r="F320" s="3" t="s">
        <v>5</v>
      </c>
      <c r="G320" s="4" t="s">
        <v>32</v>
      </c>
      <c r="H320" s="5" t="s">
        <v>441</v>
      </c>
      <c r="I320" s="14" t="s">
        <v>1598</v>
      </c>
      <c r="J320" s="3" t="s">
        <v>1553</v>
      </c>
      <c r="K320" s="6">
        <v>40620</v>
      </c>
      <c r="L320" s="15">
        <v>12</v>
      </c>
      <c r="M320" s="3">
        <v>7</v>
      </c>
      <c r="N320" s="3">
        <f t="shared" si="194"/>
        <v>360</v>
      </c>
      <c r="O320" s="3">
        <v>30</v>
      </c>
      <c r="P320" s="14" t="s">
        <v>1554</v>
      </c>
      <c r="Q320" s="3">
        <v>800</v>
      </c>
      <c r="R320" s="14"/>
      <c r="S320" s="14"/>
      <c r="T320" s="14">
        <f>0.738210935315612*Q320</f>
        <v>590.56874825248963</v>
      </c>
      <c r="U320" s="17">
        <v>3.9E-2</v>
      </c>
      <c r="V320" s="27">
        <v>2.02</v>
      </c>
      <c r="W320" s="28">
        <v>10.1</v>
      </c>
      <c r="X320" s="27">
        <v>1.9</v>
      </c>
      <c r="Y320" s="155">
        <v>18.05</v>
      </c>
      <c r="Z320" s="28">
        <v>160.19999999999999</v>
      </c>
      <c r="AA320" s="21">
        <v>3.125</v>
      </c>
      <c r="AB320" s="222">
        <v>1.0149999999999999</v>
      </c>
      <c r="AC320" s="237">
        <f t="shared" si="195"/>
        <v>4.4288143319095745E-2</v>
      </c>
      <c r="AD320" s="22">
        <f t="shared" si="196"/>
        <v>0.22144071659547876</v>
      </c>
      <c r="AE320" s="22">
        <f t="shared" si="197"/>
        <v>4.1657164508060361E-2</v>
      </c>
      <c r="AF320" s="22">
        <f t="shared" si="198"/>
        <v>0.3957430628265734</v>
      </c>
      <c r="AG320" s="22">
        <f t="shared" si="199"/>
        <v>3.5123567127322466</v>
      </c>
      <c r="AH320" s="22">
        <f t="shared" si="200"/>
        <v>6.851507320404665E-2</v>
      </c>
      <c r="AI320" s="238">
        <f t="shared" si="201"/>
        <v>1.6937127353715321E-2</v>
      </c>
      <c r="AJ320" s="247">
        <f t="shared" si="202"/>
        <v>1.2302262033082152E-4</v>
      </c>
      <c r="AK320" s="23">
        <f t="shared" si="203"/>
        <v>6.1511310165410769E-4</v>
      </c>
      <c r="AL320" s="23">
        <f t="shared" si="204"/>
        <v>1.1571434585572322E-4</v>
      </c>
      <c r="AM320" s="23">
        <f t="shared" si="205"/>
        <v>1.0992862856293705E-3</v>
      </c>
      <c r="AN320" s="23">
        <f t="shared" si="206"/>
        <v>9.7565464242562409E-3</v>
      </c>
      <c r="AO320" s="23">
        <f t="shared" si="207"/>
        <v>1.9031964778901846E-4</v>
      </c>
      <c r="AP320" s="248">
        <f t="shared" si="208"/>
        <v>4.7047575982542557E-5</v>
      </c>
      <c r="AQ320" s="256">
        <f t="shared" si="209"/>
        <v>615.11310165410771</v>
      </c>
      <c r="AR320" s="257">
        <f t="shared" si="210"/>
        <v>115.71434585572322</v>
      </c>
      <c r="AS320" s="257">
        <f t="shared" si="211"/>
        <v>1099.2862856293705</v>
      </c>
      <c r="AT320" s="257">
        <f t="shared" si="212"/>
        <v>9756.5464242562412</v>
      </c>
      <c r="AU320" s="257">
        <f t="shared" si="213"/>
        <v>190.31964778901846</v>
      </c>
      <c r="AV320" s="258">
        <f t="shared" si="214"/>
        <v>47.047575982542554</v>
      </c>
      <c r="AW320" s="264">
        <v>1</v>
      </c>
      <c r="AX320" s="265">
        <f t="shared" si="215"/>
        <v>615.11310165410771</v>
      </c>
      <c r="AY320" s="265">
        <f t="shared" si="216"/>
        <v>115.71434585572322</v>
      </c>
      <c r="AZ320" s="265">
        <f t="shared" si="217"/>
        <v>1099.2862856293705</v>
      </c>
      <c r="BA320" s="265">
        <f t="shared" si="218"/>
        <v>9756.5464242562412</v>
      </c>
      <c r="BB320" s="265">
        <f t="shared" si="219"/>
        <v>190.31964778901846</v>
      </c>
      <c r="BC320" s="266">
        <f t="shared" si="220"/>
        <v>47.047575982542554</v>
      </c>
      <c r="BD320" s="211">
        <f>'F. CONVERSIÓN DE CARBÓN A CARNE'!$F$20</f>
        <v>0.16207300021353654</v>
      </c>
      <c r="BG320" s="13">
        <v>0.1</v>
      </c>
      <c r="BH320" s="13">
        <f t="shared" si="221"/>
        <v>80</v>
      </c>
      <c r="BI320">
        <f>(((((BD320+BE320+BF320)/0.738210935315612)^2)+((BH320/Q320)^2))^(1/2))*T320</f>
        <v>142.47461247178043</v>
      </c>
      <c r="BJ320">
        <f t="shared" si="249"/>
        <v>6542.4746124717803</v>
      </c>
      <c r="BK320" s="13">
        <f t="shared" si="222"/>
        <v>1.01</v>
      </c>
      <c r="BL320" s="13">
        <f t="shared" si="223"/>
        <v>0.19</v>
      </c>
      <c r="BM320" s="13">
        <f t="shared" si="224"/>
        <v>1.8050000000000002</v>
      </c>
      <c r="BN320" s="13">
        <f t="shared" si="225"/>
        <v>16.02</v>
      </c>
      <c r="BO320" s="13">
        <f t="shared" si="226"/>
        <v>0.3125</v>
      </c>
      <c r="BP320" s="13">
        <f t="shared" si="227"/>
        <v>0.10149999999999999</v>
      </c>
      <c r="BQ320" s="13">
        <f>((((BJ320/(Q320+R320+S320+T320))^2)+((BK320/W320)^2))^(1/2))*AD320</f>
        <v>1.0420897739612849</v>
      </c>
      <c r="BR320" s="209">
        <f>((((BJ320/(Q320+R320+S320+T320))^2)+((BL320/X320)^2))^(1/2))*AE320</f>
        <v>0.19603669015113279</v>
      </c>
      <c r="BS320" s="209">
        <f>(((((BJ320/(Q320+R320+S320+T320))^2)+((BM320/Y320)^2))^(1/2))*AF320)</f>
        <v>1.8623485564357614</v>
      </c>
      <c r="BT320" s="209">
        <f>((((BJ320/(Q320+R320+S320+T320))^2)+((BN320/Z320)^2))^(1/2))*AG320</f>
        <v>16.528988295900771</v>
      </c>
      <c r="BU320" s="209">
        <f>((((BJ320/(Q320+R320+S320+T320))^2)+((BO320/AA320)^2))^(1/2))*AH320</f>
        <v>0.32242876669594212</v>
      </c>
      <c r="BV320" s="209">
        <f>((((BJ320/(Q320+R320+S320+T320))^2)+((BP320/AB320)^2))^(1/2))*AI320</f>
        <v>7.9705338236550211E-2</v>
      </c>
      <c r="CI320"/>
      <c r="CJ320"/>
      <c r="CK320"/>
      <c r="CL320"/>
      <c r="CM320"/>
    </row>
    <row r="321" spans="1:91" s="13" customFormat="1" ht="12.95" customHeight="1" thickBot="1" x14ac:dyDescent="0.3">
      <c r="A321" s="13">
        <v>4.6262559999999997</v>
      </c>
      <c r="B321" s="13">
        <v>-74.158739999999995</v>
      </c>
      <c r="C321" s="13">
        <v>22</v>
      </c>
      <c r="D321" s="13">
        <v>27</v>
      </c>
      <c r="E321" s="13">
        <v>1844</v>
      </c>
      <c r="F321" s="3" t="s">
        <v>5</v>
      </c>
      <c r="G321" s="4" t="s">
        <v>436</v>
      </c>
      <c r="H321" s="5" t="s">
        <v>1599</v>
      </c>
      <c r="I321" s="14" t="s">
        <v>1598</v>
      </c>
      <c r="J321" s="3" t="s">
        <v>1553</v>
      </c>
      <c r="K321" s="6">
        <v>40620</v>
      </c>
      <c r="L321" s="15">
        <v>12</v>
      </c>
      <c r="M321" s="3">
        <v>7</v>
      </c>
      <c r="N321" s="3">
        <f t="shared" si="194"/>
        <v>360</v>
      </c>
      <c r="O321" s="3">
        <v>30</v>
      </c>
      <c r="P321" s="14" t="s">
        <v>1554</v>
      </c>
      <c r="Q321" s="3">
        <v>2000</v>
      </c>
      <c r="R321" s="14"/>
      <c r="S321" s="14"/>
      <c r="T321" s="14">
        <f>0.738210935315612*Q321</f>
        <v>1476.421870631224</v>
      </c>
      <c r="U321" s="17">
        <v>3.9E-2</v>
      </c>
      <c r="V321" s="27">
        <v>2.02</v>
      </c>
      <c r="W321" s="28">
        <v>10.1</v>
      </c>
      <c r="X321" s="27">
        <v>1.9</v>
      </c>
      <c r="Y321" s="155">
        <v>18.05</v>
      </c>
      <c r="Z321" s="28">
        <v>160.19999999999999</v>
      </c>
      <c r="AA321" s="158">
        <v>3.125</v>
      </c>
      <c r="AB321" s="222">
        <v>1.0149999999999999</v>
      </c>
      <c r="AC321" s="237">
        <f t="shared" si="195"/>
        <v>0.11072035829773939</v>
      </c>
      <c r="AD321" s="22">
        <f t="shared" si="196"/>
        <v>0.55360179148869704</v>
      </c>
      <c r="AE321" s="22">
        <f t="shared" si="197"/>
        <v>0.10414291127015091</v>
      </c>
      <c r="AF321" s="22">
        <f t="shared" si="198"/>
        <v>0.98935765706643364</v>
      </c>
      <c r="AG321" s="22">
        <f t="shared" si="199"/>
        <v>8.7808917818306185</v>
      </c>
      <c r="AH321" s="22">
        <f t="shared" si="200"/>
        <v>0.17128768301011663</v>
      </c>
      <c r="AI321" s="238">
        <f t="shared" si="201"/>
        <v>4.23428183842883E-2</v>
      </c>
      <c r="AJ321" s="247">
        <f t="shared" si="202"/>
        <v>3.0755655082705384E-4</v>
      </c>
      <c r="AK321" s="23">
        <f t="shared" si="203"/>
        <v>1.5377827541352695E-3</v>
      </c>
      <c r="AL321" s="23">
        <f t="shared" si="204"/>
        <v>2.8928586463930809E-4</v>
      </c>
      <c r="AM321" s="23">
        <f t="shared" si="205"/>
        <v>2.7482157140734267E-3</v>
      </c>
      <c r="AN321" s="23">
        <f t="shared" si="206"/>
        <v>2.4391366060640608E-2</v>
      </c>
      <c r="AO321" s="23">
        <f t="shared" si="207"/>
        <v>4.7579911947254617E-4</v>
      </c>
      <c r="AP321" s="248">
        <f t="shared" si="208"/>
        <v>1.1761893995635639E-4</v>
      </c>
      <c r="AQ321" s="256">
        <f t="shared" si="209"/>
        <v>1537.7827541352694</v>
      </c>
      <c r="AR321" s="257">
        <f t="shared" si="210"/>
        <v>289.2858646393081</v>
      </c>
      <c r="AS321" s="257">
        <f t="shared" si="211"/>
        <v>2748.2157140734266</v>
      </c>
      <c r="AT321" s="257">
        <f t="shared" si="212"/>
        <v>24391.366060640608</v>
      </c>
      <c r="AU321" s="257">
        <f t="shared" si="213"/>
        <v>475.79911947254618</v>
      </c>
      <c r="AV321" s="258">
        <f t="shared" si="214"/>
        <v>117.61893995635639</v>
      </c>
      <c r="AW321" s="264">
        <v>1</v>
      </c>
      <c r="AX321" s="265">
        <f t="shared" si="215"/>
        <v>1537.7827541352694</v>
      </c>
      <c r="AY321" s="265">
        <f t="shared" si="216"/>
        <v>289.2858646393081</v>
      </c>
      <c r="AZ321" s="265">
        <f t="shared" si="217"/>
        <v>2748.2157140734266</v>
      </c>
      <c r="BA321" s="265">
        <f t="shared" si="218"/>
        <v>24391.366060640608</v>
      </c>
      <c r="BB321" s="265">
        <f t="shared" si="219"/>
        <v>475.79911947254618</v>
      </c>
      <c r="BC321" s="266">
        <f t="shared" si="220"/>
        <v>117.61893995635639</v>
      </c>
      <c r="BD321" s="211">
        <f>'F. CONVERSIÓN DE CARBÓN A CARNE'!$F$20</f>
        <v>0.16207300021353654</v>
      </c>
      <c r="BG321" s="13">
        <v>0.1</v>
      </c>
      <c r="BH321" s="13">
        <f t="shared" si="221"/>
        <v>200</v>
      </c>
      <c r="BI321">
        <f>(((((BD321+BE321+BF321)/0.738210935315612)^2)+((BH321/Q321)^2))^(1/2))*T321</f>
        <v>356.18653117945109</v>
      </c>
      <c r="BJ321">
        <f t="shared" si="249"/>
        <v>40356.186531179454</v>
      </c>
      <c r="BK321" s="13">
        <f t="shared" si="222"/>
        <v>1.01</v>
      </c>
      <c r="BL321" s="13">
        <f t="shared" si="223"/>
        <v>0.19</v>
      </c>
      <c r="BM321" s="13">
        <f t="shared" si="224"/>
        <v>1.8050000000000002</v>
      </c>
      <c r="BN321" s="13">
        <f t="shared" si="225"/>
        <v>16.02</v>
      </c>
      <c r="BO321" s="13">
        <f t="shared" si="226"/>
        <v>0.3125</v>
      </c>
      <c r="BP321" s="13">
        <f t="shared" si="227"/>
        <v>0.10149999999999999</v>
      </c>
      <c r="BQ321" s="13">
        <f>((((BJ321/(Q321+R321+S321+T321))^2)+((BK321/W321)^2))^(1/2))*AD321</f>
        <v>6.4267476491255024</v>
      </c>
      <c r="BR321" s="209">
        <f>((((BJ321/(Q321+R321+S321+T321))^2)+((BL321/X321)^2))^(1/2))*AE321</f>
        <v>1.2089921320137083</v>
      </c>
      <c r="BS321" s="209">
        <f>(((((BJ321/(Q321+R321+S321+T321))^2)+((BM321/Y321)^2))^(1/2))*AF321)</f>
        <v>11.485425254130227</v>
      </c>
      <c r="BT321" s="209">
        <f>((((BJ321/(Q321+R321+S321+T321))^2)+((BN321/Z321)^2))^(1/2))*AG321</f>
        <v>101.93712607820845</v>
      </c>
      <c r="BU321" s="209">
        <f>((((BJ321/(Q321+R321+S321+T321))^2)+((BO321/AA321)^2))^(1/2))*AH321</f>
        <v>1.9884739013383359</v>
      </c>
      <c r="BV321" s="209">
        <f>((((BJ321/(Q321+R321+S321+T321))^2)+((BP321/AB321)^2))^(1/2))*AI321</f>
        <v>0.49155658939757785</v>
      </c>
      <c r="CI321"/>
      <c r="CJ321"/>
      <c r="CK321"/>
      <c r="CL321"/>
      <c r="CM321"/>
    </row>
    <row r="322" spans="1:91" s="13" customFormat="1" ht="12.95" customHeight="1" thickBot="1" x14ac:dyDescent="0.3">
      <c r="A322" s="13">
        <v>4.6264279999999998</v>
      </c>
      <c r="B322" s="13">
        <v>-74.112941000000006</v>
      </c>
      <c r="C322" s="13">
        <v>28</v>
      </c>
      <c r="D322" s="13">
        <v>27</v>
      </c>
      <c r="E322" s="13">
        <v>1850</v>
      </c>
      <c r="F322" s="58" t="s">
        <v>13</v>
      </c>
      <c r="G322" s="59" t="s">
        <v>1123</v>
      </c>
      <c r="H322" s="60" t="s">
        <v>1124</v>
      </c>
      <c r="I322" s="16" t="s">
        <v>1601</v>
      </c>
      <c r="J322" s="16"/>
      <c r="K322" s="73">
        <v>39054</v>
      </c>
      <c r="L322" s="16">
        <v>4</v>
      </c>
      <c r="M322" s="16">
        <v>7</v>
      </c>
      <c r="N322" s="3">
        <f t="shared" si="194"/>
        <v>120</v>
      </c>
      <c r="O322" s="3">
        <v>30</v>
      </c>
      <c r="P322" s="16" t="s">
        <v>1554</v>
      </c>
      <c r="Q322" s="16">
        <v>37.5</v>
      </c>
      <c r="R322" s="14"/>
      <c r="S322" s="14"/>
      <c r="T322" s="14"/>
      <c r="U322" s="17">
        <v>3.9E-2</v>
      </c>
      <c r="V322" s="142">
        <v>0.36</v>
      </c>
      <c r="W322" s="148">
        <v>1.8</v>
      </c>
      <c r="X322" s="142">
        <v>10.3</v>
      </c>
      <c r="Y322" s="154">
        <f t="shared" ref="Y322:Y327" si="250">0.01805*1000</f>
        <v>18.05</v>
      </c>
      <c r="Z322" s="148">
        <v>311.5</v>
      </c>
      <c r="AA322" s="21">
        <f t="shared" ref="AA322:AA327" si="251">0.003125*1000</f>
        <v>3.125</v>
      </c>
      <c r="AB322" s="215">
        <v>0.28499999999999998</v>
      </c>
      <c r="AC322" s="237">
        <f t="shared" si="195"/>
        <v>2.1285183966160775E-4</v>
      </c>
      <c r="AD322" s="22">
        <f t="shared" si="196"/>
        <v>1.0642591983080387E-3</v>
      </c>
      <c r="AE322" s="22">
        <f t="shared" si="197"/>
        <v>6.0899276347626662E-3</v>
      </c>
      <c r="AF322" s="22">
        <f t="shared" si="198"/>
        <v>1.0672154738588943E-2</v>
      </c>
      <c r="AG322" s="22">
        <f t="shared" si="199"/>
        <v>0.18417596681830781</v>
      </c>
      <c r="AH322" s="22">
        <f t="shared" si="200"/>
        <v>1.8476722192847894E-3</v>
      </c>
      <c r="AI322" s="238">
        <f t="shared" si="201"/>
        <v>1.2824999999999997E-4</v>
      </c>
      <c r="AJ322" s="247">
        <f t="shared" si="202"/>
        <v>5.912551101711327E-7</v>
      </c>
      <c r="AK322" s="23">
        <f t="shared" si="203"/>
        <v>2.9562755508556629E-6</v>
      </c>
      <c r="AL322" s="23">
        <f t="shared" si="204"/>
        <v>1.6916465652118517E-5</v>
      </c>
      <c r="AM322" s="23">
        <f t="shared" si="205"/>
        <v>2.9644874273858176E-5</v>
      </c>
      <c r="AN322" s="23">
        <f t="shared" si="206"/>
        <v>5.1159990782863275E-4</v>
      </c>
      <c r="AO322" s="23">
        <f t="shared" si="207"/>
        <v>5.1324228313466369E-6</v>
      </c>
      <c r="AP322" s="248">
        <f t="shared" si="208"/>
        <v>3.5624999999999992E-7</v>
      </c>
      <c r="AQ322" s="256">
        <f t="shared" si="209"/>
        <v>2.9562755508556631</v>
      </c>
      <c r="AR322" s="257">
        <f t="shared" si="210"/>
        <v>16.916465652118518</v>
      </c>
      <c r="AS322" s="257">
        <f t="shared" si="211"/>
        <v>29.644874273858175</v>
      </c>
      <c r="AT322" s="257">
        <f t="shared" si="212"/>
        <v>511.59990782863275</v>
      </c>
      <c r="AU322" s="257">
        <f t="shared" si="213"/>
        <v>5.1324228313466369</v>
      </c>
      <c r="AV322" s="258">
        <f t="shared" si="214"/>
        <v>0.3562499999999999</v>
      </c>
      <c r="AW322" s="264">
        <v>1</v>
      </c>
      <c r="AX322" s="265">
        <f t="shared" si="215"/>
        <v>2.9562755508556631</v>
      </c>
      <c r="AY322" s="265">
        <f t="shared" si="216"/>
        <v>16.916465652118518</v>
      </c>
      <c r="AZ322" s="265">
        <f t="shared" si="217"/>
        <v>29.644874273858175</v>
      </c>
      <c r="BA322" s="265">
        <f t="shared" si="218"/>
        <v>511.59990782863275</v>
      </c>
      <c r="BB322" s="265">
        <f t="shared" si="219"/>
        <v>5.1324228313466369</v>
      </c>
      <c r="BC322" s="266">
        <f t="shared" si="220"/>
        <v>0.3562499999999999</v>
      </c>
      <c r="BG322" s="13">
        <v>0.1</v>
      </c>
      <c r="BH322" s="13">
        <f t="shared" si="221"/>
        <v>3.75</v>
      </c>
      <c r="BI322"/>
      <c r="BJ322">
        <f t="shared" ref="BJ322:BJ327" si="252">BH322</f>
        <v>3.75</v>
      </c>
      <c r="BK322" s="13">
        <f t="shared" si="222"/>
        <v>0.18000000000000002</v>
      </c>
      <c r="BL322" s="13">
        <f t="shared" si="223"/>
        <v>1.03</v>
      </c>
      <c r="BM322" s="13">
        <f t="shared" si="224"/>
        <v>1.8050000000000002</v>
      </c>
      <c r="BN322" s="13">
        <f t="shared" si="225"/>
        <v>31.150000000000002</v>
      </c>
      <c r="BO322" s="13">
        <f t="shared" si="226"/>
        <v>0.3125</v>
      </c>
      <c r="BP322" s="13">
        <f t="shared" si="227"/>
        <v>2.8499999999999998E-2</v>
      </c>
      <c r="BQ322" s="13">
        <f t="shared" ref="BQ322:BQ327" si="253">((((BJ322/Q322)^2)+((BK322/W322)^2))^(1/2))*AD322</f>
        <v>1.505089792127546E-4</v>
      </c>
      <c r="BR322" s="209">
        <f t="shared" ref="BR322:BR327" si="254">(((((BJ322/Q322))^2)+((BL322/X322)^2))^(1/2))*AE322</f>
        <v>8.6124582549520665E-4</v>
      </c>
      <c r="BS322" s="209">
        <f t="shared" ref="BS322:BS327" si="255">(((((BJ322/Q322))^2)+((BM322/Y322)^2))^(1/2))*AF322</f>
        <v>1.5092705971056779E-3</v>
      </c>
      <c r="BT322" s="209">
        <f t="shared" ref="BT322:BT327" si="256">((((BJ322/Q322)^2)+((BN322/Z322)^2))^(1/2))*AG322</f>
        <v>2.6046415013762807E-2</v>
      </c>
      <c r="BU322" s="209">
        <f t="shared" ref="BU322:BU327" si="257">((((BJ322/Q322)^2)+((BO322/AA322)^2))^(1/2))*AH322</f>
        <v>2.6130031113325448E-4</v>
      </c>
      <c r="BV322" s="209">
        <f t="shared" ref="BV322:BV327" si="258">((((BJ322/Q322)^2)+((BP322/AB322)^2))^(1/2))*AI322</f>
        <v>1.8137288937434945E-5</v>
      </c>
      <c r="CI322"/>
      <c r="CJ322"/>
      <c r="CK322"/>
      <c r="CL322"/>
      <c r="CM322"/>
    </row>
    <row r="323" spans="1:91" s="13" customFormat="1" ht="12.95" customHeight="1" thickBot="1" x14ac:dyDescent="0.3">
      <c r="A323" s="13">
        <v>4.6269229999999997</v>
      </c>
      <c r="B323" s="13">
        <v>-74.188033000000004</v>
      </c>
      <c r="C323" s="13">
        <v>19</v>
      </c>
      <c r="D323" s="13">
        <v>27</v>
      </c>
      <c r="E323" s="13">
        <v>1841</v>
      </c>
      <c r="F323" s="83" t="s">
        <v>13</v>
      </c>
      <c r="G323" s="59" t="s">
        <v>1368</v>
      </c>
      <c r="H323" s="60" t="s">
        <v>1369</v>
      </c>
      <c r="I323" s="93" t="s">
        <v>1646</v>
      </c>
      <c r="J323" s="71"/>
      <c r="K323" s="94">
        <v>40905</v>
      </c>
      <c r="L323" s="93">
        <v>1</v>
      </c>
      <c r="M323" s="16">
        <v>7</v>
      </c>
      <c r="N323" s="3">
        <f t="shared" ref="N323:N386" si="259">L323*O323</f>
        <v>30</v>
      </c>
      <c r="O323" s="3">
        <v>30</v>
      </c>
      <c r="P323" s="16" t="s">
        <v>1632</v>
      </c>
      <c r="Q323" s="62">
        <v>550</v>
      </c>
      <c r="R323" s="14"/>
      <c r="S323" s="14"/>
      <c r="T323" s="14"/>
      <c r="U323" s="17">
        <v>3.9E-2</v>
      </c>
      <c r="V323" s="33">
        <v>0.36</v>
      </c>
      <c r="W323" s="34">
        <v>1.8</v>
      </c>
      <c r="X323" s="33">
        <v>10.3</v>
      </c>
      <c r="Y323" s="29">
        <f t="shared" si="250"/>
        <v>18.05</v>
      </c>
      <c r="Z323" s="34">
        <v>311.5</v>
      </c>
      <c r="AA323" s="21">
        <f t="shared" si="251"/>
        <v>3.125</v>
      </c>
      <c r="AB323" s="216">
        <v>0.28499999999999998</v>
      </c>
      <c r="AC323" s="237">
        <f t="shared" ref="AC323:AC386" si="260">(((R323+S323+T323+Q323)*V323*12)/1000000)*EXP(U323*7)</f>
        <v>3.1218269817035803E-3</v>
      </c>
      <c r="AD323" s="22">
        <f t="shared" ref="AD323:AD386" si="261">(((R323+S323+T323+Q323)*W323*12)/1000000)*EXP(U323*7)</f>
        <v>1.5609134908517902E-2</v>
      </c>
      <c r="AE323" s="22">
        <f t="shared" ref="AE323:AE386" si="262">((R323+S323+T323+Q323)*X323*12/1000000)*EXP(U323*7)</f>
        <v>8.9318938643185769E-2</v>
      </c>
      <c r="AF323" s="22">
        <f t="shared" ref="AF323:AF386" si="263">(((R323+S323+T323+Q323)*Y323*12)/1000000)*EXP(U323*7)</f>
        <v>0.15652493616597118</v>
      </c>
      <c r="AG323" s="22">
        <f t="shared" ref="AG323:AG386" si="264">(((R323+S323+T323+Q323)*Z323*12)/1000000)*EXP(U323*7)</f>
        <v>2.701247513335181</v>
      </c>
      <c r="AH323" s="22">
        <f t="shared" ref="AH323:AH386" si="265">EXP(U323*7)*((R323+S323+T323+Q323)*AA323*12)/1000000</f>
        <v>2.7099192549510247E-2</v>
      </c>
      <c r="AI323" s="238">
        <f t="shared" ref="AI323:AI386" si="266">((R323+S323+T323+Q323)*AB323*12)/1000000</f>
        <v>1.8810000000000001E-3</v>
      </c>
      <c r="AJ323" s="247">
        <f t="shared" ref="AJ323:AJ386" si="267">IFERROR((AC323/(O323*12)),0)</f>
        <v>8.6717416158432791E-6</v>
      </c>
      <c r="AK323" s="23">
        <f t="shared" ref="AK323:AK386" si="268">IFERROR((AD323/(O323*12)),0)</f>
        <v>4.3358708079216396E-5</v>
      </c>
      <c r="AL323" s="23">
        <f t="shared" ref="AL323:AL386" si="269">IFERROR((AE323/(O323*12)),0)</f>
        <v>2.4810816289773824E-4</v>
      </c>
      <c r="AM323" s="23">
        <f t="shared" ref="AM323:AM386" si="270">IFERROR((AF323/(12*O323)),0)</f>
        <v>4.3479148934991998E-4</v>
      </c>
      <c r="AN323" s="23">
        <f t="shared" ref="AN323:AN386" si="271">IFERROR((AG323/(12*O323)),0)</f>
        <v>7.503465314819947E-3</v>
      </c>
      <c r="AO323" s="23">
        <f t="shared" ref="AO323:AO386" si="272">IFERROR((AH323/(12*O323)),0)</f>
        <v>7.5275534859750687E-5</v>
      </c>
      <c r="AP323" s="248">
        <f t="shared" ref="AP323:AP386" si="273">IFERROR((AI323/(12*O323)),0)</f>
        <v>5.2249999999999999E-6</v>
      </c>
      <c r="AQ323" s="256">
        <f t="shared" ref="AQ323:AQ386" si="274">AK323*1000000</f>
        <v>43.358708079216399</v>
      </c>
      <c r="AR323" s="257">
        <f t="shared" ref="AR323:AR386" si="275">AL323*1000000</f>
        <v>248.10816289773825</v>
      </c>
      <c r="AS323" s="257">
        <f t="shared" ref="AS323:AS386" si="276">AM323*1000000</f>
        <v>434.79148934991997</v>
      </c>
      <c r="AT323" s="257">
        <f t="shared" ref="AT323:AT386" si="277">AN323*1000000</f>
        <v>7503.4653148199468</v>
      </c>
      <c r="AU323" s="257">
        <f t="shared" ref="AU323:AU386" si="278">AO323*1000000</f>
        <v>75.275534859750692</v>
      </c>
      <c r="AV323" s="258">
        <f t="shared" ref="AV323:AV386" si="279">AP323*1000000</f>
        <v>5.2249999999999996</v>
      </c>
      <c r="AW323" s="264">
        <v>1</v>
      </c>
      <c r="AX323" s="265">
        <f t="shared" ref="AX323:AX386" si="280">AK323*1000000*AW323</f>
        <v>43.358708079216399</v>
      </c>
      <c r="AY323" s="265">
        <f t="shared" ref="AY323:AY386" si="281">AL323*1000000*AW323</f>
        <v>248.10816289773825</v>
      </c>
      <c r="AZ323" s="265">
        <f t="shared" ref="AZ323:AZ386" si="282">AM323*1000000*AW323</f>
        <v>434.79148934991997</v>
      </c>
      <c r="BA323" s="265">
        <f t="shared" ref="BA323:BA386" si="283">AN323*1000000*AW323</f>
        <v>7503.4653148199468</v>
      </c>
      <c r="BB323" s="265">
        <f t="shared" ref="BB323:BB386" si="284">AO323*1000000*AW323</f>
        <v>75.275534859750692</v>
      </c>
      <c r="BC323" s="266">
        <f t="shared" ref="BC323:BC386" si="285">AP323*1000000*AW323</f>
        <v>5.2249999999999996</v>
      </c>
      <c r="BG323" s="13">
        <v>0.1</v>
      </c>
      <c r="BH323" s="13">
        <f t="shared" ref="BH323:BH386" si="286">Q323*BG323</f>
        <v>55</v>
      </c>
      <c r="BI323"/>
      <c r="BJ323">
        <f t="shared" si="252"/>
        <v>55</v>
      </c>
      <c r="BK323" s="13">
        <f t="shared" ref="BK323:BK386" si="287">W323*0.1</f>
        <v>0.18000000000000002</v>
      </c>
      <c r="BL323" s="13">
        <f t="shared" ref="BL323:BL386" si="288">X323*0.1</f>
        <v>1.03</v>
      </c>
      <c r="BM323" s="13">
        <f t="shared" ref="BM323:BM386" si="289">Y323*0.1</f>
        <v>1.8050000000000002</v>
      </c>
      <c r="BN323" s="13">
        <f t="shared" ref="BN323:BN386" si="290">Z323*0.1</f>
        <v>31.150000000000002</v>
      </c>
      <c r="BO323" s="13">
        <f t="shared" ref="BO323:BO386" si="291">AA323*0.1</f>
        <v>0.3125</v>
      </c>
      <c r="BP323" s="13">
        <f t="shared" ref="BP323:BP386" si="292">AB323*0.1</f>
        <v>2.8499999999999998E-2</v>
      </c>
      <c r="BQ323" s="13">
        <f t="shared" si="253"/>
        <v>2.2074650284537342E-3</v>
      </c>
      <c r="BR323" s="209">
        <f t="shared" si="254"/>
        <v>1.2631605440596364E-2</v>
      </c>
      <c r="BS323" s="209">
        <f t="shared" si="255"/>
        <v>2.2135968757549945E-2</v>
      </c>
      <c r="BT323" s="209">
        <f t="shared" si="256"/>
        <v>0.38201408686852117</v>
      </c>
      <c r="BU323" s="209">
        <f t="shared" si="257"/>
        <v>3.8324045632877331E-3</v>
      </c>
      <c r="BV323" s="209">
        <f t="shared" si="258"/>
        <v>2.6601357108237925E-4</v>
      </c>
      <c r="CI323"/>
      <c r="CJ323"/>
      <c r="CK323"/>
      <c r="CL323"/>
      <c r="CM323"/>
    </row>
    <row r="324" spans="1:91" s="13" customFormat="1" ht="12.95" customHeight="1" thickBot="1" x14ac:dyDescent="0.3">
      <c r="A324" s="13">
        <v>4.6272347597755203</v>
      </c>
      <c r="B324" s="13">
        <v>-74.178996651699904</v>
      </c>
      <c r="C324" s="13">
        <v>20</v>
      </c>
      <c r="D324" s="13">
        <v>27</v>
      </c>
      <c r="E324" s="13">
        <v>1842</v>
      </c>
      <c r="F324" s="64" t="s">
        <v>13</v>
      </c>
      <c r="G324" s="59" t="s">
        <v>1020</v>
      </c>
      <c r="H324" s="60" t="s">
        <v>1021</v>
      </c>
      <c r="I324" s="68" t="s">
        <v>1570</v>
      </c>
      <c r="J324" s="68"/>
      <c r="K324" s="73">
        <v>39850</v>
      </c>
      <c r="L324" s="62">
        <v>12</v>
      </c>
      <c r="M324" s="16">
        <v>7</v>
      </c>
      <c r="N324" s="3">
        <f t="shared" si="259"/>
        <v>360</v>
      </c>
      <c r="O324" s="3">
        <v>30</v>
      </c>
      <c r="P324" s="16" t="s">
        <v>1632</v>
      </c>
      <c r="Q324" s="62">
        <v>550</v>
      </c>
      <c r="R324" s="14"/>
      <c r="S324" s="14"/>
      <c r="T324" s="14"/>
      <c r="U324" s="17">
        <v>3.9E-2</v>
      </c>
      <c r="V324" s="142">
        <v>0.36</v>
      </c>
      <c r="W324" s="148">
        <v>1.8</v>
      </c>
      <c r="X324" s="142">
        <v>10.3</v>
      </c>
      <c r="Y324" s="154">
        <f t="shared" si="250"/>
        <v>18.05</v>
      </c>
      <c r="Z324" s="148">
        <v>311.5</v>
      </c>
      <c r="AA324" s="21">
        <f t="shared" si="251"/>
        <v>3.125</v>
      </c>
      <c r="AB324" s="215">
        <v>0.28499999999999998</v>
      </c>
      <c r="AC324" s="237">
        <f t="shared" si="260"/>
        <v>3.1218269817035803E-3</v>
      </c>
      <c r="AD324" s="22">
        <f t="shared" si="261"/>
        <v>1.5609134908517902E-2</v>
      </c>
      <c r="AE324" s="22">
        <f t="shared" si="262"/>
        <v>8.9318938643185769E-2</v>
      </c>
      <c r="AF324" s="22">
        <f t="shared" si="263"/>
        <v>0.15652493616597118</v>
      </c>
      <c r="AG324" s="22">
        <f t="shared" si="264"/>
        <v>2.701247513335181</v>
      </c>
      <c r="AH324" s="22">
        <f t="shared" si="265"/>
        <v>2.7099192549510247E-2</v>
      </c>
      <c r="AI324" s="238">
        <f t="shared" si="266"/>
        <v>1.8810000000000001E-3</v>
      </c>
      <c r="AJ324" s="247">
        <f t="shared" si="267"/>
        <v>8.6717416158432791E-6</v>
      </c>
      <c r="AK324" s="23">
        <f t="shared" si="268"/>
        <v>4.3358708079216396E-5</v>
      </c>
      <c r="AL324" s="23">
        <f t="shared" si="269"/>
        <v>2.4810816289773824E-4</v>
      </c>
      <c r="AM324" s="23">
        <f t="shared" si="270"/>
        <v>4.3479148934991998E-4</v>
      </c>
      <c r="AN324" s="23">
        <f t="shared" si="271"/>
        <v>7.503465314819947E-3</v>
      </c>
      <c r="AO324" s="23">
        <f t="shared" si="272"/>
        <v>7.5275534859750687E-5</v>
      </c>
      <c r="AP324" s="248">
        <f t="shared" si="273"/>
        <v>5.2249999999999999E-6</v>
      </c>
      <c r="AQ324" s="256">
        <f t="shared" si="274"/>
        <v>43.358708079216399</v>
      </c>
      <c r="AR324" s="257">
        <f t="shared" si="275"/>
        <v>248.10816289773825</v>
      </c>
      <c r="AS324" s="257">
        <f t="shared" si="276"/>
        <v>434.79148934991997</v>
      </c>
      <c r="AT324" s="257">
        <f t="shared" si="277"/>
        <v>7503.4653148199468</v>
      </c>
      <c r="AU324" s="257">
        <f t="shared" si="278"/>
        <v>75.275534859750692</v>
      </c>
      <c r="AV324" s="258">
        <f t="shared" si="279"/>
        <v>5.2249999999999996</v>
      </c>
      <c r="AW324" s="264">
        <v>1</v>
      </c>
      <c r="AX324" s="265">
        <f t="shared" si="280"/>
        <v>43.358708079216399</v>
      </c>
      <c r="AY324" s="265">
        <f t="shared" si="281"/>
        <v>248.10816289773825</v>
      </c>
      <c r="AZ324" s="265">
        <f t="shared" si="282"/>
        <v>434.79148934991997</v>
      </c>
      <c r="BA324" s="265">
        <f t="shared" si="283"/>
        <v>7503.4653148199468</v>
      </c>
      <c r="BB324" s="265">
        <f t="shared" si="284"/>
        <v>75.275534859750692</v>
      </c>
      <c r="BC324" s="266">
        <f t="shared" si="285"/>
        <v>5.2249999999999996</v>
      </c>
      <c r="BG324" s="13">
        <v>0.1</v>
      </c>
      <c r="BH324" s="13">
        <f t="shared" si="286"/>
        <v>55</v>
      </c>
      <c r="BI324"/>
      <c r="BJ324">
        <f t="shared" si="252"/>
        <v>55</v>
      </c>
      <c r="BK324" s="13">
        <f t="shared" si="287"/>
        <v>0.18000000000000002</v>
      </c>
      <c r="BL324" s="13">
        <f t="shared" si="288"/>
        <v>1.03</v>
      </c>
      <c r="BM324" s="13">
        <f t="shared" si="289"/>
        <v>1.8050000000000002</v>
      </c>
      <c r="BN324" s="13">
        <f t="shared" si="290"/>
        <v>31.150000000000002</v>
      </c>
      <c r="BO324" s="13">
        <f t="shared" si="291"/>
        <v>0.3125</v>
      </c>
      <c r="BP324" s="13">
        <f t="shared" si="292"/>
        <v>2.8499999999999998E-2</v>
      </c>
      <c r="BQ324" s="13">
        <f t="shared" si="253"/>
        <v>2.2074650284537342E-3</v>
      </c>
      <c r="BR324" s="209">
        <f t="shared" si="254"/>
        <v>1.2631605440596364E-2</v>
      </c>
      <c r="BS324" s="209">
        <f t="shared" si="255"/>
        <v>2.2135968757549945E-2</v>
      </c>
      <c r="BT324" s="209">
        <f t="shared" si="256"/>
        <v>0.38201408686852117</v>
      </c>
      <c r="BU324" s="209">
        <f t="shared" si="257"/>
        <v>3.8324045632877331E-3</v>
      </c>
      <c r="BV324" s="209">
        <f t="shared" si="258"/>
        <v>2.6601357108237925E-4</v>
      </c>
      <c r="CI324"/>
      <c r="CJ324"/>
      <c r="CK324"/>
      <c r="CL324"/>
      <c r="CM324"/>
    </row>
    <row r="325" spans="1:91" s="32" customFormat="1" ht="12.95" customHeight="1" x14ac:dyDescent="0.25">
      <c r="A325" s="13">
        <v>4.6273999999999997</v>
      </c>
      <c r="B325" s="13">
        <v>-74.131988000000007</v>
      </c>
      <c r="C325" s="13">
        <v>25</v>
      </c>
      <c r="D325" s="13">
        <v>27</v>
      </c>
      <c r="E325" s="13">
        <v>1847</v>
      </c>
      <c r="F325" s="58" t="s">
        <v>13</v>
      </c>
      <c r="G325" s="59" t="s">
        <v>1274</v>
      </c>
      <c r="H325" s="60" t="s">
        <v>1275</v>
      </c>
      <c r="I325" s="16" t="s">
        <v>1598</v>
      </c>
      <c r="J325" s="16"/>
      <c r="K325" s="73">
        <v>39736</v>
      </c>
      <c r="L325" s="16">
        <v>4</v>
      </c>
      <c r="M325" s="16">
        <v>7</v>
      </c>
      <c r="N325" s="3">
        <f t="shared" si="259"/>
        <v>120</v>
      </c>
      <c r="O325" s="3">
        <v>30</v>
      </c>
      <c r="P325" s="16" t="s">
        <v>1632</v>
      </c>
      <c r="Q325" s="62">
        <v>550</v>
      </c>
      <c r="R325" s="14"/>
      <c r="S325" s="14"/>
      <c r="T325" s="14"/>
      <c r="U325" s="17">
        <v>3.9E-2</v>
      </c>
      <c r="V325" s="144">
        <v>0.36</v>
      </c>
      <c r="W325" s="149">
        <v>1.8</v>
      </c>
      <c r="X325" s="144">
        <v>10.3</v>
      </c>
      <c r="Y325" s="29">
        <f t="shared" si="250"/>
        <v>18.05</v>
      </c>
      <c r="Z325" s="149">
        <v>311.5</v>
      </c>
      <c r="AA325" s="21">
        <f t="shared" si="251"/>
        <v>3.125</v>
      </c>
      <c r="AB325" s="217">
        <v>0.28499999999999998</v>
      </c>
      <c r="AC325" s="237">
        <f t="shared" si="260"/>
        <v>3.1218269817035803E-3</v>
      </c>
      <c r="AD325" s="22">
        <f t="shared" si="261"/>
        <v>1.5609134908517902E-2</v>
      </c>
      <c r="AE325" s="22">
        <f t="shared" si="262"/>
        <v>8.9318938643185769E-2</v>
      </c>
      <c r="AF325" s="22">
        <f t="shared" si="263"/>
        <v>0.15652493616597118</v>
      </c>
      <c r="AG325" s="22">
        <f t="shared" si="264"/>
        <v>2.701247513335181</v>
      </c>
      <c r="AH325" s="22">
        <f t="shared" si="265"/>
        <v>2.7099192549510247E-2</v>
      </c>
      <c r="AI325" s="238">
        <f t="shared" si="266"/>
        <v>1.8810000000000001E-3</v>
      </c>
      <c r="AJ325" s="247">
        <f t="shared" si="267"/>
        <v>8.6717416158432791E-6</v>
      </c>
      <c r="AK325" s="23">
        <f t="shared" si="268"/>
        <v>4.3358708079216396E-5</v>
      </c>
      <c r="AL325" s="23">
        <f t="shared" si="269"/>
        <v>2.4810816289773824E-4</v>
      </c>
      <c r="AM325" s="23">
        <f t="shared" si="270"/>
        <v>4.3479148934991998E-4</v>
      </c>
      <c r="AN325" s="23">
        <f t="shared" si="271"/>
        <v>7.503465314819947E-3</v>
      </c>
      <c r="AO325" s="23">
        <f t="shared" si="272"/>
        <v>7.5275534859750687E-5</v>
      </c>
      <c r="AP325" s="248">
        <f t="shared" si="273"/>
        <v>5.2249999999999999E-6</v>
      </c>
      <c r="AQ325" s="256">
        <f t="shared" si="274"/>
        <v>43.358708079216399</v>
      </c>
      <c r="AR325" s="257">
        <f t="shared" si="275"/>
        <v>248.10816289773825</v>
      </c>
      <c r="AS325" s="257">
        <f t="shared" si="276"/>
        <v>434.79148934991997</v>
      </c>
      <c r="AT325" s="257">
        <f t="shared" si="277"/>
        <v>7503.4653148199468</v>
      </c>
      <c r="AU325" s="257">
        <f t="shared" si="278"/>
        <v>75.275534859750692</v>
      </c>
      <c r="AV325" s="258">
        <f t="shared" si="279"/>
        <v>5.2249999999999996</v>
      </c>
      <c r="AW325" s="264">
        <v>1</v>
      </c>
      <c r="AX325" s="265">
        <f t="shared" si="280"/>
        <v>43.358708079216399</v>
      </c>
      <c r="AY325" s="265">
        <f t="shared" si="281"/>
        <v>248.10816289773825</v>
      </c>
      <c r="AZ325" s="265">
        <f t="shared" si="282"/>
        <v>434.79148934991997</v>
      </c>
      <c r="BA325" s="265">
        <f t="shared" si="283"/>
        <v>7503.4653148199468</v>
      </c>
      <c r="BB325" s="265">
        <f t="shared" si="284"/>
        <v>75.275534859750692</v>
      </c>
      <c r="BC325" s="266">
        <f t="shared" si="285"/>
        <v>5.2249999999999996</v>
      </c>
      <c r="BG325" s="13">
        <v>0.1</v>
      </c>
      <c r="BH325" s="13">
        <f t="shared" si="286"/>
        <v>55</v>
      </c>
      <c r="BI325"/>
      <c r="BJ325">
        <f t="shared" si="252"/>
        <v>55</v>
      </c>
      <c r="BK325" s="13">
        <f t="shared" si="287"/>
        <v>0.18000000000000002</v>
      </c>
      <c r="BL325" s="13">
        <f t="shared" si="288"/>
        <v>1.03</v>
      </c>
      <c r="BM325" s="13">
        <f t="shared" si="289"/>
        <v>1.8050000000000002</v>
      </c>
      <c r="BN325" s="13">
        <f t="shared" si="290"/>
        <v>31.150000000000002</v>
      </c>
      <c r="BO325" s="13">
        <f t="shared" si="291"/>
        <v>0.3125</v>
      </c>
      <c r="BP325" s="13">
        <f t="shared" si="292"/>
        <v>2.8499999999999998E-2</v>
      </c>
      <c r="BQ325" s="13">
        <f t="shared" si="253"/>
        <v>2.2074650284537342E-3</v>
      </c>
      <c r="BR325" s="209">
        <f t="shared" si="254"/>
        <v>1.2631605440596364E-2</v>
      </c>
      <c r="BS325" s="209">
        <f t="shared" si="255"/>
        <v>2.2135968757549945E-2</v>
      </c>
      <c r="BT325" s="209">
        <f t="shared" si="256"/>
        <v>0.38201408686852117</v>
      </c>
      <c r="BU325" s="209">
        <f t="shared" si="257"/>
        <v>3.8324045632877331E-3</v>
      </c>
      <c r="BV325" s="209">
        <f t="shared" si="258"/>
        <v>2.6601357108237925E-4</v>
      </c>
      <c r="CI325"/>
      <c r="CJ325"/>
      <c r="CK325"/>
      <c r="CL325"/>
      <c r="CM325"/>
    </row>
    <row r="326" spans="1:91" s="32" customFormat="1" ht="12.95" customHeight="1" thickBot="1" x14ac:dyDescent="0.3">
      <c r="A326" s="13">
        <v>4.6276400000000004</v>
      </c>
      <c r="B326" s="13">
        <v>-74.101118</v>
      </c>
      <c r="C326" s="13">
        <v>29</v>
      </c>
      <c r="D326" s="13">
        <v>27</v>
      </c>
      <c r="E326" s="13">
        <v>2344</v>
      </c>
      <c r="F326" s="58" t="s">
        <v>13</v>
      </c>
      <c r="G326" s="59" t="s">
        <v>877</v>
      </c>
      <c r="H326" s="60" t="s">
        <v>878</v>
      </c>
      <c r="I326" s="16" t="s">
        <v>1605</v>
      </c>
      <c r="J326" s="16"/>
      <c r="K326" s="67">
        <v>40357</v>
      </c>
      <c r="L326" s="16">
        <v>8</v>
      </c>
      <c r="M326" s="16">
        <v>7</v>
      </c>
      <c r="N326" s="3">
        <f t="shared" si="259"/>
        <v>240</v>
      </c>
      <c r="O326" s="3">
        <v>30</v>
      </c>
      <c r="P326" s="16" t="s">
        <v>1554</v>
      </c>
      <c r="Q326" s="16">
        <v>7800</v>
      </c>
      <c r="R326" s="14"/>
      <c r="S326" s="14"/>
      <c r="T326" s="14"/>
      <c r="U326" s="17">
        <v>3.9E-2</v>
      </c>
      <c r="V326" s="142">
        <v>0.36</v>
      </c>
      <c r="W326" s="148">
        <v>1.8</v>
      </c>
      <c r="X326" s="142">
        <v>10.3</v>
      </c>
      <c r="Y326" s="154">
        <f t="shared" si="250"/>
        <v>18.05</v>
      </c>
      <c r="Z326" s="148">
        <v>311.5</v>
      </c>
      <c r="AA326" s="21">
        <f t="shared" si="251"/>
        <v>3.125</v>
      </c>
      <c r="AB326" s="215">
        <v>0.28499999999999998</v>
      </c>
      <c r="AC326" s="237">
        <f t="shared" si="260"/>
        <v>4.4273182649614405E-2</v>
      </c>
      <c r="AD326" s="22">
        <f t="shared" si="261"/>
        <v>0.22136591324807206</v>
      </c>
      <c r="AE326" s="22">
        <f t="shared" si="262"/>
        <v>1.2667049480306347</v>
      </c>
      <c r="AF326" s="22">
        <f t="shared" si="263"/>
        <v>2.2198081856265004</v>
      </c>
      <c r="AG326" s="22">
        <f t="shared" si="264"/>
        <v>38.30860109820803</v>
      </c>
      <c r="AH326" s="22">
        <f t="shared" si="265"/>
        <v>0.38431582161123617</v>
      </c>
      <c r="AI326" s="238">
        <f t="shared" si="266"/>
        <v>2.6675999999999998E-2</v>
      </c>
      <c r="AJ326" s="247">
        <f t="shared" si="267"/>
        <v>1.2298106291559557E-4</v>
      </c>
      <c r="AK326" s="23">
        <f t="shared" si="268"/>
        <v>6.1490531457797793E-4</v>
      </c>
      <c r="AL326" s="23">
        <f t="shared" si="269"/>
        <v>3.5186248556406518E-3</v>
      </c>
      <c r="AM326" s="23">
        <f t="shared" si="270"/>
        <v>6.1661338489625009E-3</v>
      </c>
      <c r="AN326" s="23">
        <f t="shared" si="271"/>
        <v>0.10641278082835563</v>
      </c>
      <c r="AO326" s="23">
        <f t="shared" si="272"/>
        <v>1.0675439489201005E-3</v>
      </c>
      <c r="AP326" s="248">
        <f t="shared" si="273"/>
        <v>7.4099999999999999E-5</v>
      </c>
      <c r="AQ326" s="256">
        <f t="shared" si="274"/>
        <v>614.90531457797795</v>
      </c>
      <c r="AR326" s="257">
        <f t="shared" si="275"/>
        <v>3518.6248556406517</v>
      </c>
      <c r="AS326" s="257">
        <f t="shared" si="276"/>
        <v>6166.1338489625005</v>
      </c>
      <c r="AT326" s="257">
        <f t="shared" si="277"/>
        <v>106412.78082835564</v>
      </c>
      <c r="AU326" s="257">
        <f t="shared" si="278"/>
        <v>1067.5439489201005</v>
      </c>
      <c r="AV326" s="258">
        <f t="shared" si="279"/>
        <v>74.099999999999994</v>
      </c>
      <c r="AW326" s="264">
        <v>1</v>
      </c>
      <c r="AX326" s="265">
        <f t="shared" si="280"/>
        <v>614.90531457797795</v>
      </c>
      <c r="AY326" s="265">
        <f t="shared" si="281"/>
        <v>3518.6248556406517</v>
      </c>
      <c r="AZ326" s="265">
        <f t="shared" si="282"/>
        <v>6166.1338489625005</v>
      </c>
      <c r="BA326" s="265">
        <f t="shared" si="283"/>
        <v>106412.78082835564</v>
      </c>
      <c r="BB326" s="265">
        <f t="shared" si="284"/>
        <v>1067.5439489201005</v>
      </c>
      <c r="BC326" s="266">
        <f t="shared" si="285"/>
        <v>74.099999999999994</v>
      </c>
      <c r="BG326" s="13">
        <v>0.1</v>
      </c>
      <c r="BH326" s="13">
        <f t="shared" si="286"/>
        <v>780</v>
      </c>
      <c r="BI326"/>
      <c r="BJ326">
        <f t="shared" si="252"/>
        <v>780</v>
      </c>
      <c r="BK326" s="13">
        <f t="shared" si="287"/>
        <v>0.18000000000000002</v>
      </c>
      <c r="BL326" s="13">
        <f t="shared" si="288"/>
        <v>1.03</v>
      </c>
      <c r="BM326" s="13">
        <f t="shared" si="289"/>
        <v>1.8050000000000002</v>
      </c>
      <c r="BN326" s="13">
        <f t="shared" si="290"/>
        <v>31.150000000000002</v>
      </c>
      <c r="BO326" s="13">
        <f t="shared" si="291"/>
        <v>0.3125</v>
      </c>
      <c r="BP326" s="13">
        <f t="shared" si="292"/>
        <v>2.8499999999999998E-2</v>
      </c>
      <c r="BQ326" s="13">
        <f t="shared" si="253"/>
        <v>3.1305867676252958E-2</v>
      </c>
      <c r="BR326" s="209">
        <f t="shared" si="254"/>
        <v>0.17913913170300302</v>
      </c>
      <c r="BS326" s="209">
        <f t="shared" si="255"/>
        <v>0.31392828419798102</v>
      </c>
      <c r="BT326" s="209">
        <f t="shared" si="256"/>
        <v>5.4176543228626652</v>
      </c>
      <c r="BU326" s="209">
        <f t="shared" si="257"/>
        <v>5.4350464715716931E-2</v>
      </c>
      <c r="BV326" s="209">
        <f t="shared" si="258"/>
        <v>3.772556098986469E-3</v>
      </c>
      <c r="CI326"/>
      <c r="CJ326"/>
      <c r="CK326"/>
      <c r="CL326"/>
      <c r="CM326"/>
    </row>
    <row r="327" spans="1:91" s="13" customFormat="1" ht="12.95" customHeight="1" thickBot="1" x14ac:dyDescent="0.3">
      <c r="A327" s="13">
        <v>4.6278611111111116</v>
      </c>
      <c r="B327" s="13">
        <v>-74.076247222222221</v>
      </c>
      <c r="C327" s="13">
        <v>32</v>
      </c>
      <c r="D327" s="13">
        <v>27</v>
      </c>
      <c r="E327" s="13">
        <v>2347</v>
      </c>
      <c r="F327" s="83" t="s">
        <v>13</v>
      </c>
      <c r="G327" s="59" t="s">
        <v>1502</v>
      </c>
      <c r="H327" s="60" t="s">
        <v>1503</v>
      </c>
      <c r="I327" s="83" t="s">
        <v>1601</v>
      </c>
      <c r="J327" s="58"/>
      <c r="K327" s="85">
        <v>41087</v>
      </c>
      <c r="L327" s="83">
        <v>5</v>
      </c>
      <c r="M327" s="16">
        <v>7</v>
      </c>
      <c r="N327" s="3">
        <f t="shared" si="259"/>
        <v>150</v>
      </c>
      <c r="O327" s="3">
        <v>30</v>
      </c>
      <c r="P327" s="16" t="s">
        <v>1632</v>
      </c>
      <c r="Q327" s="83">
        <v>360</v>
      </c>
      <c r="R327" s="14"/>
      <c r="S327" s="14"/>
      <c r="T327" s="14"/>
      <c r="U327" s="17">
        <v>3.9E-2</v>
      </c>
      <c r="V327" s="142">
        <v>0.36</v>
      </c>
      <c r="W327" s="148">
        <v>1.8</v>
      </c>
      <c r="X327" s="142">
        <v>10.3</v>
      </c>
      <c r="Y327" s="154">
        <f t="shared" si="250"/>
        <v>18.05</v>
      </c>
      <c r="Z327" s="148">
        <v>311.5</v>
      </c>
      <c r="AA327" s="21">
        <f t="shared" si="251"/>
        <v>3.125</v>
      </c>
      <c r="AB327" s="215">
        <v>0.28499999999999998</v>
      </c>
      <c r="AC327" s="237">
        <f t="shared" si="260"/>
        <v>2.0433776607514343E-3</v>
      </c>
      <c r="AD327" s="22">
        <f t="shared" si="261"/>
        <v>1.0216888303757173E-2</v>
      </c>
      <c r="AE327" s="22">
        <f t="shared" si="262"/>
        <v>5.846330529372161E-2</v>
      </c>
      <c r="AF327" s="22">
        <f t="shared" si="263"/>
        <v>0.10245268549045387</v>
      </c>
      <c r="AG327" s="22">
        <f t="shared" si="264"/>
        <v>1.7680892814557549</v>
      </c>
      <c r="AH327" s="22">
        <f t="shared" si="265"/>
        <v>1.773765330513398E-2</v>
      </c>
      <c r="AI327" s="238">
        <f t="shared" si="266"/>
        <v>1.2311999999999998E-3</v>
      </c>
      <c r="AJ327" s="247">
        <f t="shared" si="267"/>
        <v>5.6760490576428734E-6</v>
      </c>
      <c r="AK327" s="23">
        <f t="shared" si="268"/>
        <v>2.8380245288214368E-5</v>
      </c>
      <c r="AL327" s="23">
        <f t="shared" si="269"/>
        <v>1.6239807026033782E-4</v>
      </c>
      <c r="AM327" s="23">
        <f t="shared" si="270"/>
        <v>2.8459079302903853E-4</v>
      </c>
      <c r="AN327" s="23">
        <f t="shared" si="271"/>
        <v>4.9113591151548749E-3</v>
      </c>
      <c r="AO327" s="23">
        <f t="shared" si="272"/>
        <v>4.927125918092772E-5</v>
      </c>
      <c r="AP327" s="248">
        <f t="shared" si="273"/>
        <v>3.4199999999999994E-6</v>
      </c>
      <c r="AQ327" s="256">
        <f t="shared" si="274"/>
        <v>28.380245288214368</v>
      </c>
      <c r="AR327" s="257">
        <f t="shared" si="275"/>
        <v>162.39807026033782</v>
      </c>
      <c r="AS327" s="257">
        <f t="shared" si="276"/>
        <v>284.59079302903854</v>
      </c>
      <c r="AT327" s="257">
        <f t="shared" si="277"/>
        <v>4911.3591151548753</v>
      </c>
      <c r="AU327" s="257">
        <f t="shared" si="278"/>
        <v>49.271259180927721</v>
      </c>
      <c r="AV327" s="258">
        <f t="shared" si="279"/>
        <v>3.4199999999999995</v>
      </c>
      <c r="AW327" s="264">
        <v>1</v>
      </c>
      <c r="AX327" s="265">
        <f t="shared" si="280"/>
        <v>28.380245288214368</v>
      </c>
      <c r="AY327" s="265">
        <f t="shared" si="281"/>
        <v>162.39807026033782</v>
      </c>
      <c r="AZ327" s="265">
        <f t="shared" si="282"/>
        <v>284.59079302903854</v>
      </c>
      <c r="BA327" s="265">
        <f t="shared" si="283"/>
        <v>4911.3591151548753</v>
      </c>
      <c r="BB327" s="265">
        <f t="shared" si="284"/>
        <v>49.271259180927721</v>
      </c>
      <c r="BC327" s="266">
        <f t="shared" si="285"/>
        <v>3.4199999999999995</v>
      </c>
      <c r="BG327" s="13">
        <v>0.1</v>
      </c>
      <c r="BH327" s="13">
        <f t="shared" si="286"/>
        <v>36</v>
      </c>
      <c r="BI327"/>
      <c r="BJ327">
        <f t="shared" si="252"/>
        <v>36</v>
      </c>
      <c r="BK327" s="13">
        <f t="shared" si="287"/>
        <v>0.18000000000000002</v>
      </c>
      <c r="BL327" s="13">
        <f t="shared" si="288"/>
        <v>1.03</v>
      </c>
      <c r="BM327" s="13">
        <f t="shared" si="289"/>
        <v>1.8050000000000002</v>
      </c>
      <c r="BN327" s="13">
        <f t="shared" si="290"/>
        <v>31.150000000000002</v>
      </c>
      <c r="BO327" s="13">
        <f t="shared" si="291"/>
        <v>0.3125</v>
      </c>
      <c r="BP327" s="13">
        <f t="shared" si="292"/>
        <v>2.8499999999999998E-2</v>
      </c>
      <c r="BQ327" s="13">
        <f t="shared" si="253"/>
        <v>1.4448862004424442E-3</v>
      </c>
      <c r="BR327" s="209">
        <f t="shared" si="254"/>
        <v>8.267959924753987E-3</v>
      </c>
      <c r="BS327" s="209">
        <f t="shared" si="255"/>
        <v>1.4488997732214511E-2</v>
      </c>
      <c r="BT327" s="209">
        <f t="shared" si="256"/>
        <v>0.25004558413212297</v>
      </c>
      <c r="BU327" s="209">
        <f t="shared" si="257"/>
        <v>2.5084829868792435E-3</v>
      </c>
      <c r="BV327" s="209">
        <f t="shared" si="258"/>
        <v>1.7411797379937547E-4</v>
      </c>
      <c r="CI327"/>
      <c r="CJ327"/>
      <c r="CK327"/>
      <c r="CL327"/>
      <c r="CM327"/>
    </row>
    <row r="328" spans="1:91" s="13" customFormat="1" ht="12.95" customHeight="1" thickBot="1" x14ac:dyDescent="0.3">
      <c r="A328" s="13">
        <v>4.6281424399447602</v>
      </c>
      <c r="B328" s="13">
        <v>-74.151106327997596</v>
      </c>
      <c r="C328" s="13">
        <v>23</v>
      </c>
      <c r="D328" s="13">
        <v>27</v>
      </c>
      <c r="E328" s="13">
        <v>1845</v>
      </c>
      <c r="F328" s="3" t="s">
        <v>5</v>
      </c>
      <c r="G328" s="4" t="s">
        <v>445</v>
      </c>
      <c r="H328" s="5" t="s">
        <v>446</v>
      </c>
      <c r="I328" s="14" t="s">
        <v>1598</v>
      </c>
      <c r="J328" s="3" t="s">
        <v>1553</v>
      </c>
      <c r="K328" s="6">
        <v>40620</v>
      </c>
      <c r="L328" s="15">
        <v>12</v>
      </c>
      <c r="M328" s="3">
        <v>7</v>
      </c>
      <c r="N328" s="3">
        <f t="shared" si="259"/>
        <v>360</v>
      </c>
      <c r="O328" s="3">
        <v>30</v>
      </c>
      <c r="P328" s="14" t="s">
        <v>1554</v>
      </c>
      <c r="Q328" s="3">
        <v>880</v>
      </c>
      <c r="R328" s="14"/>
      <c r="S328" s="14"/>
      <c r="T328" s="14">
        <f>0.738210935315612*Q328</f>
        <v>649.62562307773851</v>
      </c>
      <c r="U328" s="17">
        <v>3.9E-2</v>
      </c>
      <c r="V328" s="18">
        <v>2.02</v>
      </c>
      <c r="W328" s="19">
        <v>10.1</v>
      </c>
      <c r="X328" s="18">
        <v>1.9</v>
      </c>
      <c r="Y328" s="20">
        <v>18.05</v>
      </c>
      <c r="Z328" s="19">
        <v>160.19999999999999</v>
      </c>
      <c r="AA328" s="21">
        <v>3.125</v>
      </c>
      <c r="AB328" s="219">
        <v>1.0149999999999999</v>
      </c>
      <c r="AC328" s="237">
        <f t="shared" si="260"/>
        <v>4.8716957651005324E-2</v>
      </c>
      <c r="AD328" s="22">
        <f t="shared" si="261"/>
        <v>0.24358478825502661</v>
      </c>
      <c r="AE328" s="22">
        <f t="shared" si="262"/>
        <v>4.5822880958866392E-2</v>
      </c>
      <c r="AF328" s="22">
        <f t="shared" si="263"/>
        <v>0.43531736910923086</v>
      </c>
      <c r="AG328" s="22">
        <f t="shared" si="264"/>
        <v>3.8635923840054716</v>
      </c>
      <c r="AH328" s="22">
        <f t="shared" si="265"/>
        <v>7.5366580524451318E-2</v>
      </c>
      <c r="AI328" s="238">
        <f t="shared" si="266"/>
        <v>1.8630840089086852E-2</v>
      </c>
      <c r="AJ328" s="247">
        <f t="shared" si="267"/>
        <v>1.3532488236390368E-4</v>
      </c>
      <c r="AK328" s="23">
        <f t="shared" si="268"/>
        <v>6.7662441181951839E-4</v>
      </c>
      <c r="AL328" s="23">
        <f t="shared" si="269"/>
        <v>1.2728578044129553E-4</v>
      </c>
      <c r="AM328" s="23">
        <f t="shared" si="270"/>
        <v>1.2092149141923079E-3</v>
      </c>
      <c r="AN328" s="23">
        <f t="shared" si="271"/>
        <v>1.0732201066681865E-2</v>
      </c>
      <c r="AO328" s="23">
        <f t="shared" si="272"/>
        <v>2.0935161256792033E-4</v>
      </c>
      <c r="AP328" s="248">
        <f t="shared" si="273"/>
        <v>5.175233358079681E-5</v>
      </c>
      <c r="AQ328" s="256">
        <f t="shared" si="274"/>
        <v>676.6244118195184</v>
      </c>
      <c r="AR328" s="257">
        <f t="shared" si="275"/>
        <v>127.28578044129553</v>
      </c>
      <c r="AS328" s="257">
        <f t="shared" si="276"/>
        <v>1209.214914192308</v>
      </c>
      <c r="AT328" s="257">
        <f t="shared" si="277"/>
        <v>10732.201066681866</v>
      </c>
      <c r="AU328" s="257">
        <f t="shared" si="278"/>
        <v>209.35161256792034</v>
      </c>
      <c r="AV328" s="258">
        <f t="shared" si="279"/>
        <v>51.752333580796808</v>
      </c>
      <c r="AW328" s="264">
        <v>1</v>
      </c>
      <c r="AX328" s="265">
        <f t="shared" si="280"/>
        <v>676.6244118195184</v>
      </c>
      <c r="AY328" s="265">
        <f t="shared" si="281"/>
        <v>127.28578044129553</v>
      </c>
      <c r="AZ328" s="265">
        <f t="shared" si="282"/>
        <v>1209.214914192308</v>
      </c>
      <c r="BA328" s="265">
        <f t="shared" si="283"/>
        <v>10732.201066681866</v>
      </c>
      <c r="BB328" s="265">
        <f t="shared" si="284"/>
        <v>209.35161256792034</v>
      </c>
      <c r="BC328" s="266">
        <f t="shared" si="285"/>
        <v>51.752333580796808</v>
      </c>
      <c r="BD328" s="211">
        <f>'F. CONVERSIÓN DE CARBÓN A CARNE'!$F$20</f>
        <v>0.16207300021353654</v>
      </c>
      <c r="BG328" s="13">
        <v>0.1</v>
      </c>
      <c r="BH328" s="13">
        <f t="shared" si="286"/>
        <v>88</v>
      </c>
      <c r="BI328">
        <f>(((((BD328+BE328+BF328)/0.738210935315612)^2)+((BH328/Q328)^2))^(1/2))*T328</f>
        <v>156.72207371895846</v>
      </c>
      <c r="BJ328">
        <f>(((BH328)^2)+((BI328^2))^(1/2))</f>
        <v>7900.7220737189582</v>
      </c>
      <c r="BK328" s="13">
        <f t="shared" si="287"/>
        <v>1.01</v>
      </c>
      <c r="BL328" s="13">
        <f t="shared" si="288"/>
        <v>0.19</v>
      </c>
      <c r="BM328" s="13">
        <f t="shared" si="289"/>
        <v>1.8050000000000002</v>
      </c>
      <c r="BN328" s="13">
        <f t="shared" si="290"/>
        <v>16.02</v>
      </c>
      <c r="BO328" s="13">
        <f t="shared" si="291"/>
        <v>0.3125</v>
      </c>
      <c r="BP328" s="13">
        <f t="shared" si="292"/>
        <v>0.10149999999999999</v>
      </c>
      <c r="BQ328" s="13">
        <f>((((BJ328/(Q328+R328+S328+T328))^2)+((BK328/W328)^2))^(1/2))*AD328</f>
        <v>1.2583839678824122</v>
      </c>
      <c r="BR328" s="209">
        <f>((((BJ328/(Q328+R328+S328+T328))^2)+((BL328/X328)^2))^(1/2))*AE328</f>
        <v>0.23672569692837458</v>
      </c>
      <c r="BS328" s="209">
        <f>(((((BJ328/(Q328+R328+S328+T328))^2)+((BM328/Y328)^2))^(1/2))*AF328)</f>
        <v>2.2488941208195592</v>
      </c>
      <c r="BT328" s="209">
        <f>((((BJ328/(Q328+R328+S328+T328))^2)+((BN328/Z328)^2))^(1/2))*AG328</f>
        <v>19.959714025224002</v>
      </c>
      <c r="BU328" s="209">
        <f>((((BJ328/(Q328+R328+S328+T328))^2)+((BO328/AA328)^2))^(1/2))*AH328</f>
        <v>0.38935147521114249</v>
      </c>
      <c r="BV328" s="209">
        <f>((((BJ328/(Q328+R328+S328+T328))^2)+((BP328/AB328)^2))^(1/2))*AI328</f>
        <v>9.6248828361735844E-2</v>
      </c>
      <c r="CI328"/>
      <c r="CJ328"/>
      <c r="CK328"/>
      <c r="CL328"/>
      <c r="CM328"/>
    </row>
    <row r="329" spans="1:91" s="53" customFormat="1" ht="12.95" customHeight="1" thickBot="1" x14ac:dyDescent="0.3">
      <c r="A329" s="13">
        <v>4.6284530000000004</v>
      </c>
      <c r="B329" s="13">
        <v>-74.067190999999994</v>
      </c>
      <c r="C329" s="13">
        <v>33</v>
      </c>
      <c r="D329" s="13">
        <v>27</v>
      </c>
      <c r="E329" s="13">
        <v>2348</v>
      </c>
      <c r="F329" s="58" t="s">
        <v>13</v>
      </c>
      <c r="G329" s="59" t="s">
        <v>32</v>
      </c>
      <c r="H329" s="60" t="s">
        <v>1284</v>
      </c>
      <c r="I329" s="16" t="s">
        <v>1585</v>
      </c>
      <c r="J329" s="16"/>
      <c r="K329" s="66">
        <v>40225</v>
      </c>
      <c r="L329" s="16">
        <v>12</v>
      </c>
      <c r="M329" s="16">
        <v>7</v>
      </c>
      <c r="N329" s="3">
        <f t="shared" si="259"/>
        <v>360</v>
      </c>
      <c r="O329" s="3">
        <v>30</v>
      </c>
      <c r="P329" s="16" t="s">
        <v>1554</v>
      </c>
      <c r="Q329" s="62">
        <v>550</v>
      </c>
      <c r="R329" s="14"/>
      <c r="S329" s="14"/>
      <c r="T329" s="14"/>
      <c r="U329" s="17">
        <v>3.9E-2</v>
      </c>
      <c r="V329" s="33">
        <v>0.36</v>
      </c>
      <c r="W329" s="34">
        <v>1.8</v>
      </c>
      <c r="X329" s="33">
        <v>10.3</v>
      </c>
      <c r="Y329" s="29">
        <f>0.01805*1000</f>
        <v>18.05</v>
      </c>
      <c r="Z329" s="34">
        <v>311.5</v>
      </c>
      <c r="AA329" s="21">
        <f>0.003125*1000</f>
        <v>3.125</v>
      </c>
      <c r="AB329" s="216">
        <v>0.28499999999999998</v>
      </c>
      <c r="AC329" s="237">
        <f t="shared" si="260"/>
        <v>3.1218269817035803E-3</v>
      </c>
      <c r="AD329" s="22">
        <f t="shared" si="261"/>
        <v>1.5609134908517902E-2</v>
      </c>
      <c r="AE329" s="22">
        <f t="shared" si="262"/>
        <v>8.9318938643185769E-2</v>
      </c>
      <c r="AF329" s="22">
        <f t="shared" si="263"/>
        <v>0.15652493616597118</v>
      </c>
      <c r="AG329" s="22">
        <f t="shared" si="264"/>
        <v>2.701247513335181</v>
      </c>
      <c r="AH329" s="22">
        <f t="shared" si="265"/>
        <v>2.7099192549510247E-2</v>
      </c>
      <c r="AI329" s="238">
        <f t="shared" si="266"/>
        <v>1.8810000000000001E-3</v>
      </c>
      <c r="AJ329" s="247">
        <f t="shared" si="267"/>
        <v>8.6717416158432791E-6</v>
      </c>
      <c r="AK329" s="23">
        <f t="shared" si="268"/>
        <v>4.3358708079216396E-5</v>
      </c>
      <c r="AL329" s="23">
        <f t="shared" si="269"/>
        <v>2.4810816289773824E-4</v>
      </c>
      <c r="AM329" s="23">
        <f t="shared" si="270"/>
        <v>4.3479148934991998E-4</v>
      </c>
      <c r="AN329" s="23">
        <f t="shared" si="271"/>
        <v>7.503465314819947E-3</v>
      </c>
      <c r="AO329" s="23">
        <f t="shared" si="272"/>
        <v>7.5275534859750687E-5</v>
      </c>
      <c r="AP329" s="248">
        <f t="shared" si="273"/>
        <v>5.2249999999999999E-6</v>
      </c>
      <c r="AQ329" s="256">
        <f t="shared" si="274"/>
        <v>43.358708079216399</v>
      </c>
      <c r="AR329" s="257">
        <f t="shared" si="275"/>
        <v>248.10816289773825</v>
      </c>
      <c r="AS329" s="257">
        <f t="shared" si="276"/>
        <v>434.79148934991997</v>
      </c>
      <c r="AT329" s="257">
        <f t="shared" si="277"/>
        <v>7503.4653148199468</v>
      </c>
      <c r="AU329" s="257">
        <f t="shared" si="278"/>
        <v>75.275534859750692</v>
      </c>
      <c r="AV329" s="258">
        <f t="shared" si="279"/>
        <v>5.2249999999999996</v>
      </c>
      <c r="AW329" s="264">
        <v>1</v>
      </c>
      <c r="AX329" s="265">
        <f t="shared" si="280"/>
        <v>43.358708079216399</v>
      </c>
      <c r="AY329" s="265">
        <f t="shared" si="281"/>
        <v>248.10816289773825</v>
      </c>
      <c r="AZ329" s="265">
        <f t="shared" si="282"/>
        <v>434.79148934991997</v>
      </c>
      <c r="BA329" s="265">
        <f t="shared" si="283"/>
        <v>7503.4653148199468</v>
      </c>
      <c r="BB329" s="265">
        <f t="shared" si="284"/>
        <v>75.275534859750692</v>
      </c>
      <c r="BC329" s="266">
        <f t="shared" si="285"/>
        <v>5.2249999999999996</v>
      </c>
      <c r="BG329" s="13">
        <v>0.1</v>
      </c>
      <c r="BH329" s="13">
        <f t="shared" si="286"/>
        <v>55</v>
      </c>
      <c r="BI329"/>
      <c r="BJ329">
        <f>BH329</f>
        <v>55</v>
      </c>
      <c r="BK329" s="13">
        <f t="shared" si="287"/>
        <v>0.18000000000000002</v>
      </c>
      <c r="BL329" s="13">
        <f t="shared" si="288"/>
        <v>1.03</v>
      </c>
      <c r="BM329" s="13">
        <f t="shared" si="289"/>
        <v>1.8050000000000002</v>
      </c>
      <c r="BN329" s="13">
        <f t="shared" si="290"/>
        <v>31.150000000000002</v>
      </c>
      <c r="BO329" s="13">
        <f t="shared" si="291"/>
        <v>0.3125</v>
      </c>
      <c r="BP329" s="13">
        <f t="shared" si="292"/>
        <v>2.8499999999999998E-2</v>
      </c>
      <c r="BQ329" s="13">
        <f>((((BJ329/Q329)^2)+((BK329/W329)^2))^(1/2))*AD329</f>
        <v>2.2074650284537342E-3</v>
      </c>
      <c r="BR329" s="209">
        <f>(((((BJ329/Q329))^2)+((BL329/X329)^2))^(1/2))*AE329</f>
        <v>1.2631605440596364E-2</v>
      </c>
      <c r="BS329" s="209">
        <f>(((((BJ329/Q329))^2)+((BM329/Y329)^2))^(1/2))*AF329</f>
        <v>2.2135968757549945E-2</v>
      </c>
      <c r="BT329" s="209">
        <f>((((BJ329/Q329)^2)+((BN329/Z329)^2))^(1/2))*AG329</f>
        <v>0.38201408686852117</v>
      </c>
      <c r="BU329" s="209">
        <f>((((BJ329/Q329)^2)+((BO329/AA329)^2))^(1/2))*AH329</f>
        <v>3.8324045632877331E-3</v>
      </c>
      <c r="BV329" s="209">
        <f>((((BJ329/Q329)^2)+((BP329/AB329)^2))^(1/2))*AI329</f>
        <v>2.6601357108237925E-4</v>
      </c>
      <c r="CI329"/>
      <c r="CJ329"/>
      <c r="CK329"/>
      <c r="CL329"/>
      <c r="CM329"/>
    </row>
    <row r="330" spans="1:91" s="13" customFormat="1" ht="12.95" customHeight="1" thickBot="1" x14ac:dyDescent="0.3">
      <c r="A330" s="13">
        <v>4.6289850000000001</v>
      </c>
      <c r="B330" s="13">
        <v>-74.170375000000007</v>
      </c>
      <c r="C330" s="13">
        <v>21</v>
      </c>
      <c r="D330" s="13">
        <v>27</v>
      </c>
      <c r="E330" s="13">
        <v>1843</v>
      </c>
      <c r="F330" s="3" t="s">
        <v>5</v>
      </c>
      <c r="G330" s="4" t="s">
        <v>359</v>
      </c>
      <c r="H330" s="5" t="s">
        <v>360</v>
      </c>
      <c r="I330" s="14" t="s">
        <v>1598</v>
      </c>
      <c r="J330" s="3" t="s">
        <v>1553</v>
      </c>
      <c r="K330" s="6">
        <v>40627</v>
      </c>
      <c r="L330" s="15">
        <v>12</v>
      </c>
      <c r="M330" s="3">
        <v>7</v>
      </c>
      <c r="N330" s="3">
        <f t="shared" si="259"/>
        <v>360</v>
      </c>
      <c r="O330" s="3">
        <v>30</v>
      </c>
      <c r="P330" s="14" t="s">
        <v>1554</v>
      </c>
      <c r="Q330" s="3">
        <v>425</v>
      </c>
      <c r="R330" s="14"/>
      <c r="S330" s="14"/>
      <c r="T330" s="14">
        <f>0.738210935315612*Q330</f>
        <v>313.73964750913512</v>
      </c>
      <c r="U330" s="17">
        <v>3.9E-2</v>
      </c>
      <c r="V330" s="18">
        <v>2.02</v>
      </c>
      <c r="W330" s="19">
        <v>10.1</v>
      </c>
      <c r="X330" s="18">
        <v>1.9</v>
      </c>
      <c r="Y330" s="20">
        <v>18.05</v>
      </c>
      <c r="Z330" s="19">
        <v>160.19999999999999</v>
      </c>
      <c r="AA330" s="21">
        <v>3.125</v>
      </c>
      <c r="AB330" s="219">
        <v>1.0149999999999999</v>
      </c>
      <c r="AC330" s="237">
        <f t="shared" si="260"/>
        <v>2.352807613826962E-2</v>
      </c>
      <c r="AD330" s="22">
        <f t="shared" si="261"/>
        <v>0.11764038069134809</v>
      </c>
      <c r="AE330" s="22">
        <f t="shared" si="262"/>
        <v>2.2130368644907063E-2</v>
      </c>
      <c r="AF330" s="22">
        <f t="shared" si="263"/>
        <v>0.21023850212661715</v>
      </c>
      <c r="AG330" s="22">
        <f t="shared" si="264"/>
        <v>1.8659395036390063</v>
      </c>
      <c r="AH330" s="22">
        <f t="shared" si="265"/>
        <v>3.6398632639649785E-2</v>
      </c>
      <c r="AI330" s="238">
        <f t="shared" si="266"/>
        <v>8.9978489066612662E-3</v>
      </c>
      <c r="AJ330" s="247">
        <f t="shared" si="267"/>
        <v>6.5355767050748941E-5</v>
      </c>
      <c r="AK330" s="23">
        <f t="shared" si="268"/>
        <v>3.267788352537447E-4</v>
      </c>
      <c r="AL330" s="23">
        <f t="shared" si="269"/>
        <v>6.1473246235852955E-5</v>
      </c>
      <c r="AM330" s="23">
        <f t="shared" si="270"/>
        <v>5.8399583924060325E-4</v>
      </c>
      <c r="AN330" s="23">
        <f t="shared" si="271"/>
        <v>5.183165287886129E-3</v>
      </c>
      <c r="AO330" s="23">
        <f t="shared" si="272"/>
        <v>1.0110731288791606E-4</v>
      </c>
      <c r="AP330" s="248">
        <f t="shared" si="273"/>
        <v>2.4994024740725739E-5</v>
      </c>
      <c r="AQ330" s="256">
        <f t="shared" si="274"/>
        <v>326.77883525374472</v>
      </c>
      <c r="AR330" s="257">
        <f t="shared" si="275"/>
        <v>61.473246235852955</v>
      </c>
      <c r="AS330" s="257">
        <f t="shared" si="276"/>
        <v>583.99583924060323</v>
      </c>
      <c r="AT330" s="257">
        <f t="shared" si="277"/>
        <v>5183.1652878861287</v>
      </c>
      <c r="AU330" s="257">
        <f t="shared" si="278"/>
        <v>101.10731288791607</v>
      </c>
      <c r="AV330" s="258">
        <f t="shared" si="279"/>
        <v>24.994024740725738</v>
      </c>
      <c r="AW330" s="264">
        <v>1</v>
      </c>
      <c r="AX330" s="265">
        <f t="shared" si="280"/>
        <v>326.77883525374472</v>
      </c>
      <c r="AY330" s="265">
        <f t="shared" si="281"/>
        <v>61.473246235852955</v>
      </c>
      <c r="AZ330" s="265">
        <f t="shared" si="282"/>
        <v>583.99583924060323</v>
      </c>
      <c r="BA330" s="265">
        <f t="shared" si="283"/>
        <v>5183.1652878861287</v>
      </c>
      <c r="BB330" s="265">
        <f t="shared" si="284"/>
        <v>101.10731288791607</v>
      </c>
      <c r="BC330" s="266">
        <f t="shared" si="285"/>
        <v>24.994024740725738</v>
      </c>
      <c r="BD330" s="211">
        <f>'F. CONVERSIÓN DE CARBÓN A CARNE'!$F$20</f>
        <v>0.16207300021353654</v>
      </c>
      <c r="BG330" s="13">
        <v>0.1</v>
      </c>
      <c r="BH330" s="13">
        <f t="shared" si="286"/>
        <v>42.5</v>
      </c>
      <c r="BI330">
        <f>(((((BD330+BE330+BF330)/0.738210935315612)^2)+((BH330/Q330)^2))^(1/2))*T330</f>
        <v>75.689637875633366</v>
      </c>
      <c r="BJ330">
        <f>(((BH330)^2)+((BI330^2))^(1/2))</f>
        <v>1881.9396378756333</v>
      </c>
      <c r="BK330" s="13">
        <f t="shared" si="287"/>
        <v>1.01</v>
      </c>
      <c r="BL330" s="13">
        <f t="shared" si="288"/>
        <v>0.19</v>
      </c>
      <c r="BM330" s="13">
        <f t="shared" si="289"/>
        <v>1.8050000000000002</v>
      </c>
      <c r="BN330" s="13">
        <f t="shared" si="290"/>
        <v>16.02</v>
      </c>
      <c r="BO330" s="13">
        <f t="shared" si="291"/>
        <v>0.3125</v>
      </c>
      <c r="BP330" s="13">
        <f t="shared" si="292"/>
        <v>0.10149999999999999</v>
      </c>
      <c r="BQ330" s="13">
        <f>((((BJ330/(Q330+R330+S330+T330))^2)+((BK330/W330)^2))^(1/2))*AD330</f>
        <v>0.29991973611043476</v>
      </c>
      <c r="BR330" s="209">
        <f>((((BJ330/(Q330+R330+S330+T330))^2)+((BL330/X330)^2))^(1/2))*AE330</f>
        <v>5.6420544416814447E-2</v>
      </c>
      <c r="BS330" s="209">
        <f>(((((BJ330/(Q330+R330+S330+T330))^2)+((BM330/Y330)^2))^(1/2))*AF330)</f>
        <v>0.53599517195973745</v>
      </c>
      <c r="BT330" s="209">
        <f>((((BJ330/(Q330+R330+S330+T330))^2)+((BN330/Z330)^2))^(1/2))*AG330</f>
        <v>4.7571427450387764</v>
      </c>
      <c r="BU330" s="209">
        <f>((((BJ330/(Q330+R330+S330+T330))^2)+((BO330/AA330)^2))^(1/2))*AH330</f>
        <v>9.2796948053971151E-2</v>
      </c>
      <c r="BV330" s="209">
        <f>((((BJ330/(Q330+R330+S330+T330))^2)+((BP330/AB330)^2))^(1/2))*AI330</f>
        <v>2.2939678142727082E-2</v>
      </c>
      <c r="CI330"/>
      <c r="CJ330"/>
      <c r="CK330"/>
      <c r="CL330"/>
      <c r="CM330"/>
    </row>
    <row r="331" spans="1:91" s="35" customFormat="1" ht="12.95" customHeight="1" x14ac:dyDescent="0.25">
      <c r="A331" s="13">
        <v>4.6290278191396803</v>
      </c>
      <c r="B331" s="13">
        <v>-74.133556002817002</v>
      </c>
      <c r="C331" s="13">
        <v>25</v>
      </c>
      <c r="D331" s="13">
        <v>27</v>
      </c>
      <c r="E331" s="13">
        <v>1847</v>
      </c>
      <c r="F331" s="58" t="s">
        <v>13</v>
      </c>
      <c r="G331" s="59" t="s">
        <v>956</v>
      </c>
      <c r="H331" s="60" t="s">
        <v>957</v>
      </c>
      <c r="I331" s="16" t="s">
        <v>1598</v>
      </c>
      <c r="J331" s="16"/>
      <c r="K331" s="66">
        <v>40088</v>
      </c>
      <c r="L331" s="69">
        <f>140/30</f>
        <v>4.666666666666667</v>
      </c>
      <c r="M331" s="16">
        <v>7</v>
      </c>
      <c r="N331" s="3">
        <f t="shared" si="259"/>
        <v>140</v>
      </c>
      <c r="O331" s="3">
        <v>30</v>
      </c>
      <c r="P331" s="16" t="s">
        <v>1554</v>
      </c>
      <c r="Q331" s="16">
        <v>320</v>
      </c>
      <c r="R331" s="14"/>
      <c r="S331" s="14"/>
      <c r="T331" s="14"/>
      <c r="U331" s="17">
        <v>3.9E-2</v>
      </c>
      <c r="V331" s="144">
        <v>0.36</v>
      </c>
      <c r="W331" s="149">
        <v>1.8</v>
      </c>
      <c r="X331" s="144">
        <v>10.3</v>
      </c>
      <c r="Y331" s="29">
        <f>0.01805*1000</f>
        <v>18.05</v>
      </c>
      <c r="Z331" s="149">
        <v>311.5</v>
      </c>
      <c r="AA331" s="21">
        <f>0.003125*1000</f>
        <v>3.125</v>
      </c>
      <c r="AB331" s="217">
        <v>0.28499999999999998</v>
      </c>
      <c r="AC331" s="237">
        <f t="shared" si="260"/>
        <v>1.8163356984457191E-3</v>
      </c>
      <c r="AD331" s="22">
        <f t="shared" si="261"/>
        <v>9.0816784922285974E-3</v>
      </c>
      <c r="AE331" s="22">
        <f t="shared" si="262"/>
        <v>5.1967382483308081E-2</v>
      </c>
      <c r="AF331" s="22">
        <f t="shared" si="263"/>
        <v>9.1069053769292321E-2</v>
      </c>
      <c r="AG331" s="22">
        <f t="shared" si="264"/>
        <v>1.57163491684956</v>
      </c>
      <c r="AH331" s="22">
        <f t="shared" si="265"/>
        <v>1.5766802937896871E-2</v>
      </c>
      <c r="AI331" s="238">
        <f t="shared" si="266"/>
        <v>1.0943999999999999E-3</v>
      </c>
      <c r="AJ331" s="247">
        <f t="shared" si="267"/>
        <v>5.0453769401269971E-6</v>
      </c>
      <c r="AK331" s="23">
        <f t="shared" si="268"/>
        <v>2.5226884700634992E-5</v>
      </c>
      <c r="AL331" s="23">
        <f t="shared" si="269"/>
        <v>1.4435384023141134E-4</v>
      </c>
      <c r="AM331" s="23">
        <f t="shared" si="270"/>
        <v>2.5296959380358976E-4</v>
      </c>
      <c r="AN331" s="23">
        <f t="shared" si="271"/>
        <v>4.3656525468043338E-3</v>
      </c>
      <c r="AO331" s="23">
        <f t="shared" si="272"/>
        <v>4.379667482749131E-5</v>
      </c>
      <c r="AP331" s="248">
        <f t="shared" si="273"/>
        <v>3.0399999999999997E-6</v>
      </c>
      <c r="AQ331" s="256">
        <f t="shared" si="274"/>
        <v>25.22688470063499</v>
      </c>
      <c r="AR331" s="257">
        <f t="shared" si="275"/>
        <v>144.35384023141134</v>
      </c>
      <c r="AS331" s="257">
        <f t="shared" si="276"/>
        <v>252.96959380358976</v>
      </c>
      <c r="AT331" s="257">
        <f t="shared" si="277"/>
        <v>4365.6525468043337</v>
      </c>
      <c r="AU331" s="257">
        <f t="shared" si="278"/>
        <v>43.796674827491309</v>
      </c>
      <c r="AV331" s="258">
        <f t="shared" si="279"/>
        <v>3.0399999999999996</v>
      </c>
      <c r="AW331" s="264">
        <v>1</v>
      </c>
      <c r="AX331" s="265">
        <f t="shared" si="280"/>
        <v>25.22688470063499</v>
      </c>
      <c r="AY331" s="265">
        <f t="shared" si="281"/>
        <v>144.35384023141134</v>
      </c>
      <c r="AZ331" s="265">
        <f t="shared" si="282"/>
        <v>252.96959380358976</v>
      </c>
      <c r="BA331" s="265">
        <f t="shared" si="283"/>
        <v>4365.6525468043337</v>
      </c>
      <c r="BB331" s="265">
        <f t="shared" si="284"/>
        <v>43.796674827491309</v>
      </c>
      <c r="BC331" s="266">
        <f t="shared" si="285"/>
        <v>3.0399999999999996</v>
      </c>
      <c r="BG331" s="13">
        <v>0.1</v>
      </c>
      <c r="BH331" s="13">
        <f t="shared" si="286"/>
        <v>32</v>
      </c>
      <c r="BI331"/>
      <c r="BJ331">
        <f>BH331</f>
        <v>32</v>
      </c>
      <c r="BK331" s="13">
        <f t="shared" si="287"/>
        <v>0.18000000000000002</v>
      </c>
      <c r="BL331" s="13">
        <f t="shared" si="288"/>
        <v>1.03</v>
      </c>
      <c r="BM331" s="13">
        <f t="shared" si="289"/>
        <v>1.8050000000000002</v>
      </c>
      <c r="BN331" s="13">
        <f t="shared" si="290"/>
        <v>31.150000000000002</v>
      </c>
      <c r="BO331" s="13">
        <f t="shared" si="291"/>
        <v>0.3125</v>
      </c>
      <c r="BP331" s="13">
        <f t="shared" si="292"/>
        <v>2.8499999999999998E-2</v>
      </c>
      <c r="BQ331" s="13">
        <f>((((BJ331/Q331)^2)+((BK331/W331)^2))^(1/2))*AD331</f>
        <v>1.2843432892821725E-3</v>
      </c>
      <c r="BR331" s="209">
        <f>(((((BJ331/Q331))^2)+((BL331/X331)^2))^(1/2))*AE331</f>
        <v>7.3492977108924294E-3</v>
      </c>
      <c r="BS331" s="209">
        <f>(((((BJ331/Q331))^2)+((BM331/Y331)^2))^(1/2))*AF331</f>
        <v>1.2879109095301785E-2</v>
      </c>
      <c r="BT331" s="209">
        <f>((((BJ331/Q331)^2)+((BN331/Z331)^2))^(1/2))*AG331</f>
        <v>0.22226274145077599</v>
      </c>
      <c r="BU331" s="209">
        <f>((((BJ331/Q331)^2)+((BO331/AA331)^2))^(1/2))*AH331</f>
        <v>2.2297626550037719E-3</v>
      </c>
      <c r="BV331" s="209">
        <f>((((BJ331/Q331)^2)+((BP331/AB331)^2))^(1/2))*AI331</f>
        <v>1.5477153226611153E-4</v>
      </c>
      <c r="CI331"/>
      <c r="CJ331"/>
      <c r="CK331"/>
      <c r="CL331"/>
      <c r="CM331"/>
    </row>
    <row r="332" spans="1:91" s="13" customFormat="1" ht="12.95" customHeight="1" thickBot="1" x14ac:dyDescent="0.3">
      <c r="A332" s="13">
        <v>4.62903315880033</v>
      </c>
      <c r="B332" s="13">
        <v>-74.067885368670602</v>
      </c>
      <c r="C332" s="13">
        <v>33</v>
      </c>
      <c r="D332" s="13">
        <v>27</v>
      </c>
      <c r="E332" s="13">
        <v>2348</v>
      </c>
      <c r="F332" s="58" t="s">
        <v>13</v>
      </c>
      <c r="G332" s="59" t="s">
        <v>1230</v>
      </c>
      <c r="H332" s="60" t="s">
        <v>1231</v>
      </c>
      <c r="I332" s="16" t="s">
        <v>1585</v>
      </c>
      <c r="J332" s="16"/>
      <c r="K332" s="66">
        <v>39874</v>
      </c>
      <c r="L332" s="16">
        <v>4</v>
      </c>
      <c r="M332" s="16">
        <v>7</v>
      </c>
      <c r="N332" s="3">
        <f t="shared" si="259"/>
        <v>120</v>
      </c>
      <c r="O332" s="3">
        <v>30</v>
      </c>
      <c r="P332" s="16" t="s">
        <v>1554</v>
      </c>
      <c r="Q332" s="16">
        <v>300</v>
      </c>
      <c r="R332" s="14"/>
      <c r="S332" s="14"/>
      <c r="T332" s="14"/>
      <c r="U332" s="17">
        <v>3.9E-2</v>
      </c>
      <c r="V332" s="142">
        <v>0.36</v>
      </c>
      <c r="W332" s="148">
        <v>1.8</v>
      </c>
      <c r="X332" s="142">
        <v>10.3</v>
      </c>
      <c r="Y332" s="154">
        <f>0.01805*1000</f>
        <v>18.05</v>
      </c>
      <c r="Z332" s="148">
        <v>311.5</v>
      </c>
      <c r="AA332" s="21">
        <f>0.003125*1000</f>
        <v>3.125</v>
      </c>
      <c r="AB332" s="215">
        <v>0.28499999999999998</v>
      </c>
      <c r="AC332" s="237">
        <f t="shared" si="260"/>
        <v>1.702814717292862E-3</v>
      </c>
      <c r="AD332" s="22">
        <f t="shared" si="261"/>
        <v>8.5140735864643099E-3</v>
      </c>
      <c r="AE332" s="22">
        <f t="shared" si="262"/>
        <v>4.871942107810133E-2</v>
      </c>
      <c r="AF332" s="22">
        <f t="shared" si="263"/>
        <v>8.5377237908711545E-2</v>
      </c>
      <c r="AG332" s="22">
        <f t="shared" si="264"/>
        <v>1.4734077345464625</v>
      </c>
      <c r="AH332" s="22">
        <f t="shared" si="265"/>
        <v>1.4781377754278315E-2</v>
      </c>
      <c r="AI332" s="238">
        <f t="shared" si="266"/>
        <v>1.0259999999999998E-3</v>
      </c>
      <c r="AJ332" s="247">
        <f t="shared" si="267"/>
        <v>4.7300408813690616E-6</v>
      </c>
      <c r="AK332" s="23">
        <f t="shared" si="268"/>
        <v>2.3650204406845304E-5</v>
      </c>
      <c r="AL332" s="23">
        <f t="shared" si="269"/>
        <v>1.3533172521694814E-4</v>
      </c>
      <c r="AM332" s="23">
        <f t="shared" si="270"/>
        <v>2.3715899419086541E-4</v>
      </c>
      <c r="AN332" s="23">
        <f t="shared" si="271"/>
        <v>4.092799262629062E-3</v>
      </c>
      <c r="AO332" s="23">
        <f t="shared" si="272"/>
        <v>4.1059382650773095E-5</v>
      </c>
      <c r="AP332" s="248">
        <f t="shared" si="273"/>
        <v>2.8499999999999994E-6</v>
      </c>
      <c r="AQ332" s="256">
        <f t="shared" si="274"/>
        <v>23.650204406845305</v>
      </c>
      <c r="AR332" s="257">
        <f t="shared" si="275"/>
        <v>135.33172521694814</v>
      </c>
      <c r="AS332" s="257">
        <f t="shared" si="276"/>
        <v>237.1589941908654</v>
      </c>
      <c r="AT332" s="257">
        <f t="shared" si="277"/>
        <v>4092.799262629062</v>
      </c>
      <c r="AU332" s="257">
        <f t="shared" si="278"/>
        <v>41.059382650773095</v>
      </c>
      <c r="AV332" s="258">
        <f t="shared" si="279"/>
        <v>2.8499999999999992</v>
      </c>
      <c r="AW332" s="264">
        <v>1</v>
      </c>
      <c r="AX332" s="265">
        <f t="shared" si="280"/>
        <v>23.650204406845305</v>
      </c>
      <c r="AY332" s="265">
        <f t="shared" si="281"/>
        <v>135.33172521694814</v>
      </c>
      <c r="AZ332" s="265">
        <f t="shared" si="282"/>
        <v>237.1589941908654</v>
      </c>
      <c r="BA332" s="265">
        <f t="shared" si="283"/>
        <v>4092.799262629062</v>
      </c>
      <c r="BB332" s="265">
        <f t="shared" si="284"/>
        <v>41.059382650773095</v>
      </c>
      <c r="BC332" s="266">
        <f t="shared" si="285"/>
        <v>2.8499999999999992</v>
      </c>
      <c r="BG332" s="13">
        <v>0.1</v>
      </c>
      <c r="BH332" s="13">
        <f t="shared" si="286"/>
        <v>30</v>
      </c>
      <c r="BI332"/>
      <c r="BJ332">
        <f>BH332</f>
        <v>30</v>
      </c>
      <c r="BK332" s="13">
        <f t="shared" si="287"/>
        <v>0.18000000000000002</v>
      </c>
      <c r="BL332" s="13">
        <f t="shared" si="288"/>
        <v>1.03</v>
      </c>
      <c r="BM332" s="13">
        <f t="shared" si="289"/>
        <v>1.8050000000000002</v>
      </c>
      <c r="BN332" s="13">
        <f t="shared" si="290"/>
        <v>31.150000000000002</v>
      </c>
      <c r="BO332" s="13">
        <f t="shared" si="291"/>
        <v>0.3125</v>
      </c>
      <c r="BP332" s="13">
        <f t="shared" si="292"/>
        <v>2.8499999999999998E-2</v>
      </c>
      <c r="BQ332" s="13">
        <f>((((BJ332/Q332)^2)+((BK332/W332)^2))^(1/2))*AD332</f>
        <v>1.2040718337020368E-3</v>
      </c>
      <c r="BR332" s="209">
        <f>(((((BJ332/Q332))^2)+((BL332/X332)^2))^(1/2))*AE332</f>
        <v>6.8899666039616532E-3</v>
      </c>
      <c r="BS332" s="209">
        <f>(((((BJ332/Q332))^2)+((BM332/Y332)^2))^(1/2))*AF332</f>
        <v>1.2074164776845423E-2</v>
      </c>
      <c r="BT332" s="209">
        <f>((((BJ332/Q332)^2)+((BN332/Z332)^2))^(1/2))*AG332</f>
        <v>0.20837132011010245</v>
      </c>
      <c r="BU332" s="209">
        <f>((((BJ332/Q332)^2)+((BO332/AA332)^2))^(1/2))*AH332</f>
        <v>2.0904024890660358E-3</v>
      </c>
      <c r="BV332" s="209">
        <f>((((BJ332/Q332)^2)+((BP332/AB332)^2))^(1/2))*AI332</f>
        <v>1.4509831149947956E-4</v>
      </c>
      <c r="CI332"/>
      <c r="CJ332"/>
      <c r="CK332"/>
      <c r="CL332"/>
      <c r="CM332"/>
    </row>
    <row r="333" spans="1:91" s="13" customFormat="1" ht="12.95" customHeight="1" thickBot="1" x14ac:dyDescent="0.3">
      <c r="A333" s="13">
        <v>4.6303417724867302</v>
      </c>
      <c r="B333" s="13">
        <v>-74.066721555261395</v>
      </c>
      <c r="C333" s="13">
        <v>33</v>
      </c>
      <c r="D333" s="13">
        <v>27</v>
      </c>
      <c r="E333" s="13">
        <v>2348</v>
      </c>
      <c r="F333" s="83" t="s">
        <v>13</v>
      </c>
      <c r="G333" s="59" t="s">
        <v>608</v>
      </c>
      <c r="H333" s="60" t="s">
        <v>1401</v>
      </c>
      <c r="I333" s="83" t="s">
        <v>1585</v>
      </c>
      <c r="J333" s="58"/>
      <c r="K333" s="84">
        <v>40715</v>
      </c>
      <c r="L333" s="16">
        <v>12</v>
      </c>
      <c r="M333" s="16">
        <v>7</v>
      </c>
      <c r="N333" s="3">
        <f t="shared" si="259"/>
        <v>360</v>
      </c>
      <c r="O333" s="3">
        <v>30</v>
      </c>
      <c r="P333" s="16" t="s">
        <v>1632</v>
      </c>
      <c r="Q333" s="62">
        <v>550</v>
      </c>
      <c r="R333" s="14"/>
      <c r="S333" s="14"/>
      <c r="T333" s="14"/>
      <c r="U333" s="17">
        <v>3.9E-2</v>
      </c>
      <c r="V333" s="142">
        <v>0.36</v>
      </c>
      <c r="W333" s="148">
        <v>1.8</v>
      </c>
      <c r="X333" s="142">
        <v>10.3</v>
      </c>
      <c r="Y333" s="154">
        <f>0.01805*1000</f>
        <v>18.05</v>
      </c>
      <c r="Z333" s="148">
        <v>311.5</v>
      </c>
      <c r="AA333" s="21">
        <f>0.003125*1000</f>
        <v>3.125</v>
      </c>
      <c r="AB333" s="215">
        <v>0.28499999999999998</v>
      </c>
      <c r="AC333" s="237">
        <f t="shared" si="260"/>
        <v>3.1218269817035803E-3</v>
      </c>
      <c r="AD333" s="22">
        <f t="shared" si="261"/>
        <v>1.5609134908517902E-2</v>
      </c>
      <c r="AE333" s="22">
        <f t="shared" si="262"/>
        <v>8.9318938643185769E-2</v>
      </c>
      <c r="AF333" s="22">
        <f t="shared" si="263"/>
        <v>0.15652493616597118</v>
      </c>
      <c r="AG333" s="22">
        <f t="shared" si="264"/>
        <v>2.701247513335181</v>
      </c>
      <c r="AH333" s="22">
        <f t="shared" si="265"/>
        <v>2.7099192549510247E-2</v>
      </c>
      <c r="AI333" s="238">
        <f t="shared" si="266"/>
        <v>1.8810000000000001E-3</v>
      </c>
      <c r="AJ333" s="247">
        <f t="shared" si="267"/>
        <v>8.6717416158432791E-6</v>
      </c>
      <c r="AK333" s="23">
        <f t="shared" si="268"/>
        <v>4.3358708079216396E-5</v>
      </c>
      <c r="AL333" s="23">
        <f t="shared" si="269"/>
        <v>2.4810816289773824E-4</v>
      </c>
      <c r="AM333" s="23">
        <f t="shared" si="270"/>
        <v>4.3479148934991998E-4</v>
      </c>
      <c r="AN333" s="23">
        <f t="shared" si="271"/>
        <v>7.503465314819947E-3</v>
      </c>
      <c r="AO333" s="23">
        <f t="shared" si="272"/>
        <v>7.5275534859750687E-5</v>
      </c>
      <c r="AP333" s="248">
        <f t="shared" si="273"/>
        <v>5.2249999999999999E-6</v>
      </c>
      <c r="AQ333" s="256">
        <f t="shared" si="274"/>
        <v>43.358708079216399</v>
      </c>
      <c r="AR333" s="257">
        <f t="shared" si="275"/>
        <v>248.10816289773825</v>
      </c>
      <c r="AS333" s="257">
        <f t="shared" si="276"/>
        <v>434.79148934991997</v>
      </c>
      <c r="AT333" s="257">
        <f t="shared" si="277"/>
        <v>7503.4653148199468</v>
      </c>
      <c r="AU333" s="257">
        <f t="shared" si="278"/>
        <v>75.275534859750692</v>
      </c>
      <c r="AV333" s="258">
        <f t="shared" si="279"/>
        <v>5.2249999999999996</v>
      </c>
      <c r="AW333" s="264">
        <v>1</v>
      </c>
      <c r="AX333" s="265">
        <f t="shared" si="280"/>
        <v>43.358708079216399</v>
      </c>
      <c r="AY333" s="265">
        <f t="shared" si="281"/>
        <v>248.10816289773825</v>
      </c>
      <c r="AZ333" s="265">
        <f t="shared" si="282"/>
        <v>434.79148934991997</v>
      </c>
      <c r="BA333" s="265">
        <f t="shared" si="283"/>
        <v>7503.4653148199468</v>
      </c>
      <c r="BB333" s="265">
        <f t="shared" si="284"/>
        <v>75.275534859750692</v>
      </c>
      <c r="BC333" s="266">
        <f t="shared" si="285"/>
        <v>5.2249999999999996</v>
      </c>
      <c r="BG333" s="13">
        <v>0.1</v>
      </c>
      <c r="BH333" s="13">
        <f t="shared" si="286"/>
        <v>55</v>
      </c>
      <c r="BI333"/>
      <c r="BJ333">
        <f>BH333</f>
        <v>55</v>
      </c>
      <c r="BK333" s="13">
        <f t="shared" si="287"/>
        <v>0.18000000000000002</v>
      </c>
      <c r="BL333" s="13">
        <f t="shared" si="288"/>
        <v>1.03</v>
      </c>
      <c r="BM333" s="13">
        <f t="shared" si="289"/>
        <v>1.8050000000000002</v>
      </c>
      <c r="BN333" s="13">
        <f t="shared" si="290"/>
        <v>31.150000000000002</v>
      </c>
      <c r="BO333" s="13">
        <f t="shared" si="291"/>
        <v>0.3125</v>
      </c>
      <c r="BP333" s="13">
        <f t="shared" si="292"/>
        <v>2.8499999999999998E-2</v>
      </c>
      <c r="BQ333" s="13">
        <f>((((BJ333/Q333)^2)+((BK333/W333)^2))^(1/2))*AD333</f>
        <v>2.2074650284537342E-3</v>
      </c>
      <c r="BR333" s="209">
        <f>(((((BJ333/Q333))^2)+((BL333/X333)^2))^(1/2))*AE333</f>
        <v>1.2631605440596364E-2</v>
      </c>
      <c r="BS333" s="209">
        <f>(((((BJ333/Q333))^2)+((BM333/Y333)^2))^(1/2))*AF333</f>
        <v>2.2135968757549945E-2</v>
      </c>
      <c r="BT333" s="209">
        <f>((((BJ333/Q333)^2)+((BN333/Z333)^2))^(1/2))*AG333</f>
        <v>0.38201408686852117</v>
      </c>
      <c r="BU333" s="209">
        <f>((((BJ333/Q333)^2)+((BO333/AA333)^2))^(1/2))*AH333</f>
        <v>3.8324045632877331E-3</v>
      </c>
      <c r="BV333" s="209">
        <f>((((BJ333/Q333)^2)+((BP333/AB333)^2))^(1/2))*AI333</f>
        <v>2.6601357108237925E-4</v>
      </c>
      <c r="CI333"/>
      <c r="CJ333"/>
      <c r="CK333"/>
      <c r="CL333"/>
      <c r="CM333"/>
    </row>
    <row r="334" spans="1:91" s="13" customFormat="1" ht="12.95" customHeight="1" thickBot="1" x14ac:dyDescent="0.3">
      <c r="A334" s="13">
        <v>4.6304239999999997</v>
      </c>
      <c r="B334" s="13">
        <v>-74.189792999999995</v>
      </c>
      <c r="C334" s="13">
        <v>19</v>
      </c>
      <c r="D334" s="13">
        <v>27</v>
      </c>
      <c r="E334" s="13">
        <v>1841</v>
      </c>
      <c r="F334" s="3" t="s">
        <v>5</v>
      </c>
      <c r="G334" s="4" t="s">
        <v>97</v>
      </c>
      <c r="H334" s="5" t="s">
        <v>98</v>
      </c>
      <c r="I334" s="14" t="s">
        <v>1570</v>
      </c>
      <c r="J334" s="3" t="s">
        <v>1559</v>
      </c>
      <c r="K334" s="6">
        <v>40638</v>
      </c>
      <c r="L334" s="15">
        <v>12</v>
      </c>
      <c r="M334" s="3">
        <v>7</v>
      </c>
      <c r="N334" s="3">
        <f t="shared" si="259"/>
        <v>360</v>
      </c>
      <c r="O334" s="3">
        <v>30</v>
      </c>
      <c r="P334" s="14" t="s">
        <v>1554</v>
      </c>
      <c r="Q334" s="3">
        <v>500</v>
      </c>
      <c r="R334" s="14">
        <f>0.565555287076649*Q334</f>
        <v>282.77764353832453</v>
      </c>
      <c r="S334" s="14"/>
      <c r="T334" s="14"/>
      <c r="U334" s="17">
        <v>3.9E-2</v>
      </c>
      <c r="V334" s="18">
        <v>2.0099999999999998</v>
      </c>
      <c r="W334" s="19">
        <v>10.050000000000001</v>
      </c>
      <c r="X334" s="18">
        <v>3.0999999999999996</v>
      </c>
      <c r="Y334" s="154">
        <v>18.05</v>
      </c>
      <c r="Z334" s="19">
        <v>154.44999999999999</v>
      </c>
      <c r="AA334" s="31">
        <v>3.125</v>
      </c>
      <c r="AB334" s="226">
        <v>0.95899999999999996</v>
      </c>
      <c r="AC334" s="237">
        <f t="shared" si="260"/>
        <v>2.480722070821869E-2</v>
      </c>
      <c r="AD334" s="22">
        <f t="shared" si="261"/>
        <v>0.12403610354109347</v>
      </c>
      <c r="AE334" s="22">
        <f t="shared" si="262"/>
        <v>3.8259892634566139E-2</v>
      </c>
      <c r="AF334" s="22">
        <f t="shared" si="263"/>
        <v>0.22277131033997383</v>
      </c>
      <c r="AG334" s="22">
        <f t="shared" si="264"/>
        <v>1.9062065862608841</v>
      </c>
      <c r="AH334" s="22">
        <f t="shared" si="265"/>
        <v>3.8568440155812643E-2</v>
      </c>
      <c r="AI334" s="238">
        <f t="shared" si="266"/>
        <v>9.0082051218390389E-3</v>
      </c>
      <c r="AJ334" s="247">
        <f t="shared" si="267"/>
        <v>6.8908946411718578E-5</v>
      </c>
      <c r="AK334" s="23">
        <f t="shared" si="268"/>
        <v>3.4454473205859296E-4</v>
      </c>
      <c r="AL334" s="23">
        <f t="shared" si="269"/>
        <v>1.062774795404615E-4</v>
      </c>
      <c r="AM334" s="23">
        <f t="shared" si="270"/>
        <v>6.1880919538881613E-4</v>
      </c>
      <c r="AN334" s="23">
        <f t="shared" si="271"/>
        <v>5.2950182951691229E-3</v>
      </c>
      <c r="AO334" s="23">
        <f t="shared" si="272"/>
        <v>1.0713455598836846E-4</v>
      </c>
      <c r="AP334" s="248">
        <f t="shared" si="273"/>
        <v>2.5022792005108441E-5</v>
      </c>
      <c r="AQ334" s="256">
        <f t="shared" si="274"/>
        <v>344.54473205859296</v>
      </c>
      <c r="AR334" s="257">
        <f t="shared" si="275"/>
        <v>106.2774795404615</v>
      </c>
      <c r="AS334" s="257">
        <f t="shared" si="276"/>
        <v>618.80919538881608</v>
      </c>
      <c r="AT334" s="257">
        <f t="shared" si="277"/>
        <v>5295.0182951691231</v>
      </c>
      <c r="AU334" s="257">
        <f t="shared" si="278"/>
        <v>107.13455598836846</v>
      </c>
      <c r="AV334" s="258">
        <f t="shared" si="279"/>
        <v>25.022792005108439</v>
      </c>
      <c r="AW334" s="264">
        <v>1</v>
      </c>
      <c r="AX334" s="265">
        <f t="shared" si="280"/>
        <v>344.54473205859296</v>
      </c>
      <c r="AY334" s="265">
        <f t="shared" si="281"/>
        <v>106.2774795404615</v>
      </c>
      <c r="AZ334" s="265">
        <f t="shared" si="282"/>
        <v>618.80919538881608</v>
      </c>
      <c r="BA334" s="265">
        <f t="shared" si="283"/>
        <v>5295.0182951691231</v>
      </c>
      <c r="BB334" s="265">
        <f t="shared" si="284"/>
        <v>107.13455598836846</v>
      </c>
      <c r="BC334" s="266">
        <f t="shared" si="285"/>
        <v>25.022792005108439</v>
      </c>
      <c r="BF334" s="210">
        <f>'F. CONVERSIÓN DE CARBÓN A CARNE'!$L$20</f>
        <v>0.24417195935985944</v>
      </c>
      <c r="BG334" s="13">
        <v>0.1</v>
      </c>
      <c r="BH334" s="13">
        <f t="shared" si="286"/>
        <v>50</v>
      </c>
      <c r="BI334">
        <f>(((((BD334+BE334+BF334)/0.565555287076649)^2)+((BH334/Q334)^2))^(1/2))*R334</f>
        <v>125.31806889375167</v>
      </c>
      <c r="BJ334">
        <f t="shared" ref="BJ334:BJ335" si="293">(((BH334)^2)+((BI334^2))^(1/2))</f>
        <v>2625.3180688937518</v>
      </c>
      <c r="BK334" s="13">
        <f t="shared" si="287"/>
        <v>1.0050000000000001</v>
      </c>
      <c r="BL334" s="13">
        <f t="shared" si="288"/>
        <v>0.31</v>
      </c>
      <c r="BM334" s="13">
        <f t="shared" si="289"/>
        <v>1.8050000000000002</v>
      </c>
      <c r="BN334" s="13">
        <f t="shared" si="290"/>
        <v>15.445</v>
      </c>
      <c r="BO334" s="13">
        <f t="shared" si="291"/>
        <v>0.3125</v>
      </c>
      <c r="BP334" s="13">
        <f t="shared" si="292"/>
        <v>9.5899999999999999E-2</v>
      </c>
      <c r="BQ334" s="13">
        <f>((((BJ334/(Q334+R334+S334+T334))^2)+((BK334/W334)^2))^(1/2))*AD334</f>
        <v>0.4161832450159893</v>
      </c>
      <c r="BR334" s="209">
        <f>((((BJ334/(Q334+R334+S334+T334))^2)+((BL334/X334)^2))^(1/2))*AE334</f>
        <v>0.12837493129846433</v>
      </c>
      <c r="BS334" s="209">
        <f>(((((BJ334/(Q334+R334+S334+T334))^2)+((BM334/Y334)^2))^(1/2))*AF334)</f>
        <v>0.74747339030234894</v>
      </c>
      <c r="BT334" s="209">
        <f>((((BJ334/(Q334+R334+S334+T334))^2)+((BN334/Z334)^2))^(1/2))*AG334</f>
        <v>6.3959703674347805</v>
      </c>
      <c r="BU334" s="209">
        <f>((((BJ334/(Q334+R334+S334+T334))^2)+((BO334/AA334)^2))^(1/2))*AH334</f>
        <v>0.12941021300248423</v>
      </c>
      <c r="BV334" s="209">
        <f>((((BJ334/(Q334+R334+S334+T334))^2)+((BP334/AB334)^2))^(1/2))*AI334</f>
        <v>3.022558700527506E-2</v>
      </c>
      <c r="CI334"/>
      <c r="CJ334"/>
      <c r="CK334"/>
      <c r="CL334"/>
      <c r="CM334"/>
    </row>
    <row r="335" spans="1:91" s="13" customFormat="1" ht="12.95" customHeight="1" thickBot="1" x14ac:dyDescent="0.3">
      <c r="A335" s="13">
        <v>4.6307559999999999</v>
      </c>
      <c r="B335" s="13">
        <v>-74.206885999999997</v>
      </c>
      <c r="C335" s="13">
        <v>17</v>
      </c>
      <c r="D335" s="13">
        <v>27</v>
      </c>
      <c r="E335" s="13">
        <v>1839</v>
      </c>
      <c r="F335" s="3" t="s">
        <v>47</v>
      </c>
      <c r="G335" s="4" t="s">
        <v>90</v>
      </c>
      <c r="H335" s="5" t="s">
        <v>91</v>
      </c>
      <c r="I335" s="14" t="s">
        <v>1570</v>
      </c>
      <c r="J335" s="3" t="s">
        <v>1573</v>
      </c>
      <c r="K335" s="6">
        <v>40634</v>
      </c>
      <c r="L335" s="15">
        <v>12</v>
      </c>
      <c r="M335" s="3">
        <v>5</v>
      </c>
      <c r="N335" s="3">
        <f t="shared" si="259"/>
        <v>240</v>
      </c>
      <c r="O335" s="3">
        <v>20</v>
      </c>
      <c r="P335" s="14" t="s">
        <v>1554</v>
      </c>
      <c r="Q335" s="3">
        <v>200</v>
      </c>
      <c r="R335" s="14">
        <f>0.565555287076649*Q335</f>
        <v>113.11105741532981</v>
      </c>
      <c r="S335" s="14"/>
      <c r="T335" s="14"/>
      <c r="U335" s="17">
        <v>3.9E-2</v>
      </c>
      <c r="V335" s="18">
        <v>2.0099999999999998</v>
      </c>
      <c r="W335" s="19">
        <v>10.050000000000001</v>
      </c>
      <c r="X335" s="18">
        <v>3.0999999999999996</v>
      </c>
      <c r="Y335" s="154">
        <v>18.05</v>
      </c>
      <c r="Z335" s="19">
        <v>154.44999999999999</v>
      </c>
      <c r="AA335" s="31">
        <v>3.125</v>
      </c>
      <c r="AB335" s="226">
        <v>0.95899999999999996</v>
      </c>
      <c r="AC335" s="237">
        <f t="shared" si="260"/>
        <v>9.9228882832874763E-3</v>
      </c>
      <c r="AD335" s="22">
        <f t="shared" si="261"/>
        <v>4.961444141643738E-2</v>
      </c>
      <c r="AE335" s="22">
        <f t="shared" si="262"/>
        <v>1.5303957053826454E-2</v>
      </c>
      <c r="AF335" s="22">
        <f t="shared" si="263"/>
        <v>8.9108524135989534E-2</v>
      </c>
      <c r="AG335" s="22">
        <f t="shared" si="264"/>
        <v>0.7624826345043535</v>
      </c>
      <c r="AH335" s="22">
        <f t="shared" si="265"/>
        <v>1.5427376062325054E-2</v>
      </c>
      <c r="AI335" s="238">
        <f t="shared" si="266"/>
        <v>3.6032820487356147E-3</v>
      </c>
      <c r="AJ335" s="247">
        <f t="shared" si="267"/>
        <v>4.1345367847031154E-5</v>
      </c>
      <c r="AK335" s="23">
        <f t="shared" si="268"/>
        <v>2.0672683923515575E-4</v>
      </c>
      <c r="AL335" s="23">
        <f t="shared" si="269"/>
        <v>6.3766487724276885E-5</v>
      </c>
      <c r="AM335" s="23">
        <f t="shared" si="270"/>
        <v>3.7128551723328973E-4</v>
      </c>
      <c r="AN335" s="23">
        <f t="shared" si="271"/>
        <v>3.1770109771014727E-3</v>
      </c>
      <c r="AO335" s="23">
        <f t="shared" si="272"/>
        <v>6.4280733593021061E-5</v>
      </c>
      <c r="AP335" s="248">
        <f t="shared" si="273"/>
        <v>1.5013675203065061E-5</v>
      </c>
      <c r="AQ335" s="256">
        <f t="shared" si="274"/>
        <v>206.72683923515575</v>
      </c>
      <c r="AR335" s="257">
        <f t="shared" si="275"/>
        <v>63.766487724276885</v>
      </c>
      <c r="AS335" s="257">
        <f t="shared" si="276"/>
        <v>371.28551723328974</v>
      </c>
      <c r="AT335" s="257">
        <f t="shared" si="277"/>
        <v>3177.0109771014727</v>
      </c>
      <c r="AU335" s="257">
        <f t="shared" si="278"/>
        <v>64.280733593021054</v>
      </c>
      <c r="AV335" s="258">
        <f t="shared" si="279"/>
        <v>15.013675203065061</v>
      </c>
      <c r="AW335" s="264">
        <v>0</v>
      </c>
      <c r="AX335" s="265">
        <f t="shared" si="280"/>
        <v>0</v>
      </c>
      <c r="AY335" s="265">
        <f t="shared" si="281"/>
        <v>0</v>
      </c>
      <c r="AZ335" s="265">
        <f t="shared" si="282"/>
        <v>0</v>
      </c>
      <c r="BA335" s="265">
        <f t="shared" si="283"/>
        <v>0</v>
      </c>
      <c r="BB335" s="265">
        <f t="shared" si="284"/>
        <v>0</v>
      </c>
      <c r="BC335" s="266">
        <f t="shared" si="285"/>
        <v>0</v>
      </c>
      <c r="BF335" s="210">
        <f>'F. CONVERSIÓN DE CARBÓN A CARNE'!$L$20</f>
        <v>0.24417195935985944</v>
      </c>
      <c r="BG335" s="13">
        <v>0.1</v>
      </c>
      <c r="BH335" s="13">
        <f t="shared" si="286"/>
        <v>20</v>
      </c>
      <c r="BI335">
        <f>(((((BD335+BE335+BF335)/0.565555287076649)^2)+((BH335/Q335)^2))^(1/2))*R335</f>
        <v>50.127227557500667</v>
      </c>
      <c r="BJ335">
        <f t="shared" si="293"/>
        <v>450.12722755750065</v>
      </c>
      <c r="BK335" s="13">
        <f t="shared" si="287"/>
        <v>1.0050000000000001</v>
      </c>
      <c r="BL335" s="13">
        <f t="shared" si="288"/>
        <v>0.31</v>
      </c>
      <c r="BM335" s="13">
        <f t="shared" si="289"/>
        <v>1.8050000000000002</v>
      </c>
      <c r="BN335" s="13">
        <f t="shared" si="290"/>
        <v>15.445</v>
      </c>
      <c r="BO335" s="13">
        <f t="shared" si="291"/>
        <v>0.3125</v>
      </c>
      <c r="BP335" s="13">
        <f t="shared" si="292"/>
        <v>9.5899999999999999E-2</v>
      </c>
      <c r="BQ335" s="13">
        <f>((((BJ335/(Q335+R335+S335+T335))^2)+((BK335/W335)^2))^(1/2))*AD335</f>
        <v>7.1497878503088905E-2</v>
      </c>
      <c r="BR335" s="209">
        <f>((((BJ335/(Q335+R335+S335+T335))^2)+((BL335/X335)^2))^(1/2))*AE335</f>
        <v>2.2054071976077172E-2</v>
      </c>
      <c r="BS335" s="209">
        <f>(((((BJ335/(Q335+R335+S335+T335))^2)+((BM335/Y335)^2))^(1/2))*AF335)</f>
        <v>0.12841161263490097</v>
      </c>
      <c r="BT335" s="209">
        <f>((((BJ335/(Q335+R335+S335+T335))^2)+((BN335/Z335)^2))^(1/2))*AG335</f>
        <v>1.0987907795822964</v>
      </c>
      <c r="BU335" s="209">
        <f>((((BJ335/(Q335+R335+S335+T335))^2)+((BO335/AA335)^2))^(1/2))*AH335</f>
        <v>2.2231927395239083E-2</v>
      </c>
      <c r="BV335" s="209">
        <f>((((BJ335/(Q335+R335+S335+T335))^2)+((BP335/AB335)^2))^(1/2))*AI335</f>
        <v>5.1925813286997488E-3</v>
      </c>
      <c r="CI335"/>
      <c r="CJ335"/>
      <c r="CK335"/>
      <c r="CL335"/>
      <c r="CM335"/>
    </row>
    <row r="336" spans="1:91" s="13" customFormat="1" ht="12.95" customHeight="1" thickBot="1" x14ac:dyDescent="0.3">
      <c r="A336" s="13">
        <v>4.6308499999999997</v>
      </c>
      <c r="B336" s="13">
        <v>-74.135633999999996</v>
      </c>
      <c r="C336" s="13">
        <v>25</v>
      </c>
      <c r="D336" s="13">
        <v>27</v>
      </c>
      <c r="E336" s="13">
        <v>1847</v>
      </c>
      <c r="F336" s="58" t="s">
        <v>13</v>
      </c>
      <c r="G336" s="59" t="s">
        <v>915</v>
      </c>
      <c r="H336" s="60" t="s">
        <v>916</v>
      </c>
      <c r="I336" s="16" t="s">
        <v>1598</v>
      </c>
      <c r="J336" s="16"/>
      <c r="K336" s="66">
        <v>39653</v>
      </c>
      <c r="L336" s="69">
        <f>40/7</f>
        <v>5.7142857142857144</v>
      </c>
      <c r="M336" s="16">
        <v>7</v>
      </c>
      <c r="N336" s="3">
        <f t="shared" si="259"/>
        <v>171.42857142857144</v>
      </c>
      <c r="O336" s="3">
        <v>30</v>
      </c>
      <c r="P336" s="16" t="s">
        <v>1593</v>
      </c>
      <c r="Q336" s="62">
        <v>550</v>
      </c>
      <c r="R336" s="14"/>
      <c r="S336" s="14"/>
      <c r="T336" s="14"/>
      <c r="U336" s="17">
        <v>3.9E-2</v>
      </c>
      <c r="V336" s="140">
        <v>2.8800000000000002E-3</v>
      </c>
      <c r="W336" s="140">
        <v>3.2000000000000002E-3</v>
      </c>
      <c r="X336" s="140">
        <v>7.5000000000000002E-4</v>
      </c>
      <c r="Y336" s="140">
        <v>4.0000000000000003E-5</v>
      </c>
      <c r="Z336" s="140">
        <v>6.7999999999999996E-3</v>
      </c>
      <c r="AA336" s="146">
        <v>2.64</v>
      </c>
      <c r="AB336" s="218">
        <v>1.4999999999999999E-2</v>
      </c>
      <c r="AC336" s="237">
        <f t="shared" si="260"/>
        <v>2.4974615853628644E-5</v>
      </c>
      <c r="AD336" s="22">
        <f t="shared" si="261"/>
        <v>2.7749573170698493E-5</v>
      </c>
      <c r="AE336" s="22">
        <f t="shared" si="262"/>
        <v>6.5038062118824593E-6</v>
      </c>
      <c r="AF336" s="22">
        <f t="shared" si="263"/>
        <v>3.4686966463373119E-7</v>
      </c>
      <c r="AG336" s="22">
        <f t="shared" si="264"/>
        <v>5.8967842987734291E-5</v>
      </c>
      <c r="AH336" s="22">
        <f t="shared" si="265"/>
        <v>2.2893397865826257E-2</v>
      </c>
      <c r="AI336" s="238">
        <f t="shared" si="266"/>
        <v>9.8999999999999994E-5</v>
      </c>
      <c r="AJ336" s="247">
        <f t="shared" si="267"/>
        <v>6.937393292674624E-8</v>
      </c>
      <c r="AK336" s="23">
        <f t="shared" si="268"/>
        <v>7.7082147696384702E-8</v>
      </c>
      <c r="AL336" s="23">
        <f t="shared" si="269"/>
        <v>1.8066128366340164E-8</v>
      </c>
      <c r="AM336" s="23">
        <f t="shared" si="270"/>
        <v>9.6352684620480882E-10</v>
      </c>
      <c r="AN336" s="23">
        <f t="shared" si="271"/>
        <v>1.6379956385481747E-7</v>
      </c>
      <c r="AO336" s="23">
        <f t="shared" si="272"/>
        <v>6.3592771849517376E-5</v>
      </c>
      <c r="AP336" s="248">
        <f t="shared" si="273"/>
        <v>2.7499999999999996E-7</v>
      </c>
      <c r="AQ336" s="256">
        <f t="shared" si="274"/>
        <v>7.7082147696384704E-2</v>
      </c>
      <c r="AR336" s="257">
        <f t="shared" si="275"/>
        <v>1.8066128366340164E-2</v>
      </c>
      <c r="AS336" s="257">
        <f t="shared" si="276"/>
        <v>9.6352684620480884E-4</v>
      </c>
      <c r="AT336" s="257">
        <f t="shared" si="277"/>
        <v>0.16379956385481748</v>
      </c>
      <c r="AU336" s="257">
        <f t="shared" si="278"/>
        <v>63.592771849517376</v>
      </c>
      <c r="AV336" s="258">
        <f t="shared" si="279"/>
        <v>0.27499999999999997</v>
      </c>
      <c r="AW336" s="264">
        <v>1</v>
      </c>
      <c r="AX336" s="265">
        <f t="shared" si="280"/>
        <v>7.7082147696384704E-2</v>
      </c>
      <c r="AY336" s="265">
        <f t="shared" si="281"/>
        <v>1.8066128366340164E-2</v>
      </c>
      <c r="AZ336" s="265">
        <f t="shared" si="282"/>
        <v>9.6352684620480884E-4</v>
      </c>
      <c r="BA336" s="265">
        <f t="shared" si="283"/>
        <v>0.16379956385481748</v>
      </c>
      <c r="BB336" s="265">
        <f t="shared" si="284"/>
        <v>63.592771849517376</v>
      </c>
      <c r="BC336" s="266">
        <f t="shared" si="285"/>
        <v>0.27499999999999997</v>
      </c>
      <c r="BG336" s="13">
        <v>0.1</v>
      </c>
      <c r="BH336" s="13">
        <f t="shared" si="286"/>
        <v>55</v>
      </c>
      <c r="BI336"/>
      <c r="BJ336">
        <f t="shared" ref="BJ336:BJ342" si="294">BH336</f>
        <v>55</v>
      </c>
      <c r="BK336" s="13">
        <f t="shared" si="287"/>
        <v>3.2000000000000003E-4</v>
      </c>
      <c r="BL336" s="13">
        <f t="shared" si="288"/>
        <v>7.5000000000000007E-5</v>
      </c>
      <c r="BM336" s="13">
        <f t="shared" si="289"/>
        <v>4.0000000000000007E-6</v>
      </c>
      <c r="BN336" s="13">
        <f t="shared" si="290"/>
        <v>6.8000000000000005E-4</v>
      </c>
      <c r="BO336" s="13">
        <f t="shared" si="291"/>
        <v>0.26400000000000001</v>
      </c>
      <c r="BP336" s="13">
        <f t="shared" si="292"/>
        <v>1.5E-3</v>
      </c>
      <c r="BQ336" s="13">
        <f t="shared" ref="BQ336:BQ342" si="295">((((BJ336/Q336)^2)+((BK336/W336)^2))^(1/2))*AD336</f>
        <v>3.9243822728066389E-6</v>
      </c>
      <c r="BR336" s="209">
        <f t="shared" ref="BR336:BR342" si="296">(((((BJ336/Q336))^2)+((BL336/X336)^2))^(1/2))*AE336</f>
        <v>9.1977709518905595E-7</v>
      </c>
      <c r="BS336" s="209">
        <f t="shared" ref="BS336:BS342" si="297">(((((BJ336/Q336))^2)+((BM336/Y336)^2))^(1/2))*AF336</f>
        <v>4.9054778410082988E-8</v>
      </c>
      <c r="BT336" s="209">
        <f t="shared" ref="BT336:BT342" si="298">((((BJ336/Q336)^2)+((BN336/Z336)^2))^(1/2))*AG336</f>
        <v>8.3393123297141065E-6</v>
      </c>
      <c r="BU336" s="209">
        <f t="shared" ref="BU336:BU342" si="299">((((BJ336/Q336)^2)+((BO336/AA336)^2))^(1/2))*AH336</f>
        <v>3.2376153750654771E-3</v>
      </c>
      <c r="BV336" s="209">
        <f t="shared" ref="BV336:BV342" si="300">((((BJ336/Q336)^2)+((BP336/AB336)^2))^(1/2))*AI336</f>
        <v>1.4000714267493643E-5</v>
      </c>
      <c r="CI336"/>
      <c r="CJ336"/>
      <c r="CK336"/>
      <c r="CL336"/>
      <c r="CM336"/>
    </row>
    <row r="337" spans="1:91" s="13" customFormat="1" ht="12.95" customHeight="1" thickBot="1" x14ac:dyDescent="0.3">
      <c r="A337" s="13">
        <v>4.6308880329061699</v>
      </c>
      <c r="B337" s="13">
        <v>-74.180757799074101</v>
      </c>
      <c r="C337" s="13">
        <v>20</v>
      </c>
      <c r="D337" s="13">
        <v>27</v>
      </c>
      <c r="E337" s="13">
        <v>1842</v>
      </c>
      <c r="F337" s="58" t="s">
        <v>13</v>
      </c>
      <c r="G337" s="59" t="s">
        <v>1366</v>
      </c>
      <c r="H337" s="60" t="s">
        <v>1367</v>
      </c>
      <c r="I337" s="93" t="s">
        <v>1646</v>
      </c>
      <c r="J337" s="71"/>
      <c r="K337" s="94">
        <v>40914</v>
      </c>
      <c r="L337" s="93">
        <v>9</v>
      </c>
      <c r="M337" s="93">
        <v>7</v>
      </c>
      <c r="N337" s="3">
        <f t="shared" si="259"/>
        <v>270</v>
      </c>
      <c r="O337" s="3">
        <v>30</v>
      </c>
      <c r="P337" s="16" t="s">
        <v>1632</v>
      </c>
      <c r="Q337" s="62">
        <v>550</v>
      </c>
      <c r="R337" s="14"/>
      <c r="S337" s="14"/>
      <c r="T337" s="14"/>
      <c r="U337" s="17">
        <v>3.9E-2</v>
      </c>
      <c r="V337" s="33">
        <v>0.36</v>
      </c>
      <c r="W337" s="34">
        <v>1.8</v>
      </c>
      <c r="X337" s="33">
        <v>10.3</v>
      </c>
      <c r="Y337" s="29">
        <f>0.01805*1000</f>
        <v>18.05</v>
      </c>
      <c r="Z337" s="34">
        <v>311.5</v>
      </c>
      <c r="AA337" s="21">
        <f>0.003125*1000</f>
        <v>3.125</v>
      </c>
      <c r="AB337" s="216">
        <v>0.28499999999999998</v>
      </c>
      <c r="AC337" s="237">
        <f t="shared" si="260"/>
        <v>3.1218269817035803E-3</v>
      </c>
      <c r="AD337" s="22">
        <f t="shared" si="261"/>
        <v>1.5609134908517902E-2</v>
      </c>
      <c r="AE337" s="22">
        <f t="shared" si="262"/>
        <v>8.9318938643185769E-2</v>
      </c>
      <c r="AF337" s="22">
        <f t="shared" si="263"/>
        <v>0.15652493616597118</v>
      </c>
      <c r="AG337" s="22">
        <f t="shared" si="264"/>
        <v>2.701247513335181</v>
      </c>
      <c r="AH337" s="22">
        <f t="shared" si="265"/>
        <v>2.7099192549510247E-2</v>
      </c>
      <c r="AI337" s="238">
        <f t="shared" si="266"/>
        <v>1.8810000000000001E-3</v>
      </c>
      <c r="AJ337" s="247">
        <f t="shared" si="267"/>
        <v>8.6717416158432791E-6</v>
      </c>
      <c r="AK337" s="23">
        <f t="shared" si="268"/>
        <v>4.3358708079216396E-5</v>
      </c>
      <c r="AL337" s="23">
        <f t="shared" si="269"/>
        <v>2.4810816289773824E-4</v>
      </c>
      <c r="AM337" s="23">
        <f t="shared" si="270"/>
        <v>4.3479148934991998E-4</v>
      </c>
      <c r="AN337" s="23">
        <f t="shared" si="271"/>
        <v>7.503465314819947E-3</v>
      </c>
      <c r="AO337" s="23">
        <f t="shared" si="272"/>
        <v>7.5275534859750687E-5</v>
      </c>
      <c r="AP337" s="248">
        <f t="shared" si="273"/>
        <v>5.2249999999999999E-6</v>
      </c>
      <c r="AQ337" s="256">
        <f t="shared" si="274"/>
        <v>43.358708079216399</v>
      </c>
      <c r="AR337" s="257">
        <f t="shared" si="275"/>
        <v>248.10816289773825</v>
      </c>
      <c r="AS337" s="257">
        <f t="shared" si="276"/>
        <v>434.79148934991997</v>
      </c>
      <c r="AT337" s="257">
        <f t="shared" si="277"/>
        <v>7503.4653148199468</v>
      </c>
      <c r="AU337" s="257">
        <f t="shared" si="278"/>
        <v>75.275534859750692</v>
      </c>
      <c r="AV337" s="258">
        <f t="shared" si="279"/>
        <v>5.2249999999999996</v>
      </c>
      <c r="AW337" s="264">
        <v>1</v>
      </c>
      <c r="AX337" s="265">
        <f t="shared" si="280"/>
        <v>43.358708079216399</v>
      </c>
      <c r="AY337" s="265">
        <f t="shared" si="281"/>
        <v>248.10816289773825</v>
      </c>
      <c r="AZ337" s="265">
        <f t="shared" si="282"/>
        <v>434.79148934991997</v>
      </c>
      <c r="BA337" s="265">
        <f t="shared" si="283"/>
        <v>7503.4653148199468</v>
      </c>
      <c r="BB337" s="265">
        <f t="shared" si="284"/>
        <v>75.275534859750692</v>
      </c>
      <c r="BC337" s="266">
        <f t="shared" si="285"/>
        <v>5.2249999999999996</v>
      </c>
      <c r="BG337" s="13">
        <v>0.1</v>
      </c>
      <c r="BH337" s="13">
        <f t="shared" si="286"/>
        <v>55</v>
      </c>
      <c r="BI337"/>
      <c r="BJ337">
        <f t="shared" si="294"/>
        <v>55</v>
      </c>
      <c r="BK337" s="13">
        <f t="shared" si="287"/>
        <v>0.18000000000000002</v>
      </c>
      <c r="BL337" s="13">
        <f t="shared" si="288"/>
        <v>1.03</v>
      </c>
      <c r="BM337" s="13">
        <f t="shared" si="289"/>
        <v>1.8050000000000002</v>
      </c>
      <c r="BN337" s="13">
        <f t="shared" si="290"/>
        <v>31.150000000000002</v>
      </c>
      <c r="BO337" s="13">
        <f t="shared" si="291"/>
        <v>0.3125</v>
      </c>
      <c r="BP337" s="13">
        <f t="shared" si="292"/>
        <v>2.8499999999999998E-2</v>
      </c>
      <c r="BQ337" s="13">
        <f t="shared" si="295"/>
        <v>2.2074650284537342E-3</v>
      </c>
      <c r="BR337" s="209">
        <f t="shared" si="296"/>
        <v>1.2631605440596364E-2</v>
      </c>
      <c r="BS337" s="209">
        <f t="shared" si="297"/>
        <v>2.2135968757549945E-2</v>
      </c>
      <c r="BT337" s="209">
        <f t="shared" si="298"/>
        <v>0.38201408686852117</v>
      </c>
      <c r="BU337" s="209">
        <f t="shared" si="299"/>
        <v>3.8324045632877331E-3</v>
      </c>
      <c r="BV337" s="209">
        <f t="shared" si="300"/>
        <v>2.6601357108237925E-4</v>
      </c>
      <c r="CI337"/>
      <c r="CJ337"/>
      <c r="CK337"/>
      <c r="CL337"/>
      <c r="CM337"/>
    </row>
    <row r="338" spans="1:91" s="24" customFormat="1" ht="12.95" customHeight="1" thickBot="1" x14ac:dyDescent="0.3">
      <c r="A338" s="13">
        <v>4.6310388888888889</v>
      </c>
      <c r="B338" s="13">
        <v>-74.083974999999995</v>
      </c>
      <c r="C338" s="13">
        <v>31</v>
      </c>
      <c r="D338" s="13">
        <v>27</v>
      </c>
      <c r="E338" s="13">
        <v>2346</v>
      </c>
      <c r="F338" s="58" t="s">
        <v>13</v>
      </c>
      <c r="G338" s="59" t="s">
        <v>856</v>
      </c>
      <c r="H338" s="60" t="s">
        <v>857</v>
      </c>
      <c r="I338" s="16" t="s">
        <v>1609</v>
      </c>
      <c r="J338" s="16"/>
      <c r="K338" s="66">
        <v>39739</v>
      </c>
      <c r="L338" s="69">
        <v>8</v>
      </c>
      <c r="M338" s="16">
        <v>7</v>
      </c>
      <c r="N338" s="3">
        <f t="shared" si="259"/>
        <v>240</v>
      </c>
      <c r="O338" s="3">
        <v>30</v>
      </c>
      <c r="P338" s="16" t="s">
        <v>1631</v>
      </c>
      <c r="Q338" s="62">
        <v>550</v>
      </c>
      <c r="R338" s="14"/>
      <c r="S338" s="14"/>
      <c r="T338" s="14"/>
      <c r="U338" s="17">
        <v>3.9E-2</v>
      </c>
      <c r="V338" s="33">
        <v>0.36</v>
      </c>
      <c r="W338" s="34">
        <v>1.8</v>
      </c>
      <c r="X338" s="33">
        <v>10.3</v>
      </c>
      <c r="Y338" s="29">
        <f>0.01805*1000</f>
        <v>18.05</v>
      </c>
      <c r="Z338" s="34">
        <v>311.5</v>
      </c>
      <c r="AA338" s="21">
        <f>0.003125*1000</f>
        <v>3.125</v>
      </c>
      <c r="AB338" s="216">
        <v>0.28499999999999998</v>
      </c>
      <c r="AC338" s="237">
        <f t="shared" si="260"/>
        <v>3.1218269817035803E-3</v>
      </c>
      <c r="AD338" s="22">
        <f t="shared" si="261"/>
        <v>1.5609134908517902E-2</v>
      </c>
      <c r="AE338" s="22">
        <f t="shared" si="262"/>
        <v>8.9318938643185769E-2</v>
      </c>
      <c r="AF338" s="22">
        <f t="shared" si="263"/>
        <v>0.15652493616597118</v>
      </c>
      <c r="AG338" s="22">
        <f t="shared" si="264"/>
        <v>2.701247513335181</v>
      </c>
      <c r="AH338" s="22">
        <f t="shared" si="265"/>
        <v>2.7099192549510247E-2</v>
      </c>
      <c r="AI338" s="238">
        <f t="shared" si="266"/>
        <v>1.8810000000000001E-3</v>
      </c>
      <c r="AJ338" s="247">
        <f t="shared" si="267"/>
        <v>8.6717416158432791E-6</v>
      </c>
      <c r="AK338" s="23">
        <f t="shared" si="268"/>
        <v>4.3358708079216396E-5</v>
      </c>
      <c r="AL338" s="23">
        <f t="shared" si="269"/>
        <v>2.4810816289773824E-4</v>
      </c>
      <c r="AM338" s="23">
        <f t="shared" si="270"/>
        <v>4.3479148934991998E-4</v>
      </c>
      <c r="AN338" s="23">
        <f t="shared" si="271"/>
        <v>7.503465314819947E-3</v>
      </c>
      <c r="AO338" s="23">
        <f t="shared" si="272"/>
        <v>7.5275534859750687E-5</v>
      </c>
      <c r="AP338" s="248">
        <f t="shared" si="273"/>
        <v>5.2249999999999999E-6</v>
      </c>
      <c r="AQ338" s="256">
        <f t="shared" si="274"/>
        <v>43.358708079216399</v>
      </c>
      <c r="AR338" s="257">
        <f t="shared" si="275"/>
        <v>248.10816289773825</v>
      </c>
      <c r="AS338" s="257">
        <f t="shared" si="276"/>
        <v>434.79148934991997</v>
      </c>
      <c r="AT338" s="257">
        <f t="shared" si="277"/>
        <v>7503.4653148199468</v>
      </c>
      <c r="AU338" s="257">
        <f t="shared" si="278"/>
        <v>75.275534859750692</v>
      </c>
      <c r="AV338" s="258">
        <f t="shared" si="279"/>
        <v>5.2249999999999996</v>
      </c>
      <c r="AW338" s="264">
        <v>1</v>
      </c>
      <c r="AX338" s="265">
        <f t="shared" si="280"/>
        <v>43.358708079216399</v>
      </c>
      <c r="AY338" s="265">
        <f t="shared" si="281"/>
        <v>248.10816289773825</v>
      </c>
      <c r="AZ338" s="265">
        <f t="shared" si="282"/>
        <v>434.79148934991997</v>
      </c>
      <c r="BA338" s="265">
        <f t="shared" si="283"/>
        <v>7503.4653148199468</v>
      </c>
      <c r="BB338" s="265">
        <f t="shared" si="284"/>
        <v>75.275534859750692</v>
      </c>
      <c r="BC338" s="266">
        <f t="shared" si="285"/>
        <v>5.2249999999999996</v>
      </c>
      <c r="BG338" s="13">
        <v>0.1</v>
      </c>
      <c r="BH338" s="13">
        <f t="shared" si="286"/>
        <v>55</v>
      </c>
      <c r="BI338"/>
      <c r="BJ338">
        <f t="shared" si="294"/>
        <v>55</v>
      </c>
      <c r="BK338" s="13">
        <f t="shared" si="287"/>
        <v>0.18000000000000002</v>
      </c>
      <c r="BL338" s="13">
        <f t="shared" si="288"/>
        <v>1.03</v>
      </c>
      <c r="BM338" s="13">
        <f t="shared" si="289"/>
        <v>1.8050000000000002</v>
      </c>
      <c r="BN338" s="13">
        <f t="shared" si="290"/>
        <v>31.150000000000002</v>
      </c>
      <c r="BO338" s="13">
        <f t="shared" si="291"/>
        <v>0.3125</v>
      </c>
      <c r="BP338" s="13">
        <f t="shared" si="292"/>
        <v>2.8499999999999998E-2</v>
      </c>
      <c r="BQ338" s="13">
        <f t="shared" si="295"/>
        <v>2.2074650284537342E-3</v>
      </c>
      <c r="BR338" s="209">
        <f t="shared" si="296"/>
        <v>1.2631605440596364E-2</v>
      </c>
      <c r="BS338" s="209">
        <f t="shared" si="297"/>
        <v>2.2135968757549945E-2</v>
      </c>
      <c r="BT338" s="209">
        <f t="shared" si="298"/>
        <v>0.38201408686852117</v>
      </c>
      <c r="BU338" s="209">
        <f t="shared" si="299"/>
        <v>3.8324045632877331E-3</v>
      </c>
      <c r="BV338" s="209">
        <f t="shared" si="300"/>
        <v>2.6601357108237925E-4</v>
      </c>
      <c r="CI338"/>
      <c r="CJ338"/>
      <c r="CK338"/>
      <c r="CL338"/>
      <c r="CM338"/>
    </row>
    <row r="339" spans="1:91" s="55" customFormat="1" ht="12.95" customHeight="1" thickBot="1" x14ac:dyDescent="0.3">
      <c r="A339" s="13">
        <v>4.6314416831741898</v>
      </c>
      <c r="B339" s="13">
        <v>-74.064661928835406</v>
      </c>
      <c r="C339" s="13">
        <v>33</v>
      </c>
      <c r="D339" s="13">
        <v>27</v>
      </c>
      <c r="E339" s="13">
        <v>2348</v>
      </c>
      <c r="F339" s="3" t="s">
        <v>47</v>
      </c>
      <c r="G339" s="4" t="s">
        <v>700</v>
      </c>
      <c r="H339" s="5" t="s">
        <v>701</v>
      </c>
      <c r="I339" s="14" t="s">
        <v>1609</v>
      </c>
      <c r="J339" s="3" t="s">
        <v>1551</v>
      </c>
      <c r="K339" s="6">
        <v>40633</v>
      </c>
      <c r="L339" s="15">
        <v>12</v>
      </c>
      <c r="M339" s="3">
        <v>6</v>
      </c>
      <c r="N339" s="3">
        <f t="shared" si="259"/>
        <v>300</v>
      </c>
      <c r="O339" s="3">
        <v>25</v>
      </c>
      <c r="P339" s="14" t="s">
        <v>1554</v>
      </c>
      <c r="Q339" s="3">
        <v>176</v>
      </c>
      <c r="R339" s="14"/>
      <c r="S339" s="14"/>
      <c r="T339" s="14"/>
      <c r="U339" s="17">
        <v>3.9E-2</v>
      </c>
      <c r="V339" s="142">
        <v>0.36</v>
      </c>
      <c r="W339" s="148">
        <v>1.8</v>
      </c>
      <c r="X339" s="142">
        <v>10.3</v>
      </c>
      <c r="Y339" s="154">
        <f>0.01805*1000</f>
        <v>18.05</v>
      </c>
      <c r="Z339" s="148">
        <v>311.5</v>
      </c>
      <c r="AA339" s="21">
        <f>0.003125*1000</f>
        <v>3.125</v>
      </c>
      <c r="AB339" s="215">
        <v>0.28499999999999998</v>
      </c>
      <c r="AC339" s="237">
        <f t="shared" si="260"/>
        <v>9.9898463414514575E-4</v>
      </c>
      <c r="AD339" s="22">
        <f t="shared" si="261"/>
        <v>4.9949231707257296E-3</v>
      </c>
      <c r="AE339" s="22">
        <f t="shared" si="262"/>
        <v>2.8582060365819451E-2</v>
      </c>
      <c r="AF339" s="22">
        <f t="shared" si="263"/>
        <v>5.0087979573110786E-2</v>
      </c>
      <c r="AG339" s="22">
        <f t="shared" si="264"/>
        <v>0.86439920426725803</v>
      </c>
      <c r="AH339" s="22">
        <f t="shared" si="265"/>
        <v>8.6717416158432793E-3</v>
      </c>
      <c r="AI339" s="238">
        <f t="shared" si="266"/>
        <v>6.0191999999999993E-4</v>
      </c>
      <c r="AJ339" s="247">
        <f t="shared" si="267"/>
        <v>3.3299487804838193E-6</v>
      </c>
      <c r="AK339" s="23">
        <f t="shared" si="268"/>
        <v>1.6649743902419099E-5</v>
      </c>
      <c r="AL339" s="23">
        <f t="shared" si="269"/>
        <v>9.52735345527315E-5</v>
      </c>
      <c r="AM339" s="23">
        <f t="shared" si="270"/>
        <v>1.6695993191036929E-4</v>
      </c>
      <c r="AN339" s="23">
        <f t="shared" si="271"/>
        <v>2.8813306808908603E-3</v>
      </c>
      <c r="AO339" s="23">
        <f t="shared" si="272"/>
        <v>2.8905805386144266E-5</v>
      </c>
      <c r="AP339" s="248">
        <f t="shared" si="273"/>
        <v>2.0064E-6</v>
      </c>
      <c r="AQ339" s="256">
        <f t="shared" si="274"/>
        <v>16.6497439024191</v>
      </c>
      <c r="AR339" s="257">
        <f t="shared" si="275"/>
        <v>95.273534552731505</v>
      </c>
      <c r="AS339" s="257">
        <f t="shared" si="276"/>
        <v>166.95993191036931</v>
      </c>
      <c r="AT339" s="257">
        <f t="shared" si="277"/>
        <v>2881.3306808908601</v>
      </c>
      <c r="AU339" s="257">
        <f t="shared" si="278"/>
        <v>28.905805386144266</v>
      </c>
      <c r="AV339" s="258">
        <f t="shared" si="279"/>
        <v>2.0064000000000002</v>
      </c>
      <c r="AW339" s="264">
        <v>0</v>
      </c>
      <c r="AX339" s="265">
        <f t="shared" si="280"/>
        <v>0</v>
      </c>
      <c r="AY339" s="265">
        <f t="shared" si="281"/>
        <v>0</v>
      </c>
      <c r="AZ339" s="265">
        <f t="shared" si="282"/>
        <v>0</v>
      </c>
      <c r="BA339" s="265">
        <f t="shared" si="283"/>
        <v>0</v>
      </c>
      <c r="BB339" s="265">
        <f t="shared" si="284"/>
        <v>0</v>
      </c>
      <c r="BC339" s="266">
        <f t="shared" si="285"/>
        <v>0</v>
      </c>
      <c r="BG339" s="13">
        <v>0.1</v>
      </c>
      <c r="BH339" s="13">
        <f t="shared" si="286"/>
        <v>17.600000000000001</v>
      </c>
      <c r="BI339"/>
      <c r="BJ339">
        <f t="shared" si="294"/>
        <v>17.600000000000001</v>
      </c>
      <c r="BK339" s="13">
        <f t="shared" si="287"/>
        <v>0.18000000000000002</v>
      </c>
      <c r="BL339" s="13">
        <f t="shared" si="288"/>
        <v>1.03</v>
      </c>
      <c r="BM339" s="13">
        <f t="shared" si="289"/>
        <v>1.8050000000000002</v>
      </c>
      <c r="BN339" s="13">
        <f t="shared" si="290"/>
        <v>31.150000000000002</v>
      </c>
      <c r="BO339" s="13">
        <f t="shared" si="291"/>
        <v>0.3125</v>
      </c>
      <c r="BP339" s="13">
        <f t="shared" si="292"/>
        <v>2.8499999999999998E-2</v>
      </c>
      <c r="BQ339" s="13">
        <f t="shared" si="295"/>
        <v>7.0638880910519502E-4</v>
      </c>
      <c r="BR339" s="209">
        <f t="shared" si="296"/>
        <v>4.0421137409908372E-3</v>
      </c>
      <c r="BS339" s="209">
        <f t="shared" si="297"/>
        <v>7.0835100024159835E-3</v>
      </c>
      <c r="BT339" s="209">
        <f t="shared" si="298"/>
        <v>0.12224450779792678</v>
      </c>
      <c r="BU339" s="209">
        <f t="shared" si="299"/>
        <v>1.2263694602520747E-3</v>
      </c>
      <c r="BV339" s="209">
        <f t="shared" si="300"/>
        <v>8.5124342746361342E-5</v>
      </c>
      <c r="CI339"/>
      <c r="CJ339"/>
      <c r="CK339"/>
      <c r="CL339"/>
      <c r="CM339"/>
    </row>
    <row r="340" spans="1:91" s="55" customFormat="1" ht="12.95" customHeight="1" thickBot="1" x14ac:dyDescent="0.3">
      <c r="A340" s="13">
        <v>4.631831</v>
      </c>
      <c r="B340" s="13">
        <v>-74.075362999999996</v>
      </c>
      <c r="C340" s="13">
        <v>32</v>
      </c>
      <c r="D340" s="13">
        <v>27</v>
      </c>
      <c r="E340" s="13">
        <v>2347</v>
      </c>
      <c r="F340" s="64" t="s">
        <v>13</v>
      </c>
      <c r="G340" s="59" t="s">
        <v>984</v>
      </c>
      <c r="H340" s="60" t="s">
        <v>985</v>
      </c>
      <c r="I340" s="68" t="s">
        <v>1609</v>
      </c>
      <c r="J340" s="68"/>
      <c r="K340" s="73">
        <v>39762</v>
      </c>
      <c r="L340" s="62">
        <v>12</v>
      </c>
      <c r="M340" s="16">
        <v>7</v>
      </c>
      <c r="N340" s="3">
        <f t="shared" si="259"/>
        <v>360</v>
      </c>
      <c r="O340" s="3">
        <v>30</v>
      </c>
      <c r="P340" s="16" t="s">
        <v>1632</v>
      </c>
      <c r="Q340" s="62">
        <v>550</v>
      </c>
      <c r="R340" s="14"/>
      <c r="S340" s="14"/>
      <c r="T340" s="14"/>
      <c r="U340" s="17">
        <v>3.9E-2</v>
      </c>
      <c r="V340" s="142">
        <v>0.36</v>
      </c>
      <c r="W340" s="148">
        <v>1.8</v>
      </c>
      <c r="X340" s="142">
        <v>10.3</v>
      </c>
      <c r="Y340" s="154">
        <f>0.01805*1000</f>
        <v>18.05</v>
      </c>
      <c r="Z340" s="148">
        <v>311.5</v>
      </c>
      <c r="AA340" s="21">
        <f>0.003125*1000</f>
        <v>3.125</v>
      </c>
      <c r="AB340" s="215">
        <v>0.28499999999999998</v>
      </c>
      <c r="AC340" s="237">
        <f t="shared" si="260"/>
        <v>3.1218269817035803E-3</v>
      </c>
      <c r="AD340" s="22">
        <f t="shared" si="261"/>
        <v>1.5609134908517902E-2</v>
      </c>
      <c r="AE340" s="22">
        <f t="shared" si="262"/>
        <v>8.9318938643185769E-2</v>
      </c>
      <c r="AF340" s="22">
        <f t="shared" si="263"/>
        <v>0.15652493616597118</v>
      </c>
      <c r="AG340" s="22">
        <f t="shared" si="264"/>
        <v>2.701247513335181</v>
      </c>
      <c r="AH340" s="22">
        <f t="shared" si="265"/>
        <v>2.7099192549510247E-2</v>
      </c>
      <c r="AI340" s="238">
        <f t="shared" si="266"/>
        <v>1.8810000000000001E-3</v>
      </c>
      <c r="AJ340" s="247">
        <f t="shared" si="267"/>
        <v>8.6717416158432791E-6</v>
      </c>
      <c r="AK340" s="23">
        <f t="shared" si="268"/>
        <v>4.3358708079216396E-5</v>
      </c>
      <c r="AL340" s="23">
        <f t="shared" si="269"/>
        <v>2.4810816289773824E-4</v>
      </c>
      <c r="AM340" s="23">
        <f t="shared" si="270"/>
        <v>4.3479148934991998E-4</v>
      </c>
      <c r="AN340" s="23">
        <f t="shared" si="271"/>
        <v>7.503465314819947E-3</v>
      </c>
      <c r="AO340" s="23">
        <f t="shared" si="272"/>
        <v>7.5275534859750687E-5</v>
      </c>
      <c r="AP340" s="248">
        <f t="shared" si="273"/>
        <v>5.2249999999999999E-6</v>
      </c>
      <c r="AQ340" s="256">
        <f t="shared" si="274"/>
        <v>43.358708079216399</v>
      </c>
      <c r="AR340" s="257">
        <f t="shared" si="275"/>
        <v>248.10816289773825</v>
      </c>
      <c r="AS340" s="257">
        <f t="shared" si="276"/>
        <v>434.79148934991997</v>
      </c>
      <c r="AT340" s="257">
        <f t="shared" si="277"/>
        <v>7503.4653148199468</v>
      </c>
      <c r="AU340" s="257">
        <f t="shared" si="278"/>
        <v>75.275534859750692</v>
      </c>
      <c r="AV340" s="258">
        <f t="shared" si="279"/>
        <v>5.2249999999999996</v>
      </c>
      <c r="AW340" s="264">
        <v>1</v>
      </c>
      <c r="AX340" s="265">
        <f t="shared" si="280"/>
        <v>43.358708079216399</v>
      </c>
      <c r="AY340" s="265">
        <f t="shared" si="281"/>
        <v>248.10816289773825</v>
      </c>
      <c r="AZ340" s="265">
        <f t="shared" si="282"/>
        <v>434.79148934991997</v>
      </c>
      <c r="BA340" s="265">
        <f t="shared" si="283"/>
        <v>7503.4653148199468</v>
      </c>
      <c r="BB340" s="265">
        <f t="shared" si="284"/>
        <v>75.275534859750692</v>
      </c>
      <c r="BC340" s="266">
        <f t="shared" si="285"/>
        <v>5.2249999999999996</v>
      </c>
      <c r="BG340" s="13">
        <v>0.1</v>
      </c>
      <c r="BH340" s="13">
        <f t="shared" si="286"/>
        <v>55</v>
      </c>
      <c r="BI340"/>
      <c r="BJ340">
        <f t="shared" si="294"/>
        <v>55</v>
      </c>
      <c r="BK340" s="13">
        <f t="shared" si="287"/>
        <v>0.18000000000000002</v>
      </c>
      <c r="BL340" s="13">
        <f t="shared" si="288"/>
        <v>1.03</v>
      </c>
      <c r="BM340" s="13">
        <f t="shared" si="289"/>
        <v>1.8050000000000002</v>
      </c>
      <c r="BN340" s="13">
        <f t="shared" si="290"/>
        <v>31.150000000000002</v>
      </c>
      <c r="BO340" s="13">
        <f t="shared" si="291"/>
        <v>0.3125</v>
      </c>
      <c r="BP340" s="13">
        <f t="shared" si="292"/>
        <v>2.8499999999999998E-2</v>
      </c>
      <c r="BQ340" s="13">
        <f t="shared" si="295"/>
        <v>2.2074650284537342E-3</v>
      </c>
      <c r="BR340" s="209">
        <f t="shared" si="296"/>
        <v>1.2631605440596364E-2</v>
      </c>
      <c r="BS340" s="209">
        <f t="shared" si="297"/>
        <v>2.2135968757549945E-2</v>
      </c>
      <c r="BT340" s="209">
        <f t="shared" si="298"/>
        <v>0.38201408686852117</v>
      </c>
      <c r="BU340" s="209">
        <f t="shared" si="299"/>
        <v>3.8324045632877331E-3</v>
      </c>
      <c r="BV340" s="209">
        <f t="shared" si="300"/>
        <v>2.6601357108237925E-4</v>
      </c>
      <c r="CI340"/>
      <c r="CJ340"/>
      <c r="CK340"/>
      <c r="CL340"/>
      <c r="CM340"/>
    </row>
    <row r="341" spans="1:91" s="55" customFormat="1" ht="12.95" customHeight="1" thickBot="1" x14ac:dyDescent="0.3">
      <c r="A341" s="13">
        <v>4.6319027777777784</v>
      </c>
      <c r="B341" s="13">
        <v>-74.082836111111106</v>
      </c>
      <c r="C341" s="13">
        <v>31</v>
      </c>
      <c r="D341" s="13">
        <v>27</v>
      </c>
      <c r="E341" s="13">
        <v>2346</v>
      </c>
      <c r="F341" s="58" t="s">
        <v>13</v>
      </c>
      <c r="G341" s="59" t="s">
        <v>1125</v>
      </c>
      <c r="H341" s="60" t="s">
        <v>1126</v>
      </c>
      <c r="I341" s="16" t="s">
        <v>1609</v>
      </c>
      <c r="J341" s="16"/>
      <c r="K341" s="73">
        <v>39625</v>
      </c>
      <c r="L341" s="16">
        <v>8</v>
      </c>
      <c r="M341" s="16">
        <v>7</v>
      </c>
      <c r="N341" s="3">
        <f t="shared" si="259"/>
        <v>240</v>
      </c>
      <c r="O341" s="3">
        <v>30</v>
      </c>
      <c r="P341" s="16" t="s">
        <v>1593</v>
      </c>
      <c r="Q341" s="62">
        <v>550</v>
      </c>
      <c r="R341" s="14"/>
      <c r="S341" s="14"/>
      <c r="T341" s="14"/>
      <c r="U341" s="17">
        <v>3.9E-2</v>
      </c>
      <c r="V341" s="140">
        <v>2.8800000000000002E-3</v>
      </c>
      <c r="W341" s="140">
        <v>3.2000000000000002E-3</v>
      </c>
      <c r="X341" s="140">
        <v>7.5000000000000002E-4</v>
      </c>
      <c r="Y341" s="140">
        <v>4.0000000000000003E-5</v>
      </c>
      <c r="Z341" s="140">
        <v>6.7999999999999996E-3</v>
      </c>
      <c r="AA341" s="146">
        <v>2.64</v>
      </c>
      <c r="AB341" s="218">
        <v>1.4999999999999999E-2</v>
      </c>
      <c r="AC341" s="237">
        <f t="shared" si="260"/>
        <v>2.4974615853628644E-5</v>
      </c>
      <c r="AD341" s="22">
        <f t="shared" si="261"/>
        <v>2.7749573170698493E-5</v>
      </c>
      <c r="AE341" s="22">
        <f t="shared" si="262"/>
        <v>6.5038062118824593E-6</v>
      </c>
      <c r="AF341" s="22">
        <f t="shared" si="263"/>
        <v>3.4686966463373119E-7</v>
      </c>
      <c r="AG341" s="22">
        <f t="shared" si="264"/>
        <v>5.8967842987734291E-5</v>
      </c>
      <c r="AH341" s="22">
        <f t="shared" si="265"/>
        <v>2.2893397865826257E-2</v>
      </c>
      <c r="AI341" s="238">
        <f t="shared" si="266"/>
        <v>9.8999999999999994E-5</v>
      </c>
      <c r="AJ341" s="247">
        <f t="shared" si="267"/>
        <v>6.937393292674624E-8</v>
      </c>
      <c r="AK341" s="23">
        <f t="shared" si="268"/>
        <v>7.7082147696384702E-8</v>
      </c>
      <c r="AL341" s="23">
        <f t="shared" si="269"/>
        <v>1.8066128366340164E-8</v>
      </c>
      <c r="AM341" s="23">
        <f t="shared" si="270"/>
        <v>9.6352684620480882E-10</v>
      </c>
      <c r="AN341" s="23">
        <f t="shared" si="271"/>
        <v>1.6379956385481747E-7</v>
      </c>
      <c r="AO341" s="23">
        <f t="shared" si="272"/>
        <v>6.3592771849517376E-5</v>
      </c>
      <c r="AP341" s="248">
        <f t="shared" si="273"/>
        <v>2.7499999999999996E-7</v>
      </c>
      <c r="AQ341" s="256">
        <f t="shared" si="274"/>
        <v>7.7082147696384704E-2</v>
      </c>
      <c r="AR341" s="257">
        <f t="shared" si="275"/>
        <v>1.8066128366340164E-2</v>
      </c>
      <c r="AS341" s="257">
        <f t="shared" si="276"/>
        <v>9.6352684620480884E-4</v>
      </c>
      <c r="AT341" s="257">
        <f t="shared" si="277"/>
        <v>0.16379956385481748</v>
      </c>
      <c r="AU341" s="257">
        <f t="shared" si="278"/>
        <v>63.592771849517376</v>
      </c>
      <c r="AV341" s="258">
        <f t="shared" si="279"/>
        <v>0.27499999999999997</v>
      </c>
      <c r="AW341" s="264">
        <v>1</v>
      </c>
      <c r="AX341" s="265">
        <f t="shared" si="280"/>
        <v>7.7082147696384704E-2</v>
      </c>
      <c r="AY341" s="265">
        <f t="shared" si="281"/>
        <v>1.8066128366340164E-2</v>
      </c>
      <c r="AZ341" s="265">
        <f t="shared" si="282"/>
        <v>9.6352684620480884E-4</v>
      </c>
      <c r="BA341" s="265">
        <f t="shared" si="283"/>
        <v>0.16379956385481748</v>
      </c>
      <c r="BB341" s="265">
        <f t="shared" si="284"/>
        <v>63.592771849517376</v>
      </c>
      <c r="BC341" s="266">
        <f t="shared" si="285"/>
        <v>0.27499999999999997</v>
      </c>
      <c r="BG341" s="13">
        <v>0.1</v>
      </c>
      <c r="BH341" s="13">
        <f t="shared" si="286"/>
        <v>55</v>
      </c>
      <c r="BI341"/>
      <c r="BJ341">
        <f t="shared" si="294"/>
        <v>55</v>
      </c>
      <c r="BK341" s="13">
        <f t="shared" si="287"/>
        <v>3.2000000000000003E-4</v>
      </c>
      <c r="BL341" s="13">
        <f t="shared" si="288"/>
        <v>7.5000000000000007E-5</v>
      </c>
      <c r="BM341" s="13">
        <f t="shared" si="289"/>
        <v>4.0000000000000007E-6</v>
      </c>
      <c r="BN341" s="13">
        <f t="shared" si="290"/>
        <v>6.8000000000000005E-4</v>
      </c>
      <c r="BO341" s="13">
        <f t="shared" si="291"/>
        <v>0.26400000000000001</v>
      </c>
      <c r="BP341" s="13">
        <f t="shared" si="292"/>
        <v>1.5E-3</v>
      </c>
      <c r="BQ341" s="13">
        <f t="shared" si="295"/>
        <v>3.9243822728066389E-6</v>
      </c>
      <c r="BR341" s="209">
        <f t="shared" si="296"/>
        <v>9.1977709518905595E-7</v>
      </c>
      <c r="BS341" s="209">
        <f t="shared" si="297"/>
        <v>4.9054778410082988E-8</v>
      </c>
      <c r="BT341" s="209">
        <f t="shared" si="298"/>
        <v>8.3393123297141065E-6</v>
      </c>
      <c r="BU341" s="209">
        <f t="shared" si="299"/>
        <v>3.2376153750654771E-3</v>
      </c>
      <c r="BV341" s="209">
        <f t="shared" si="300"/>
        <v>1.4000714267493643E-5</v>
      </c>
      <c r="CI341"/>
      <c r="CJ341"/>
      <c r="CK341"/>
      <c r="CL341"/>
      <c r="CM341"/>
    </row>
    <row r="342" spans="1:91" s="39" customFormat="1" ht="12.95" customHeight="1" thickBot="1" x14ac:dyDescent="0.3">
      <c r="A342" s="13">
        <v>4.6319470000000003</v>
      </c>
      <c r="B342" s="13">
        <v>-74.203687000000002</v>
      </c>
      <c r="C342" s="13">
        <v>17</v>
      </c>
      <c r="D342" s="13">
        <v>27</v>
      </c>
      <c r="E342" s="13">
        <v>1839</v>
      </c>
      <c r="F342" s="3" t="s">
        <v>47</v>
      </c>
      <c r="G342" s="4" t="s">
        <v>89</v>
      </c>
      <c r="H342" s="5" t="s">
        <v>1575</v>
      </c>
      <c r="I342" s="14" t="s">
        <v>1570</v>
      </c>
      <c r="J342" s="3" t="s">
        <v>1562</v>
      </c>
      <c r="K342" s="6">
        <v>40644</v>
      </c>
      <c r="L342" s="15">
        <v>12</v>
      </c>
      <c r="M342" s="3">
        <v>5</v>
      </c>
      <c r="N342" s="3">
        <f t="shared" si="259"/>
        <v>240</v>
      </c>
      <c r="O342" s="3">
        <v>20</v>
      </c>
      <c r="P342" s="14" t="s">
        <v>1554</v>
      </c>
      <c r="Q342" s="3">
        <v>20</v>
      </c>
      <c r="R342" s="14"/>
      <c r="S342" s="14"/>
      <c r="T342" s="14"/>
      <c r="U342" s="17">
        <v>3.9E-2</v>
      </c>
      <c r="V342" s="142">
        <v>0.36</v>
      </c>
      <c r="W342" s="148">
        <v>1.8</v>
      </c>
      <c r="X342" s="142">
        <v>10.3</v>
      </c>
      <c r="Y342" s="154">
        <f>0.01805*1000</f>
        <v>18.05</v>
      </c>
      <c r="Z342" s="148">
        <v>311.5</v>
      </c>
      <c r="AA342" s="21">
        <f>0.003125*1000</f>
        <v>3.125</v>
      </c>
      <c r="AB342" s="215">
        <v>0.28499999999999998</v>
      </c>
      <c r="AC342" s="237">
        <f t="shared" si="260"/>
        <v>1.1352098115285744E-4</v>
      </c>
      <c r="AD342" s="22">
        <f t="shared" si="261"/>
        <v>5.6760490576428734E-4</v>
      </c>
      <c r="AE342" s="22">
        <f t="shared" si="262"/>
        <v>3.247961405206755E-3</v>
      </c>
      <c r="AF342" s="22">
        <f t="shared" si="263"/>
        <v>5.6918158605807701E-3</v>
      </c>
      <c r="AG342" s="22">
        <f t="shared" si="264"/>
        <v>9.8227182303097502E-2</v>
      </c>
      <c r="AH342" s="22">
        <f t="shared" si="265"/>
        <v>9.8542518361855445E-4</v>
      </c>
      <c r="AI342" s="238">
        <f t="shared" si="266"/>
        <v>6.8399999999999996E-5</v>
      </c>
      <c r="AJ342" s="247">
        <f t="shared" si="267"/>
        <v>4.7300408813690601E-7</v>
      </c>
      <c r="AK342" s="23">
        <f t="shared" si="268"/>
        <v>2.3650204406845308E-6</v>
      </c>
      <c r="AL342" s="23">
        <f t="shared" si="269"/>
        <v>1.3533172521694812E-5</v>
      </c>
      <c r="AM342" s="23">
        <f t="shared" si="270"/>
        <v>2.371589941908654E-5</v>
      </c>
      <c r="AN342" s="23">
        <f t="shared" si="271"/>
        <v>4.0927992626290624E-4</v>
      </c>
      <c r="AO342" s="23">
        <f t="shared" si="272"/>
        <v>4.1059382650773105E-6</v>
      </c>
      <c r="AP342" s="248">
        <f t="shared" si="273"/>
        <v>2.8499999999999997E-7</v>
      </c>
      <c r="AQ342" s="256">
        <f t="shared" si="274"/>
        <v>2.365020440684531</v>
      </c>
      <c r="AR342" s="257">
        <f t="shared" si="275"/>
        <v>13.533172521694812</v>
      </c>
      <c r="AS342" s="257">
        <f t="shared" si="276"/>
        <v>23.71589941908654</v>
      </c>
      <c r="AT342" s="257">
        <f t="shared" si="277"/>
        <v>409.27992626290626</v>
      </c>
      <c r="AU342" s="257">
        <f t="shared" si="278"/>
        <v>4.1059382650773104</v>
      </c>
      <c r="AV342" s="258">
        <f t="shared" si="279"/>
        <v>0.28499999999999998</v>
      </c>
      <c r="AW342" s="264">
        <v>0</v>
      </c>
      <c r="AX342" s="265">
        <f t="shared" si="280"/>
        <v>0</v>
      </c>
      <c r="AY342" s="265">
        <f t="shared" si="281"/>
        <v>0</v>
      </c>
      <c r="AZ342" s="265">
        <f t="shared" si="282"/>
        <v>0</v>
      </c>
      <c r="BA342" s="265">
        <f t="shared" si="283"/>
        <v>0</v>
      </c>
      <c r="BB342" s="265">
        <f t="shared" si="284"/>
        <v>0</v>
      </c>
      <c r="BC342" s="266">
        <f t="shared" si="285"/>
        <v>0</v>
      </c>
      <c r="BG342" s="13">
        <v>0.1</v>
      </c>
      <c r="BH342" s="13">
        <f t="shared" si="286"/>
        <v>2</v>
      </c>
      <c r="BI342"/>
      <c r="BJ342">
        <f t="shared" si="294"/>
        <v>2</v>
      </c>
      <c r="BK342" s="13">
        <f t="shared" si="287"/>
        <v>0.18000000000000002</v>
      </c>
      <c r="BL342" s="13">
        <f t="shared" si="288"/>
        <v>1.03</v>
      </c>
      <c r="BM342" s="13">
        <f t="shared" si="289"/>
        <v>1.8050000000000002</v>
      </c>
      <c r="BN342" s="13">
        <f t="shared" si="290"/>
        <v>31.150000000000002</v>
      </c>
      <c r="BO342" s="13">
        <f t="shared" si="291"/>
        <v>0.3125</v>
      </c>
      <c r="BP342" s="13">
        <f t="shared" si="292"/>
        <v>2.8499999999999998E-2</v>
      </c>
      <c r="BQ342" s="13">
        <f t="shared" si="295"/>
        <v>8.0271455580135782E-5</v>
      </c>
      <c r="BR342" s="209">
        <f t="shared" si="296"/>
        <v>4.5933110693077684E-4</v>
      </c>
      <c r="BS342" s="209">
        <f t="shared" si="297"/>
        <v>8.0494431845636158E-4</v>
      </c>
      <c r="BT342" s="209">
        <f t="shared" si="298"/>
        <v>1.3891421340673499E-2</v>
      </c>
      <c r="BU342" s="209">
        <f t="shared" si="299"/>
        <v>1.3936016593773574E-4</v>
      </c>
      <c r="BV342" s="209">
        <f t="shared" si="300"/>
        <v>9.6732207666319706E-6</v>
      </c>
      <c r="CI342"/>
      <c r="CJ342"/>
      <c r="CK342"/>
      <c r="CL342"/>
      <c r="CM342"/>
    </row>
    <row r="343" spans="1:91" s="39" customFormat="1" ht="12.95" customHeight="1" thickBot="1" x14ac:dyDescent="0.3">
      <c r="A343" s="13">
        <v>4.6319739999999996</v>
      </c>
      <c r="B343" s="13">
        <v>-74.203547</v>
      </c>
      <c r="C343" s="13">
        <v>18</v>
      </c>
      <c r="D343" s="13">
        <v>27</v>
      </c>
      <c r="E343" s="13">
        <v>1840</v>
      </c>
      <c r="F343" s="3" t="s">
        <v>5</v>
      </c>
      <c r="G343" s="4" t="s">
        <v>109</v>
      </c>
      <c r="H343" s="5" t="s">
        <v>110</v>
      </c>
      <c r="I343" s="14" t="s">
        <v>1570</v>
      </c>
      <c r="J343" s="3" t="s">
        <v>1553</v>
      </c>
      <c r="K343" s="6">
        <v>40638</v>
      </c>
      <c r="L343" s="3">
        <f>O343/12</f>
        <v>2.1666666666666665</v>
      </c>
      <c r="M343" s="3">
        <v>2</v>
      </c>
      <c r="N343" s="3">
        <f t="shared" si="259"/>
        <v>56.333333333333329</v>
      </c>
      <c r="O343" s="3">
        <v>26</v>
      </c>
      <c r="P343" s="14" t="s">
        <v>1554</v>
      </c>
      <c r="Q343" s="3">
        <v>528</v>
      </c>
      <c r="R343" s="14"/>
      <c r="S343" s="14"/>
      <c r="T343" s="14">
        <f>0.738210935315612*Q343</f>
        <v>389.77537384664311</v>
      </c>
      <c r="U343" s="17">
        <v>3.9E-2</v>
      </c>
      <c r="V343" s="27">
        <v>2.02</v>
      </c>
      <c r="W343" s="28">
        <v>10.1</v>
      </c>
      <c r="X343" s="27">
        <v>1.9</v>
      </c>
      <c r="Y343" s="155">
        <v>18.05</v>
      </c>
      <c r="Z343" s="28">
        <v>160.19999999999999</v>
      </c>
      <c r="AA343" s="21">
        <v>3.125</v>
      </c>
      <c r="AB343" s="222">
        <v>1.0149999999999999</v>
      </c>
      <c r="AC343" s="237">
        <f t="shared" si="260"/>
        <v>2.9230174590603192E-2</v>
      </c>
      <c r="AD343" s="22">
        <f t="shared" si="261"/>
        <v>0.14615087295301599</v>
      </c>
      <c r="AE343" s="22">
        <f t="shared" si="262"/>
        <v>2.7493728575319835E-2</v>
      </c>
      <c r="AF343" s="22">
        <f t="shared" si="263"/>
        <v>0.2611904214655385</v>
      </c>
      <c r="AG343" s="22">
        <f t="shared" si="264"/>
        <v>2.3181554304032828</v>
      </c>
      <c r="AH343" s="22">
        <f t="shared" si="265"/>
        <v>4.5219948314670785E-2</v>
      </c>
      <c r="AI343" s="238">
        <f t="shared" si="266"/>
        <v>1.1178504053452111E-2</v>
      </c>
      <c r="AJ343" s="247">
        <f t="shared" si="267"/>
        <v>9.3686457021164074E-5</v>
      </c>
      <c r="AK343" s="23">
        <f t="shared" si="268"/>
        <v>4.6843228510582048E-4</v>
      </c>
      <c r="AL343" s="23">
        <f t="shared" si="269"/>
        <v>8.8120924920896915E-5</v>
      </c>
      <c r="AM343" s="23">
        <f t="shared" si="270"/>
        <v>8.3714878674852084E-4</v>
      </c>
      <c r="AN343" s="23">
        <f t="shared" si="271"/>
        <v>7.4299853538566758E-3</v>
      </c>
      <c r="AO343" s="23">
        <f t="shared" si="272"/>
        <v>1.4493573177779099E-4</v>
      </c>
      <c r="AP343" s="248">
        <f t="shared" si="273"/>
        <v>3.5828538632859333E-5</v>
      </c>
      <c r="AQ343" s="256">
        <f t="shared" si="274"/>
        <v>468.43228510582048</v>
      </c>
      <c r="AR343" s="257">
        <f t="shared" si="275"/>
        <v>88.120924920896911</v>
      </c>
      <c r="AS343" s="257">
        <f t="shared" si="276"/>
        <v>837.14878674852082</v>
      </c>
      <c r="AT343" s="257">
        <f t="shared" si="277"/>
        <v>7429.9853538566758</v>
      </c>
      <c r="AU343" s="257">
        <f t="shared" si="278"/>
        <v>144.93573177779098</v>
      </c>
      <c r="AV343" s="258">
        <f t="shared" si="279"/>
        <v>35.828538632859335</v>
      </c>
      <c r="AW343" s="264">
        <v>0</v>
      </c>
      <c r="AX343" s="265">
        <f t="shared" si="280"/>
        <v>0</v>
      </c>
      <c r="AY343" s="265">
        <f t="shared" si="281"/>
        <v>0</v>
      </c>
      <c r="AZ343" s="265">
        <f t="shared" si="282"/>
        <v>0</v>
      </c>
      <c r="BA343" s="265">
        <f t="shared" si="283"/>
        <v>0</v>
      </c>
      <c r="BB343" s="265">
        <f t="shared" si="284"/>
        <v>0</v>
      </c>
      <c r="BC343" s="266">
        <f t="shared" si="285"/>
        <v>0</v>
      </c>
      <c r="BD343" s="211">
        <f>'F. CONVERSIÓN DE CARBÓN A CARNE'!$F$20</f>
        <v>0.16207300021353654</v>
      </c>
      <c r="BG343" s="13">
        <v>0.1</v>
      </c>
      <c r="BH343" s="13">
        <f t="shared" si="286"/>
        <v>52.800000000000004</v>
      </c>
      <c r="BI343">
        <f>(((((BD343+BE343+BF343)/0.738210935315612)^2)+((BH343/Q343)^2))^(1/2))*T343</f>
        <v>94.033244231375079</v>
      </c>
      <c r="BJ343">
        <f t="shared" ref="BJ343:BJ344" si="301">(((BH343)^2)+((BI343^2))^(1/2))</f>
        <v>2881.8732442313758</v>
      </c>
      <c r="BK343" s="13">
        <f t="shared" si="287"/>
        <v>1.01</v>
      </c>
      <c r="BL343" s="13">
        <f t="shared" si="288"/>
        <v>0.19</v>
      </c>
      <c r="BM343" s="13">
        <f t="shared" si="289"/>
        <v>1.8050000000000002</v>
      </c>
      <c r="BN343" s="13">
        <f t="shared" si="290"/>
        <v>16.02</v>
      </c>
      <c r="BO343" s="13">
        <f t="shared" si="291"/>
        <v>0.3125</v>
      </c>
      <c r="BP343" s="13">
        <f t="shared" si="292"/>
        <v>0.10149999999999999</v>
      </c>
      <c r="BQ343" s="13">
        <f>((((BJ343/(Q343+R343+S343+T343))^2)+((BK343/W343)^2))^(1/2))*AD343</f>
        <v>0.45915572870540966</v>
      </c>
      <c r="BR343" s="209">
        <f>((((BJ343/(Q343+R343+S343+T343))^2)+((BL343/X343)^2))^(1/2))*AE343</f>
        <v>8.6375830152502803E-2</v>
      </c>
      <c r="BS343" s="209">
        <f>(((((BJ343/(Q343+R343+S343+T343))^2)+((BM343/Y343)^2))^(1/2))*AF343)</f>
        <v>0.82057038644877678</v>
      </c>
      <c r="BT343" s="209">
        <f>((((BJ343/(Q343+R343+S343+T343))^2)+((BN343/Z343)^2))^(1/2))*AG343</f>
        <v>7.28284631075313</v>
      </c>
      <c r="BU343" s="209">
        <f>((((BJ343/(Q343+R343+S343+T343))^2)+((BO343/AA343)^2))^(1/2))*AH343</f>
        <v>0.14206551011924803</v>
      </c>
      <c r="BV343" s="209">
        <f>((((BJ343/(Q343+R343+S343+T343))^2)+((BP343/AB343)^2))^(1/2))*AI343</f>
        <v>3.511901140781562E-2</v>
      </c>
      <c r="CI343"/>
      <c r="CJ343"/>
      <c r="CK343"/>
      <c r="CL343"/>
      <c r="CM343"/>
    </row>
    <row r="344" spans="1:91" s="39" customFormat="1" ht="12.95" customHeight="1" thickBot="1" x14ac:dyDescent="0.3">
      <c r="A344" s="13">
        <v>4.6319809999999997</v>
      </c>
      <c r="B344" s="13">
        <v>-74.203522000000007</v>
      </c>
      <c r="C344" s="13">
        <v>18</v>
      </c>
      <c r="D344" s="13">
        <v>27</v>
      </c>
      <c r="E344" s="13">
        <v>1840</v>
      </c>
      <c r="F344" s="3" t="s">
        <v>5</v>
      </c>
      <c r="G344" s="4" t="s">
        <v>106</v>
      </c>
      <c r="H344" s="5" t="s">
        <v>107</v>
      </c>
      <c r="I344" s="14" t="s">
        <v>1570</v>
      </c>
      <c r="J344" s="3" t="s">
        <v>1553</v>
      </c>
      <c r="K344" s="6">
        <v>40639</v>
      </c>
      <c r="L344" s="15">
        <v>12</v>
      </c>
      <c r="M344" s="3">
        <v>7</v>
      </c>
      <c r="N344" s="3">
        <f t="shared" si="259"/>
        <v>360</v>
      </c>
      <c r="O344" s="3">
        <v>30</v>
      </c>
      <c r="P344" s="14" t="s">
        <v>1554</v>
      </c>
      <c r="Q344" s="3">
        <v>1000</v>
      </c>
      <c r="R344" s="14"/>
      <c r="S344" s="14"/>
      <c r="T344" s="14">
        <f>0.738210935315612*Q344</f>
        <v>738.21093531561201</v>
      </c>
      <c r="U344" s="17">
        <v>3.9E-2</v>
      </c>
      <c r="V344" s="18">
        <v>2.02</v>
      </c>
      <c r="W344" s="19">
        <v>10.1</v>
      </c>
      <c r="X344" s="18">
        <v>1.9</v>
      </c>
      <c r="Y344" s="20">
        <v>18.05</v>
      </c>
      <c r="Z344" s="19">
        <v>160.19999999999999</v>
      </c>
      <c r="AA344" s="21">
        <v>3.125</v>
      </c>
      <c r="AB344" s="219">
        <v>1.0149999999999999</v>
      </c>
      <c r="AC344" s="237">
        <f t="shared" si="260"/>
        <v>5.5360179148869697E-2</v>
      </c>
      <c r="AD344" s="22">
        <f t="shared" si="261"/>
        <v>0.27680089574434852</v>
      </c>
      <c r="AE344" s="22">
        <f t="shared" si="262"/>
        <v>5.2071455635075453E-2</v>
      </c>
      <c r="AF344" s="22">
        <f t="shared" si="263"/>
        <v>0.49467882853321682</v>
      </c>
      <c r="AG344" s="22">
        <f t="shared" si="264"/>
        <v>4.3904458909153092</v>
      </c>
      <c r="AH344" s="22">
        <f t="shared" si="265"/>
        <v>8.5643841505058313E-2</v>
      </c>
      <c r="AI344" s="238">
        <f t="shared" si="266"/>
        <v>2.117140919214415E-2</v>
      </c>
      <c r="AJ344" s="247">
        <f t="shared" si="267"/>
        <v>1.5377827541352692E-4</v>
      </c>
      <c r="AK344" s="23">
        <f t="shared" si="268"/>
        <v>7.6889137706763477E-4</v>
      </c>
      <c r="AL344" s="23">
        <f t="shared" si="269"/>
        <v>1.4464293231965404E-4</v>
      </c>
      <c r="AM344" s="23">
        <f t="shared" si="270"/>
        <v>1.3741078570367134E-3</v>
      </c>
      <c r="AN344" s="23">
        <f t="shared" si="271"/>
        <v>1.2195683030320304E-2</v>
      </c>
      <c r="AO344" s="23">
        <f t="shared" si="272"/>
        <v>2.3789955973627309E-4</v>
      </c>
      <c r="AP344" s="248">
        <f t="shared" si="273"/>
        <v>5.8809469978178193E-5</v>
      </c>
      <c r="AQ344" s="256">
        <f t="shared" si="274"/>
        <v>768.89137706763472</v>
      </c>
      <c r="AR344" s="257">
        <f t="shared" si="275"/>
        <v>144.64293231965405</v>
      </c>
      <c r="AS344" s="257">
        <f t="shared" si="276"/>
        <v>1374.1078570367133</v>
      </c>
      <c r="AT344" s="257">
        <f t="shared" si="277"/>
        <v>12195.683030320304</v>
      </c>
      <c r="AU344" s="257">
        <f t="shared" si="278"/>
        <v>237.89955973627309</v>
      </c>
      <c r="AV344" s="258">
        <f t="shared" si="279"/>
        <v>58.809469978178193</v>
      </c>
      <c r="AW344" s="264">
        <v>1</v>
      </c>
      <c r="AX344" s="265">
        <f t="shared" si="280"/>
        <v>768.89137706763472</v>
      </c>
      <c r="AY344" s="265">
        <f t="shared" si="281"/>
        <v>144.64293231965405</v>
      </c>
      <c r="AZ344" s="265">
        <f t="shared" si="282"/>
        <v>1374.1078570367133</v>
      </c>
      <c r="BA344" s="265">
        <f t="shared" si="283"/>
        <v>12195.683030320304</v>
      </c>
      <c r="BB344" s="265">
        <f t="shared" si="284"/>
        <v>237.89955973627309</v>
      </c>
      <c r="BC344" s="266">
        <f t="shared" si="285"/>
        <v>58.809469978178193</v>
      </c>
      <c r="BD344" s="211">
        <f>'F. CONVERSIÓN DE CARBÓN A CARNE'!$F$20</f>
        <v>0.16207300021353654</v>
      </c>
      <c r="BG344" s="13">
        <v>0.1</v>
      </c>
      <c r="BH344" s="13">
        <f t="shared" si="286"/>
        <v>100</v>
      </c>
      <c r="BI344">
        <f>(((((BD344+BE344+BF344)/0.738210935315612)^2)+((BH344/Q344)^2))^(1/2))*T344</f>
        <v>178.09326558972555</v>
      </c>
      <c r="BJ344">
        <f t="shared" si="301"/>
        <v>10178.093265589725</v>
      </c>
      <c r="BK344" s="13">
        <f t="shared" si="287"/>
        <v>1.01</v>
      </c>
      <c r="BL344" s="13">
        <f t="shared" si="288"/>
        <v>0.19</v>
      </c>
      <c r="BM344" s="13">
        <f t="shared" si="289"/>
        <v>1.8050000000000002</v>
      </c>
      <c r="BN344" s="13">
        <f t="shared" si="290"/>
        <v>16.02</v>
      </c>
      <c r="BO344" s="13">
        <f t="shared" si="291"/>
        <v>0.3125</v>
      </c>
      <c r="BP344" s="13">
        <f t="shared" si="292"/>
        <v>0.10149999999999999</v>
      </c>
      <c r="BQ344" s="13">
        <f>((((BJ344/(Q344+R344+S344+T344))^2)+((BK344/W344)^2))^(1/2))*AD344</f>
        <v>1.6210438496333497</v>
      </c>
      <c r="BR344" s="209">
        <f>((((BJ344/(Q344+R344+S344+T344))^2)+((BL344/X344)^2))^(1/2))*AE344</f>
        <v>0.30494884300033304</v>
      </c>
      <c r="BS344" s="209">
        <f>(((((BJ344/(Q344+R344+S344+T344))^2)+((BM344/Y344)^2))^(1/2))*AF344)</f>
        <v>2.8970140085031639</v>
      </c>
      <c r="BT344" s="209">
        <f>((((BJ344/(Q344+R344+S344+T344))^2)+((BN344/Z344)^2))^(1/2))*AG344</f>
        <v>25.71200244665966</v>
      </c>
      <c r="BU344" s="209">
        <f>((((BJ344/(Q344+R344+S344+T344))^2)+((BO344/AA344)^2))^(1/2))*AH344</f>
        <v>0.50156059704002143</v>
      </c>
      <c r="BV344" s="209">
        <f>((((BJ344/(Q344+R344+S344+T344))^2)+((BP344/AB344)^2))^(1/2))*AI344</f>
        <v>0.1239872528833641</v>
      </c>
      <c r="CI344"/>
      <c r="CJ344"/>
      <c r="CK344"/>
      <c r="CL344"/>
      <c r="CM344"/>
    </row>
    <row r="345" spans="1:91" s="39" customFormat="1" ht="12.95" customHeight="1" thickBot="1" x14ac:dyDescent="0.3">
      <c r="A345" s="13">
        <v>4.63217599655467</v>
      </c>
      <c r="B345" s="13">
        <v>-74.197177004678693</v>
      </c>
      <c r="C345" s="13">
        <v>18</v>
      </c>
      <c r="D345" s="13">
        <v>27</v>
      </c>
      <c r="E345" s="13">
        <v>1840</v>
      </c>
      <c r="F345" s="58" t="s">
        <v>13</v>
      </c>
      <c r="G345" s="59" t="s">
        <v>1032</v>
      </c>
      <c r="H345" s="60" t="s">
        <v>1033</v>
      </c>
      <c r="I345" s="16" t="s">
        <v>1570</v>
      </c>
      <c r="J345" s="16"/>
      <c r="K345" s="66">
        <v>40082</v>
      </c>
      <c r="L345" s="16">
        <v>2</v>
      </c>
      <c r="M345" s="16">
        <v>3</v>
      </c>
      <c r="N345" s="3">
        <f t="shared" si="259"/>
        <v>24</v>
      </c>
      <c r="O345" s="16">
        <v>12</v>
      </c>
      <c r="P345" s="16" t="s">
        <v>1554</v>
      </c>
      <c r="Q345" s="16">
        <v>300</v>
      </c>
      <c r="R345" s="14"/>
      <c r="S345" s="14"/>
      <c r="T345" s="14"/>
      <c r="U345" s="17">
        <v>3.9E-2</v>
      </c>
      <c r="V345" s="142">
        <v>0.36</v>
      </c>
      <c r="W345" s="148">
        <v>1.8</v>
      </c>
      <c r="X345" s="142">
        <v>10.3</v>
      </c>
      <c r="Y345" s="154">
        <f>0.01805*1000</f>
        <v>18.05</v>
      </c>
      <c r="Z345" s="148">
        <v>311.5</v>
      </c>
      <c r="AA345" s="21">
        <f>0.003125*1000</f>
        <v>3.125</v>
      </c>
      <c r="AB345" s="215">
        <v>0.28499999999999998</v>
      </c>
      <c r="AC345" s="237">
        <f t="shared" si="260"/>
        <v>1.702814717292862E-3</v>
      </c>
      <c r="AD345" s="22">
        <f t="shared" si="261"/>
        <v>8.5140735864643099E-3</v>
      </c>
      <c r="AE345" s="22">
        <f t="shared" si="262"/>
        <v>4.871942107810133E-2</v>
      </c>
      <c r="AF345" s="22">
        <f t="shared" si="263"/>
        <v>8.5377237908711545E-2</v>
      </c>
      <c r="AG345" s="22">
        <f t="shared" si="264"/>
        <v>1.4734077345464625</v>
      </c>
      <c r="AH345" s="22">
        <f t="shared" si="265"/>
        <v>1.4781377754278315E-2</v>
      </c>
      <c r="AI345" s="238">
        <f t="shared" si="266"/>
        <v>1.0259999999999998E-3</v>
      </c>
      <c r="AJ345" s="247">
        <f t="shared" si="267"/>
        <v>1.1825102203422653E-5</v>
      </c>
      <c r="AK345" s="23">
        <f t="shared" si="268"/>
        <v>5.9125511017113262E-5</v>
      </c>
      <c r="AL345" s="23">
        <f t="shared" si="269"/>
        <v>3.3832931304237035E-4</v>
      </c>
      <c r="AM345" s="23">
        <f t="shared" si="270"/>
        <v>5.9289748547716346E-4</v>
      </c>
      <c r="AN345" s="23">
        <f t="shared" si="271"/>
        <v>1.0231998156572657E-2</v>
      </c>
      <c r="AO345" s="23">
        <f t="shared" si="272"/>
        <v>1.0264845662693274E-4</v>
      </c>
      <c r="AP345" s="248">
        <f t="shared" si="273"/>
        <v>7.1249999999999987E-6</v>
      </c>
      <c r="AQ345" s="256">
        <f t="shared" si="274"/>
        <v>59.125511017113261</v>
      </c>
      <c r="AR345" s="257">
        <f t="shared" si="275"/>
        <v>338.32931304237036</v>
      </c>
      <c r="AS345" s="257">
        <f t="shared" si="276"/>
        <v>592.89748547716351</v>
      </c>
      <c r="AT345" s="257">
        <f t="shared" si="277"/>
        <v>10231.998156572658</v>
      </c>
      <c r="AU345" s="257">
        <f t="shared" si="278"/>
        <v>102.64845662693274</v>
      </c>
      <c r="AV345" s="258">
        <f t="shared" si="279"/>
        <v>7.1249999999999991</v>
      </c>
      <c r="AW345" s="264">
        <v>0</v>
      </c>
      <c r="AX345" s="265">
        <f t="shared" si="280"/>
        <v>0</v>
      </c>
      <c r="AY345" s="265">
        <f t="shared" si="281"/>
        <v>0</v>
      </c>
      <c r="AZ345" s="265">
        <f t="shared" si="282"/>
        <v>0</v>
      </c>
      <c r="BA345" s="265">
        <f t="shared" si="283"/>
        <v>0</v>
      </c>
      <c r="BB345" s="265">
        <f t="shared" si="284"/>
        <v>0</v>
      </c>
      <c r="BC345" s="266">
        <f t="shared" si="285"/>
        <v>0</v>
      </c>
      <c r="BG345" s="13">
        <v>0.1</v>
      </c>
      <c r="BH345" s="13">
        <f t="shared" si="286"/>
        <v>30</v>
      </c>
      <c r="BI345"/>
      <c r="BJ345">
        <f>BH345</f>
        <v>30</v>
      </c>
      <c r="BK345" s="13">
        <f t="shared" si="287"/>
        <v>0.18000000000000002</v>
      </c>
      <c r="BL345" s="13">
        <f t="shared" si="288"/>
        <v>1.03</v>
      </c>
      <c r="BM345" s="13">
        <f t="shared" si="289"/>
        <v>1.8050000000000002</v>
      </c>
      <c r="BN345" s="13">
        <f t="shared" si="290"/>
        <v>31.150000000000002</v>
      </c>
      <c r="BO345" s="13">
        <f t="shared" si="291"/>
        <v>0.3125</v>
      </c>
      <c r="BP345" s="13">
        <f t="shared" si="292"/>
        <v>2.8499999999999998E-2</v>
      </c>
      <c r="BQ345" s="13">
        <f>((((BJ345/Q345)^2)+((BK345/W345)^2))^(1/2))*AD345</f>
        <v>1.2040718337020368E-3</v>
      </c>
      <c r="BR345" s="209">
        <f>(((((BJ345/Q345))^2)+((BL345/X345)^2))^(1/2))*AE345</f>
        <v>6.8899666039616532E-3</v>
      </c>
      <c r="BS345" s="209">
        <f>(((((BJ345/Q345))^2)+((BM345/Y345)^2))^(1/2))*AF345</f>
        <v>1.2074164776845423E-2</v>
      </c>
      <c r="BT345" s="209">
        <f>((((BJ345/Q345)^2)+((BN345/Z345)^2))^(1/2))*AG345</f>
        <v>0.20837132011010245</v>
      </c>
      <c r="BU345" s="209">
        <f>((((BJ345/Q345)^2)+((BO345/AA345)^2))^(1/2))*AH345</f>
        <v>2.0904024890660358E-3</v>
      </c>
      <c r="BV345" s="209">
        <f>((((BJ345/Q345)^2)+((BP345/AB345)^2))^(1/2))*AI345</f>
        <v>1.4509831149947956E-4</v>
      </c>
      <c r="CI345"/>
      <c r="CJ345"/>
      <c r="CK345"/>
      <c r="CL345"/>
      <c r="CM345"/>
    </row>
    <row r="346" spans="1:91" s="39" customFormat="1" ht="12.95" customHeight="1" thickBot="1" x14ac:dyDescent="0.3">
      <c r="A346" s="13">
        <v>4.6321960000000004</v>
      </c>
      <c r="B346" s="13">
        <v>-74.096833000000004</v>
      </c>
      <c r="C346" s="13">
        <v>29</v>
      </c>
      <c r="D346" s="13">
        <v>27</v>
      </c>
      <c r="E346" s="13">
        <v>2344</v>
      </c>
      <c r="F346" s="58" t="s">
        <v>13</v>
      </c>
      <c r="G346" s="59" t="s">
        <v>1044</v>
      </c>
      <c r="H346" s="60" t="s">
        <v>1045</v>
      </c>
      <c r="I346" s="16" t="s">
        <v>1609</v>
      </c>
      <c r="J346" s="16"/>
      <c r="K346" s="73">
        <v>39245</v>
      </c>
      <c r="L346" s="16">
        <v>12</v>
      </c>
      <c r="M346" s="16">
        <v>7</v>
      </c>
      <c r="N346" s="3">
        <f t="shared" si="259"/>
        <v>360</v>
      </c>
      <c r="O346" s="3">
        <v>30</v>
      </c>
      <c r="P346" s="16" t="s">
        <v>1632</v>
      </c>
      <c r="Q346" s="16">
        <v>50</v>
      </c>
      <c r="R346" s="14"/>
      <c r="S346" s="14"/>
      <c r="T346" s="14"/>
      <c r="U346" s="17">
        <v>3.9E-2</v>
      </c>
      <c r="V346" s="142">
        <v>0.36</v>
      </c>
      <c r="W346" s="148">
        <v>1.8</v>
      </c>
      <c r="X346" s="142">
        <v>10.3</v>
      </c>
      <c r="Y346" s="154">
        <f>0.01805*1000</f>
        <v>18.05</v>
      </c>
      <c r="Z346" s="148">
        <v>311.5</v>
      </c>
      <c r="AA346" s="21">
        <f>0.003125*1000</f>
        <v>3.125</v>
      </c>
      <c r="AB346" s="215">
        <v>0.28499999999999998</v>
      </c>
      <c r="AC346" s="237">
        <f t="shared" si="260"/>
        <v>2.8380245288214367E-4</v>
      </c>
      <c r="AD346" s="22">
        <f t="shared" si="261"/>
        <v>1.4190122644107185E-3</v>
      </c>
      <c r="AE346" s="22">
        <f t="shared" si="262"/>
        <v>8.1199035130168871E-3</v>
      </c>
      <c r="AF346" s="22">
        <f t="shared" si="263"/>
        <v>1.4229539651451925E-2</v>
      </c>
      <c r="AG346" s="22">
        <f t="shared" si="264"/>
        <v>0.24556795575774376</v>
      </c>
      <c r="AH346" s="22">
        <f t="shared" si="265"/>
        <v>2.463562959046386E-3</v>
      </c>
      <c r="AI346" s="238">
        <f t="shared" si="266"/>
        <v>1.7099999999999998E-4</v>
      </c>
      <c r="AJ346" s="247">
        <f t="shared" si="267"/>
        <v>7.8834014689484349E-7</v>
      </c>
      <c r="AK346" s="23">
        <f t="shared" si="268"/>
        <v>3.9417007344742175E-6</v>
      </c>
      <c r="AL346" s="23">
        <f t="shared" si="269"/>
        <v>2.255528753615802E-5</v>
      </c>
      <c r="AM346" s="23">
        <f t="shared" si="270"/>
        <v>3.9526499031810904E-5</v>
      </c>
      <c r="AN346" s="23">
        <f t="shared" si="271"/>
        <v>6.8213321043817711E-4</v>
      </c>
      <c r="AO346" s="23">
        <f t="shared" si="272"/>
        <v>6.843230441795517E-6</v>
      </c>
      <c r="AP346" s="248">
        <f t="shared" si="273"/>
        <v>4.7499999999999995E-7</v>
      </c>
      <c r="AQ346" s="256">
        <f t="shared" si="274"/>
        <v>3.9417007344742174</v>
      </c>
      <c r="AR346" s="257">
        <f t="shared" si="275"/>
        <v>22.555287536158019</v>
      </c>
      <c r="AS346" s="257">
        <f t="shared" si="276"/>
        <v>39.526499031810907</v>
      </c>
      <c r="AT346" s="257">
        <f t="shared" si="277"/>
        <v>682.13321043817712</v>
      </c>
      <c r="AU346" s="257">
        <f t="shared" si="278"/>
        <v>6.8432304417955168</v>
      </c>
      <c r="AV346" s="258">
        <f t="shared" si="279"/>
        <v>0.47499999999999998</v>
      </c>
      <c r="AW346" s="264">
        <v>1</v>
      </c>
      <c r="AX346" s="265">
        <f t="shared" si="280"/>
        <v>3.9417007344742174</v>
      </c>
      <c r="AY346" s="265">
        <f t="shared" si="281"/>
        <v>22.555287536158019</v>
      </c>
      <c r="AZ346" s="265">
        <f t="shared" si="282"/>
        <v>39.526499031810907</v>
      </c>
      <c r="BA346" s="265">
        <f t="shared" si="283"/>
        <v>682.13321043817712</v>
      </c>
      <c r="BB346" s="265">
        <f t="shared" si="284"/>
        <v>6.8432304417955168</v>
      </c>
      <c r="BC346" s="266">
        <f t="shared" si="285"/>
        <v>0.47499999999999998</v>
      </c>
      <c r="BG346" s="13">
        <v>0.1</v>
      </c>
      <c r="BH346" s="13">
        <f t="shared" si="286"/>
        <v>5</v>
      </c>
      <c r="BI346"/>
      <c r="BJ346">
        <f>BH346</f>
        <v>5</v>
      </c>
      <c r="BK346" s="13">
        <f t="shared" si="287"/>
        <v>0.18000000000000002</v>
      </c>
      <c r="BL346" s="13">
        <f t="shared" si="288"/>
        <v>1.03</v>
      </c>
      <c r="BM346" s="13">
        <f t="shared" si="289"/>
        <v>1.8050000000000002</v>
      </c>
      <c r="BN346" s="13">
        <f t="shared" si="290"/>
        <v>31.150000000000002</v>
      </c>
      <c r="BO346" s="13">
        <f t="shared" si="291"/>
        <v>0.3125</v>
      </c>
      <c r="BP346" s="13">
        <f t="shared" si="292"/>
        <v>2.8499999999999998E-2</v>
      </c>
      <c r="BQ346" s="13">
        <f>((((BJ346/Q346)^2)+((BK346/W346)^2))^(1/2))*AD346</f>
        <v>2.0067863895033947E-4</v>
      </c>
      <c r="BR346" s="209">
        <f>(((((BJ346/Q346))^2)+((BL346/X346)^2))^(1/2))*AE346</f>
        <v>1.1483277673269422E-3</v>
      </c>
      <c r="BS346" s="209">
        <f>(((((BJ346/Q346))^2)+((BM346/Y346)^2))^(1/2))*AF346</f>
        <v>2.012360796140904E-3</v>
      </c>
      <c r="BT346" s="209">
        <f>((((BJ346/Q346)^2)+((BN346/Z346)^2))^(1/2))*AG346</f>
        <v>3.4728553351683747E-2</v>
      </c>
      <c r="BU346" s="209">
        <f>((((BJ346/Q346)^2)+((BO346/AA346)^2))^(1/2))*AH346</f>
        <v>3.4840041484433934E-4</v>
      </c>
      <c r="BV346" s="209">
        <f>((((BJ346/Q346)^2)+((BP346/AB346)^2))^(1/2))*AI346</f>
        <v>2.4183051916579927E-5</v>
      </c>
      <c r="CI346"/>
      <c r="CJ346"/>
      <c r="CK346"/>
      <c r="CL346"/>
      <c r="CM346"/>
    </row>
    <row r="347" spans="1:91" s="39" customFormat="1" ht="12.95" customHeight="1" thickBot="1" x14ac:dyDescent="0.3">
      <c r="A347" s="13">
        <v>4.632280555555556</v>
      </c>
      <c r="B347" s="13">
        <v>-74.167705555555557</v>
      </c>
      <c r="C347" s="13">
        <v>21</v>
      </c>
      <c r="D347" s="13">
        <v>27</v>
      </c>
      <c r="E347" s="13">
        <v>1843</v>
      </c>
      <c r="F347" s="3" t="s">
        <v>5</v>
      </c>
      <c r="G347" s="4" t="s">
        <v>396</v>
      </c>
      <c r="H347" s="5" t="s">
        <v>397</v>
      </c>
      <c r="I347" s="14" t="s">
        <v>1598</v>
      </c>
      <c r="J347" s="3" t="s">
        <v>1553</v>
      </c>
      <c r="K347" s="6">
        <v>40627</v>
      </c>
      <c r="L347" s="15">
        <v>12</v>
      </c>
      <c r="M347" s="3">
        <v>7</v>
      </c>
      <c r="N347" s="3">
        <f t="shared" si="259"/>
        <v>360</v>
      </c>
      <c r="O347" s="3">
        <v>30</v>
      </c>
      <c r="P347" s="14" t="s">
        <v>1554</v>
      </c>
      <c r="Q347" s="3">
        <v>600</v>
      </c>
      <c r="R347" s="14"/>
      <c r="S347" s="14"/>
      <c r="T347" s="14">
        <f>0.738210935315612*Q347</f>
        <v>442.92656118936719</v>
      </c>
      <c r="U347" s="17">
        <v>3.9E-2</v>
      </c>
      <c r="V347" s="18">
        <v>2.02</v>
      </c>
      <c r="W347" s="19">
        <v>10.1</v>
      </c>
      <c r="X347" s="18">
        <v>1.9</v>
      </c>
      <c r="Y347" s="20">
        <v>18.05</v>
      </c>
      <c r="Z347" s="19">
        <v>160.19999999999999</v>
      </c>
      <c r="AA347" s="21">
        <v>3.125</v>
      </c>
      <c r="AB347" s="219">
        <v>1.0149999999999999</v>
      </c>
      <c r="AC347" s="237">
        <f t="shared" si="260"/>
        <v>3.3216107489321814E-2</v>
      </c>
      <c r="AD347" s="22">
        <f t="shared" si="261"/>
        <v>0.16608053744660906</v>
      </c>
      <c r="AE347" s="22">
        <f t="shared" si="262"/>
        <v>3.1242873381045269E-2</v>
      </c>
      <c r="AF347" s="22">
        <f t="shared" si="263"/>
        <v>0.29680729711993015</v>
      </c>
      <c r="AG347" s="22">
        <f t="shared" si="264"/>
        <v>2.6342675345491857</v>
      </c>
      <c r="AH347" s="22">
        <f t="shared" si="265"/>
        <v>5.1386304903034988E-2</v>
      </c>
      <c r="AI347" s="238">
        <f t="shared" si="266"/>
        <v>1.2702845515286491E-2</v>
      </c>
      <c r="AJ347" s="247">
        <f t="shared" si="267"/>
        <v>9.2266965248116151E-5</v>
      </c>
      <c r="AK347" s="23">
        <f t="shared" si="268"/>
        <v>4.6133482624058071E-4</v>
      </c>
      <c r="AL347" s="23">
        <f t="shared" si="269"/>
        <v>8.6785759391792413E-5</v>
      </c>
      <c r="AM347" s="23">
        <f t="shared" si="270"/>
        <v>8.2446471422202821E-4</v>
      </c>
      <c r="AN347" s="23">
        <f t="shared" si="271"/>
        <v>7.3174098181921828E-3</v>
      </c>
      <c r="AO347" s="23">
        <f t="shared" si="272"/>
        <v>1.4273973584176387E-4</v>
      </c>
      <c r="AP347" s="248">
        <f t="shared" si="273"/>
        <v>3.5285681986906921E-5</v>
      </c>
      <c r="AQ347" s="256">
        <f t="shared" si="274"/>
        <v>461.3348262405807</v>
      </c>
      <c r="AR347" s="257">
        <f t="shared" si="275"/>
        <v>86.785759391792411</v>
      </c>
      <c r="AS347" s="257">
        <f t="shared" si="276"/>
        <v>824.46471422202819</v>
      </c>
      <c r="AT347" s="257">
        <f t="shared" si="277"/>
        <v>7317.4098181921827</v>
      </c>
      <c r="AU347" s="257">
        <f t="shared" si="278"/>
        <v>142.73973584176386</v>
      </c>
      <c r="AV347" s="258">
        <f t="shared" si="279"/>
        <v>35.285681986906923</v>
      </c>
      <c r="AW347" s="264">
        <v>1</v>
      </c>
      <c r="AX347" s="265">
        <f t="shared" si="280"/>
        <v>461.3348262405807</v>
      </c>
      <c r="AY347" s="265">
        <f t="shared" si="281"/>
        <v>86.785759391792411</v>
      </c>
      <c r="AZ347" s="265">
        <f t="shared" si="282"/>
        <v>824.46471422202819</v>
      </c>
      <c r="BA347" s="265">
        <f t="shared" si="283"/>
        <v>7317.4098181921827</v>
      </c>
      <c r="BB347" s="265">
        <f t="shared" si="284"/>
        <v>142.73973584176386</v>
      </c>
      <c r="BC347" s="266">
        <f t="shared" si="285"/>
        <v>35.285681986906923</v>
      </c>
      <c r="BD347" s="211">
        <f>'F. CONVERSIÓN DE CARBÓN A CARNE'!$F$20</f>
        <v>0.16207300021353654</v>
      </c>
      <c r="BG347" s="13">
        <v>0.1</v>
      </c>
      <c r="BH347" s="13">
        <f t="shared" si="286"/>
        <v>60</v>
      </c>
      <c r="BI347">
        <f>(((((BD347+BE347+BF347)/0.738210935315612)^2)+((BH347/Q347)^2))^(1/2))*T347</f>
        <v>106.85595935383533</v>
      </c>
      <c r="BJ347">
        <f>(((BH347)^2)+((BI347^2))^(1/2))</f>
        <v>3706.8559593538353</v>
      </c>
      <c r="BK347" s="13">
        <f t="shared" si="287"/>
        <v>1.01</v>
      </c>
      <c r="BL347" s="13">
        <f t="shared" si="288"/>
        <v>0.19</v>
      </c>
      <c r="BM347" s="13">
        <f t="shared" si="289"/>
        <v>1.8050000000000002</v>
      </c>
      <c r="BN347" s="13">
        <f t="shared" si="290"/>
        <v>16.02</v>
      </c>
      <c r="BO347" s="13">
        <f t="shared" si="291"/>
        <v>0.3125</v>
      </c>
      <c r="BP347" s="13">
        <f t="shared" si="292"/>
        <v>0.10149999999999999</v>
      </c>
      <c r="BQ347" s="13">
        <f>((((BJ347/(Q347+R347+S347+T347))^2)+((BK347/W347)^2))^(1/2))*AD347</f>
        <v>0.59053078921591318</v>
      </c>
      <c r="BR347" s="209">
        <f>((((BJ347/(Q347+R347+S347+T347))^2)+((BL347/X347)^2))^(1/2))*AE347</f>
        <v>0.11108995044655794</v>
      </c>
      <c r="BS347" s="209">
        <f>(((((BJ347/(Q347+R347+S347+T347))^2)+((BM347/Y347)^2))^(1/2))*AF347)</f>
        <v>1.0553545292423008</v>
      </c>
      <c r="BT347" s="209">
        <f>((((BJ347/(Q347+R347+S347+T347))^2)+((BN347/Z347)^2))^(1/2))*AG347</f>
        <v>9.3666368744939916</v>
      </c>
      <c r="BU347" s="209">
        <f>((((BJ347/(Q347+R347+S347+T347))^2)+((BO347/AA347)^2))^(1/2))*AH347</f>
        <v>0.18271373428710189</v>
      </c>
      <c r="BV347" s="209">
        <f>((((BJ347/(Q347+R347+S347+T347))^2)+((BP347/AB347)^2))^(1/2))*AI347</f>
        <v>4.5167371823092058E-2</v>
      </c>
      <c r="CI347"/>
      <c r="CJ347"/>
      <c r="CK347"/>
      <c r="CL347"/>
      <c r="CM347"/>
    </row>
    <row r="348" spans="1:91" s="39" customFormat="1" ht="12.95" customHeight="1" thickBot="1" x14ac:dyDescent="0.3">
      <c r="A348" s="13">
        <v>4.6324472222222228</v>
      </c>
      <c r="B348" s="13">
        <v>-74.063161111111114</v>
      </c>
      <c r="C348" s="13">
        <v>33</v>
      </c>
      <c r="D348" s="13">
        <v>28</v>
      </c>
      <c r="E348" s="13">
        <v>2361</v>
      </c>
      <c r="F348" s="58" t="s">
        <v>13</v>
      </c>
      <c r="G348" s="59" t="s">
        <v>1306</v>
      </c>
      <c r="H348" s="60" t="s">
        <v>1307</v>
      </c>
      <c r="I348" s="16" t="s">
        <v>1603</v>
      </c>
      <c r="J348" s="16"/>
      <c r="K348" s="66">
        <v>40018</v>
      </c>
      <c r="L348" s="16">
        <v>3</v>
      </c>
      <c r="M348" s="16">
        <v>3</v>
      </c>
      <c r="N348" s="3">
        <f t="shared" si="259"/>
        <v>36</v>
      </c>
      <c r="O348" s="16">
        <v>12</v>
      </c>
      <c r="P348" s="16" t="s">
        <v>1593</v>
      </c>
      <c r="Q348" s="16">
        <v>160</v>
      </c>
      <c r="R348" s="14"/>
      <c r="S348" s="14"/>
      <c r="T348" s="14"/>
      <c r="U348" s="17">
        <v>3.9E-2</v>
      </c>
      <c r="V348" s="140">
        <v>2.8800000000000002E-3</v>
      </c>
      <c r="W348" s="140">
        <v>3.2000000000000002E-3</v>
      </c>
      <c r="X348" s="140">
        <v>7.5000000000000002E-4</v>
      </c>
      <c r="Y348" s="140">
        <v>4.0000000000000003E-5</v>
      </c>
      <c r="Z348" s="140">
        <v>6.7999999999999996E-3</v>
      </c>
      <c r="AA348" s="146">
        <v>2.64</v>
      </c>
      <c r="AB348" s="218">
        <v>1.4999999999999999E-2</v>
      </c>
      <c r="AC348" s="237">
        <f t="shared" si="260"/>
        <v>7.2653427937828781E-6</v>
      </c>
      <c r="AD348" s="22">
        <f t="shared" si="261"/>
        <v>8.0726031042031971E-6</v>
      </c>
      <c r="AE348" s="22">
        <f t="shared" si="262"/>
        <v>1.8920163525476245E-6</v>
      </c>
      <c r="AF348" s="22">
        <f t="shared" si="263"/>
        <v>1.0090753880253999E-7</v>
      </c>
      <c r="AG348" s="22">
        <f t="shared" si="264"/>
        <v>1.7154281596431789E-5</v>
      </c>
      <c r="AH348" s="22">
        <f t="shared" si="265"/>
        <v>6.6598975609676384E-3</v>
      </c>
      <c r="AI348" s="238">
        <f t="shared" si="266"/>
        <v>2.8799999999999999E-5</v>
      </c>
      <c r="AJ348" s="247">
        <f t="shared" si="267"/>
        <v>5.0453769401269986E-8</v>
      </c>
      <c r="AK348" s="23">
        <f t="shared" si="268"/>
        <v>5.6059743779188872E-8</v>
      </c>
      <c r="AL348" s="23">
        <f t="shared" si="269"/>
        <v>1.3139002448247392E-8</v>
      </c>
      <c r="AM348" s="23">
        <f t="shared" si="270"/>
        <v>7.0074679723986104E-10</v>
      </c>
      <c r="AN348" s="23">
        <f t="shared" si="271"/>
        <v>1.1912695553077631E-7</v>
      </c>
      <c r="AO348" s="23">
        <f t="shared" si="272"/>
        <v>4.6249288617830824E-5</v>
      </c>
      <c r="AP348" s="248">
        <f t="shared" si="273"/>
        <v>1.9999999999999999E-7</v>
      </c>
      <c r="AQ348" s="256">
        <f t="shared" si="274"/>
        <v>5.6059743779188868E-2</v>
      </c>
      <c r="AR348" s="257">
        <f t="shared" si="275"/>
        <v>1.3139002448247393E-2</v>
      </c>
      <c r="AS348" s="257">
        <f t="shared" si="276"/>
        <v>7.0074679723986107E-4</v>
      </c>
      <c r="AT348" s="257">
        <f t="shared" si="277"/>
        <v>0.1191269555307763</v>
      </c>
      <c r="AU348" s="257">
        <f t="shared" si="278"/>
        <v>46.249288617830821</v>
      </c>
      <c r="AV348" s="258">
        <f t="shared" si="279"/>
        <v>0.19999999999999998</v>
      </c>
      <c r="AW348" s="264">
        <v>0</v>
      </c>
      <c r="AX348" s="265">
        <f t="shared" si="280"/>
        <v>0</v>
      </c>
      <c r="AY348" s="265">
        <f t="shared" si="281"/>
        <v>0</v>
      </c>
      <c r="AZ348" s="265">
        <f t="shared" si="282"/>
        <v>0</v>
      </c>
      <c r="BA348" s="265">
        <f t="shared" si="283"/>
        <v>0</v>
      </c>
      <c r="BB348" s="265">
        <f t="shared" si="284"/>
        <v>0</v>
      </c>
      <c r="BC348" s="266">
        <f t="shared" si="285"/>
        <v>0</v>
      </c>
      <c r="BG348" s="13">
        <v>0.1</v>
      </c>
      <c r="BH348" s="13">
        <f t="shared" si="286"/>
        <v>16</v>
      </c>
      <c r="BI348"/>
      <c r="BJ348">
        <f>BH348</f>
        <v>16</v>
      </c>
      <c r="BK348" s="13">
        <f t="shared" si="287"/>
        <v>3.2000000000000003E-4</v>
      </c>
      <c r="BL348" s="13">
        <f t="shared" si="288"/>
        <v>7.5000000000000007E-5</v>
      </c>
      <c r="BM348" s="13">
        <f t="shared" si="289"/>
        <v>4.0000000000000007E-6</v>
      </c>
      <c r="BN348" s="13">
        <f t="shared" si="290"/>
        <v>6.8000000000000005E-4</v>
      </c>
      <c r="BO348" s="13">
        <f t="shared" si="291"/>
        <v>0.26400000000000001</v>
      </c>
      <c r="BP348" s="13">
        <f t="shared" si="292"/>
        <v>1.5E-3</v>
      </c>
      <c r="BQ348" s="13">
        <f>((((BJ348/Q348)^2)+((BK348/W348)^2))^(1/2))*AD348</f>
        <v>1.1416384793619312E-6</v>
      </c>
      <c r="BR348" s="209">
        <f>(((((BJ348/Q348))^2)+((BL348/X348)^2))^(1/2))*AE348</f>
        <v>2.6757151860045261E-7</v>
      </c>
      <c r="BS348" s="209">
        <f>(((((BJ348/Q348))^2)+((BM348/Y348)^2))^(1/2))*AF348</f>
        <v>1.4270480992024142E-8</v>
      </c>
      <c r="BT348" s="209">
        <f>((((BJ348/Q348)^2)+((BN348/Z348)^2))^(1/2))*AG348</f>
        <v>2.425981768644103E-6</v>
      </c>
      <c r="BU348" s="209">
        <f>((((BJ348/Q348)^2)+((BO348/AA348)^2))^(1/2))*AH348</f>
        <v>9.4185174547359329E-4</v>
      </c>
      <c r="BV348" s="209">
        <f>((((BJ348/Q348)^2)+((BP348/AB348)^2))^(1/2))*AI348</f>
        <v>4.0729350596345147E-6</v>
      </c>
      <c r="CI348"/>
      <c r="CJ348"/>
      <c r="CK348"/>
      <c r="CL348"/>
      <c r="CM348"/>
    </row>
    <row r="349" spans="1:91" s="39" customFormat="1" ht="12.95" customHeight="1" thickBot="1" x14ac:dyDescent="0.3">
      <c r="A349" s="13">
        <v>4.6324787985565896</v>
      </c>
      <c r="B349" s="13">
        <v>-74.168915145866194</v>
      </c>
      <c r="C349" s="13">
        <v>21</v>
      </c>
      <c r="D349" s="13">
        <v>28</v>
      </c>
      <c r="E349" s="13">
        <v>1856</v>
      </c>
      <c r="F349" s="3" t="s">
        <v>5</v>
      </c>
      <c r="G349" s="4" t="s">
        <v>439</v>
      </c>
      <c r="H349" s="5" t="s">
        <v>440</v>
      </c>
      <c r="I349" s="14" t="s">
        <v>1598</v>
      </c>
      <c r="J349" s="3" t="s">
        <v>1553</v>
      </c>
      <c r="K349" s="6">
        <v>40633</v>
      </c>
      <c r="L349" s="15">
        <v>12</v>
      </c>
      <c r="M349" s="3">
        <v>7</v>
      </c>
      <c r="N349" s="3">
        <f t="shared" si="259"/>
        <v>360</v>
      </c>
      <c r="O349" s="3">
        <v>30</v>
      </c>
      <c r="P349" s="14" t="s">
        <v>1554</v>
      </c>
      <c r="Q349" s="3">
        <v>1200</v>
      </c>
      <c r="R349" s="14"/>
      <c r="S349" s="14"/>
      <c r="T349" s="14">
        <f>0.738210935315612*Q349</f>
        <v>885.85312237873438</v>
      </c>
      <c r="U349" s="17">
        <v>3.9E-2</v>
      </c>
      <c r="V349" s="18">
        <v>2.02</v>
      </c>
      <c r="W349" s="19">
        <v>10.1</v>
      </c>
      <c r="X349" s="18">
        <v>1.9</v>
      </c>
      <c r="Y349" s="20">
        <v>18.05</v>
      </c>
      <c r="Z349" s="19">
        <v>160.19999999999999</v>
      </c>
      <c r="AA349" s="21">
        <v>3.125</v>
      </c>
      <c r="AB349" s="219">
        <v>1.0149999999999999</v>
      </c>
      <c r="AC349" s="237">
        <f t="shared" si="260"/>
        <v>6.6432214978643628E-2</v>
      </c>
      <c r="AD349" s="22">
        <f t="shared" si="261"/>
        <v>0.33216107489321811</v>
      </c>
      <c r="AE349" s="22">
        <f t="shared" si="262"/>
        <v>6.2485746762090538E-2</v>
      </c>
      <c r="AF349" s="22">
        <f t="shared" si="263"/>
        <v>0.59361459423986029</v>
      </c>
      <c r="AG349" s="22">
        <f t="shared" si="264"/>
        <v>5.2685350690983714</v>
      </c>
      <c r="AH349" s="22">
        <f t="shared" si="265"/>
        <v>0.10277260980606998</v>
      </c>
      <c r="AI349" s="238">
        <f t="shared" si="266"/>
        <v>2.5405691030572983E-2</v>
      </c>
      <c r="AJ349" s="247">
        <f t="shared" si="267"/>
        <v>1.845339304962323E-4</v>
      </c>
      <c r="AK349" s="23">
        <f t="shared" si="268"/>
        <v>9.2266965248116142E-4</v>
      </c>
      <c r="AL349" s="23">
        <f t="shared" si="269"/>
        <v>1.7357151878358483E-4</v>
      </c>
      <c r="AM349" s="23">
        <f t="shared" si="270"/>
        <v>1.6489294284440564E-3</v>
      </c>
      <c r="AN349" s="23">
        <f t="shared" si="271"/>
        <v>1.4634819636384366E-2</v>
      </c>
      <c r="AO349" s="23">
        <f t="shared" si="272"/>
        <v>2.8547947168352774E-4</v>
      </c>
      <c r="AP349" s="248">
        <f t="shared" si="273"/>
        <v>7.0571363973813842E-5</v>
      </c>
      <c r="AQ349" s="256">
        <f t="shared" si="274"/>
        <v>922.66965248116139</v>
      </c>
      <c r="AR349" s="257">
        <f t="shared" si="275"/>
        <v>173.57151878358482</v>
      </c>
      <c r="AS349" s="257">
        <f t="shared" si="276"/>
        <v>1648.9294284440564</v>
      </c>
      <c r="AT349" s="257">
        <f t="shared" si="277"/>
        <v>14634.819636384365</v>
      </c>
      <c r="AU349" s="257">
        <f t="shared" si="278"/>
        <v>285.47947168352772</v>
      </c>
      <c r="AV349" s="258">
        <f t="shared" si="279"/>
        <v>70.571363973813845</v>
      </c>
      <c r="AW349" s="264">
        <v>1</v>
      </c>
      <c r="AX349" s="265">
        <f t="shared" si="280"/>
        <v>922.66965248116139</v>
      </c>
      <c r="AY349" s="265">
        <f t="shared" si="281"/>
        <v>173.57151878358482</v>
      </c>
      <c r="AZ349" s="265">
        <f t="shared" si="282"/>
        <v>1648.9294284440564</v>
      </c>
      <c r="BA349" s="265">
        <f t="shared" si="283"/>
        <v>14634.819636384365</v>
      </c>
      <c r="BB349" s="265">
        <f t="shared" si="284"/>
        <v>285.47947168352772</v>
      </c>
      <c r="BC349" s="266">
        <f t="shared" si="285"/>
        <v>70.571363973813845</v>
      </c>
      <c r="BD349" s="211">
        <f>'F. CONVERSIÓN DE CARBÓN A CARNE'!$F$20</f>
        <v>0.16207300021353654</v>
      </c>
      <c r="BG349" s="13">
        <v>0.1</v>
      </c>
      <c r="BH349" s="13">
        <f t="shared" si="286"/>
        <v>120</v>
      </c>
      <c r="BI349">
        <f>(((((BD349+BE349+BF349)/0.738210935315612)^2)+((BH349/Q349)^2))^(1/2))*T349</f>
        <v>213.71191870767066</v>
      </c>
      <c r="BJ349">
        <f>(((BH349)^2)+((BI349^2))^(1/2))</f>
        <v>14613.711918707671</v>
      </c>
      <c r="BK349" s="13">
        <f t="shared" si="287"/>
        <v>1.01</v>
      </c>
      <c r="BL349" s="13">
        <f t="shared" si="288"/>
        <v>0.19</v>
      </c>
      <c r="BM349" s="13">
        <f t="shared" si="289"/>
        <v>1.8050000000000002</v>
      </c>
      <c r="BN349" s="13">
        <f t="shared" si="290"/>
        <v>16.02</v>
      </c>
      <c r="BO349" s="13">
        <f t="shared" si="291"/>
        <v>0.3125</v>
      </c>
      <c r="BP349" s="13">
        <f t="shared" si="292"/>
        <v>0.10149999999999999</v>
      </c>
      <c r="BQ349" s="13">
        <f>((((BJ349/(Q349+R349+S349+T349))^2)+((BK349/W349)^2))^(1/2))*AD349</f>
        <v>2.3273933507357811</v>
      </c>
      <c r="BR349" s="209">
        <f>((((BJ349/(Q349+R349+S349+T349))^2)+((BL349/X349)^2))^(1/2))*AE349</f>
        <v>0.43782647192059254</v>
      </c>
      <c r="BS349" s="209">
        <f>(((((BJ349/(Q349+R349+S349+T349))^2)+((BM349/Y349)^2))^(1/2))*AF349)</f>
        <v>4.1593514832456302</v>
      </c>
      <c r="BT349" s="209">
        <f>((((BJ349/(Q349+R349+S349+T349))^2)+((BN349/Z349)^2))^(1/2))*AG349</f>
        <v>36.9156846324626</v>
      </c>
      <c r="BU349" s="209">
        <f>((((BJ349/(Q349+R349+S349+T349))^2)+((BO349/AA349)^2))^(1/2))*AH349</f>
        <v>0.72010932881676415</v>
      </c>
      <c r="BV349" s="209">
        <f>((((BJ349/(Q349+R349+S349+T349))^2)+((BP349/AB349)^2))^(1/2))*AI349</f>
        <v>0.17801314134840099</v>
      </c>
      <c r="CI349"/>
      <c r="CJ349"/>
      <c r="CK349"/>
      <c r="CL349"/>
      <c r="CM349"/>
    </row>
    <row r="350" spans="1:91" s="39" customFormat="1" ht="12.95" customHeight="1" thickBot="1" x14ac:dyDescent="0.3">
      <c r="A350" s="13">
        <v>4.6325084071409899</v>
      </c>
      <c r="B350" s="13">
        <v>-74.072032326300203</v>
      </c>
      <c r="C350" s="13">
        <v>32</v>
      </c>
      <c r="D350" s="13">
        <v>28</v>
      </c>
      <c r="E350" s="13">
        <v>2360</v>
      </c>
      <c r="F350" s="58" t="s">
        <v>13</v>
      </c>
      <c r="G350" s="59" t="s">
        <v>881</v>
      </c>
      <c r="H350" s="60" t="s">
        <v>882</v>
      </c>
      <c r="I350" s="16" t="s">
        <v>1602</v>
      </c>
      <c r="J350" s="16"/>
      <c r="K350" s="73">
        <v>39072</v>
      </c>
      <c r="L350" s="16">
        <v>10</v>
      </c>
      <c r="M350" s="16">
        <v>7</v>
      </c>
      <c r="N350" s="3">
        <f t="shared" si="259"/>
        <v>300</v>
      </c>
      <c r="O350" s="3">
        <v>30</v>
      </c>
      <c r="P350" s="16" t="s">
        <v>1632</v>
      </c>
      <c r="Q350" s="62">
        <v>550</v>
      </c>
      <c r="R350" s="14"/>
      <c r="S350" s="14"/>
      <c r="T350" s="14"/>
      <c r="U350" s="17">
        <v>3.9E-2</v>
      </c>
      <c r="V350" s="144">
        <v>0.36</v>
      </c>
      <c r="W350" s="149">
        <v>1.8</v>
      </c>
      <c r="X350" s="144">
        <v>10.3</v>
      </c>
      <c r="Y350" s="29">
        <f>0.01805*1000</f>
        <v>18.05</v>
      </c>
      <c r="Z350" s="149">
        <v>311.5</v>
      </c>
      <c r="AA350" s="21">
        <f>0.003125*1000</f>
        <v>3.125</v>
      </c>
      <c r="AB350" s="217">
        <v>0.28499999999999998</v>
      </c>
      <c r="AC350" s="237">
        <f t="shared" si="260"/>
        <v>3.1218269817035803E-3</v>
      </c>
      <c r="AD350" s="22">
        <f t="shared" si="261"/>
        <v>1.5609134908517902E-2</v>
      </c>
      <c r="AE350" s="22">
        <f t="shared" si="262"/>
        <v>8.9318938643185769E-2</v>
      </c>
      <c r="AF350" s="22">
        <f t="shared" si="263"/>
        <v>0.15652493616597118</v>
      </c>
      <c r="AG350" s="22">
        <f t="shared" si="264"/>
        <v>2.701247513335181</v>
      </c>
      <c r="AH350" s="22">
        <f t="shared" si="265"/>
        <v>2.7099192549510247E-2</v>
      </c>
      <c r="AI350" s="238">
        <f t="shared" si="266"/>
        <v>1.8810000000000001E-3</v>
      </c>
      <c r="AJ350" s="247">
        <f t="shared" si="267"/>
        <v>8.6717416158432791E-6</v>
      </c>
      <c r="AK350" s="23">
        <f t="shared" si="268"/>
        <v>4.3358708079216396E-5</v>
      </c>
      <c r="AL350" s="23">
        <f t="shared" si="269"/>
        <v>2.4810816289773824E-4</v>
      </c>
      <c r="AM350" s="23">
        <f t="shared" si="270"/>
        <v>4.3479148934991998E-4</v>
      </c>
      <c r="AN350" s="23">
        <f t="shared" si="271"/>
        <v>7.503465314819947E-3</v>
      </c>
      <c r="AO350" s="23">
        <f t="shared" si="272"/>
        <v>7.5275534859750687E-5</v>
      </c>
      <c r="AP350" s="248">
        <f t="shared" si="273"/>
        <v>5.2249999999999999E-6</v>
      </c>
      <c r="AQ350" s="256">
        <f t="shared" si="274"/>
        <v>43.358708079216399</v>
      </c>
      <c r="AR350" s="257">
        <f t="shared" si="275"/>
        <v>248.10816289773825</v>
      </c>
      <c r="AS350" s="257">
        <f t="shared" si="276"/>
        <v>434.79148934991997</v>
      </c>
      <c r="AT350" s="257">
        <f t="shared" si="277"/>
        <v>7503.4653148199468</v>
      </c>
      <c r="AU350" s="257">
        <f t="shared" si="278"/>
        <v>75.275534859750692</v>
      </c>
      <c r="AV350" s="258">
        <f t="shared" si="279"/>
        <v>5.2249999999999996</v>
      </c>
      <c r="AW350" s="264">
        <v>1</v>
      </c>
      <c r="AX350" s="265">
        <f t="shared" si="280"/>
        <v>43.358708079216399</v>
      </c>
      <c r="AY350" s="265">
        <f t="shared" si="281"/>
        <v>248.10816289773825</v>
      </c>
      <c r="AZ350" s="265">
        <f t="shared" si="282"/>
        <v>434.79148934991997</v>
      </c>
      <c r="BA350" s="265">
        <f t="shared" si="283"/>
        <v>7503.4653148199468</v>
      </c>
      <c r="BB350" s="265">
        <f t="shared" si="284"/>
        <v>75.275534859750692</v>
      </c>
      <c r="BC350" s="266">
        <f t="shared" si="285"/>
        <v>5.2249999999999996</v>
      </c>
      <c r="BG350" s="13">
        <v>0.1</v>
      </c>
      <c r="BH350" s="13">
        <f t="shared" si="286"/>
        <v>55</v>
      </c>
      <c r="BI350"/>
      <c r="BJ350">
        <f>BH350</f>
        <v>55</v>
      </c>
      <c r="BK350" s="13">
        <f t="shared" si="287"/>
        <v>0.18000000000000002</v>
      </c>
      <c r="BL350" s="13">
        <f t="shared" si="288"/>
        <v>1.03</v>
      </c>
      <c r="BM350" s="13">
        <f t="shared" si="289"/>
        <v>1.8050000000000002</v>
      </c>
      <c r="BN350" s="13">
        <f t="shared" si="290"/>
        <v>31.150000000000002</v>
      </c>
      <c r="BO350" s="13">
        <f t="shared" si="291"/>
        <v>0.3125</v>
      </c>
      <c r="BP350" s="13">
        <f t="shared" si="292"/>
        <v>2.8499999999999998E-2</v>
      </c>
      <c r="BQ350" s="13">
        <f>((((BJ350/Q350)^2)+((BK350/W350)^2))^(1/2))*AD350</f>
        <v>2.2074650284537342E-3</v>
      </c>
      <c r="BR350" s="209">
        <f>(((((BJ350/Q350))^2)+((BL350/X350)^2))^(1/2))*AE350</f>
        <v>1.2631605440596364E-2</v>
      </c>
      <c r="BS350" s="209">
        <f>(((((BJ350/Q350))^2)+((BM350/Y350)^2))^(1/2))*AF350</f>
        <v>2.2135968757549945E-2</v>
      </c>
      <c r="BT350" s="209">
        <f>((((BJ350/Q350)^2)+((BN350/Z350)^2))^(1/2))*AG350</f>
        <v>0.38201408686852117</v>
      </c>
      <c r="BU350" s="209">
        <f>((((BJ350/Q350)^2)+((BO350/AA350)^2))^(1/2))*AH350</f>
        <v>3.8324045632877331E-3</v>
      </c>
      <c r="BV350" s="209">
        <f>((((BJ350/Q350)^2)+((BP350/AB350)^2))^(1/2))*AI350</f>
        <v>2.6601357108237925E-4</v>
      </c>
      <c r="CI350"/>
      <c r="CJ350"/>
      <c r="CK350"/>
      <c r="CL350"/>
      <c r="CM350"/>
    </row>
    <row r="351" spans="1:91" s="39" customFormat="1" ht="12.95" customHeight="1" thickBot="1" x14ac:dyDescent="0.3">
      <c r="A351" s="13">
        <v>4.6325311396739304</v>
      </c>
      <c r="B351" s="13">
        <v>-74.066623127386904</v>
      </c>
      <c r="C351" s="13">
        <v>33</v>
      </c>
      <c r="D351" s="13">
        <v>28</v>
      </c>
      <c r="E351" s="13">
        <v>2361</v>
      </c>
      <c r="F351" s="3" t="s">
        <v>5</v>
      </c>
      <c r="G351" s="4" t="s">
        <v>185</v>
      </c>
      <c r="H351" s="5" t="s">
        <v>186</v>
      </c>
      <c r="I351" s="14" t="s">
        <v>1585</v>
      </c>
      <c r="J351" s="3" t="s">
        <v>1553</v>
      </c>
      <c r="K351" s="6">
        <v>40619</v>
      </c>
      <c r="L351" s="15">
        <v>12</v>
      </c>
      <c r="M351" s="3">
        <v>7</v>
      </c>
      <c r="N351" s="3">
        <f t="shared" si="259"/>
        <v>360</v>
      </c>
      <c r="O351" s="3">
        <v>30</v>
      </c>
      <c r="P351" s="14" t="s">
        <v>1554</v>
      </c>
      <c r="Q351" s="3">
        <v>200</v>
      </c>
      <c r="R351" s="14"/>
      <c r="S351" s="14"/>
      <c r="T351" s="14">
        <f>0.738210935315612*Q351</f>
        <v>147.64218706312241</v>
      </c>
      <c r="U351" s="17">
        <v>3.9E-2</v>
      </c>
      <c r="V351" s="27">
        <v>2.02</v>
      </c>
      <c r="W351" s="28">
        <v>10.1</v>
      </c>
      <c r="X351" s="27">
        <v>1.9</v>
      </c>
      <c r="Y351" s="155">
        <v>18.05</v>
      </c>
      <c r="Z351" s="28">
        <v>160.19999999999999</v>
      </c>
      <c r="AA351" s="21">
        <v>3.125</v>
      </c>
      <c r="AB351" s="222">
        <v>1.0149999999999999</v>
      </c>
      <c r="AC351" s="237">
        <f t="shared" si="260"/>
        <v>1.1072035829773936E-2</v>
      </c>
      <c r="AD351" s="22">
        <f t="shared" si="261"/>
        <v>5.536017914886969E-2</v>
      </c>
      <c r="AE351" s="22">
        <f t="shared" si="262"/>
        <v>1.041429112701509E-2</v>
      </c>
      <c r="AF351" s="22">
        <f t="shared" si="263"/>
        <v>9.893576570664335E-2</v>
      </c>
      <c r="AG351" s="22">
        <f t="shared" si="264"/>
        <v>0.87808917818306165</v>
      </c>
      <c r="AH351" s="22">
        <f t="shared" si="265"/>
        <v>1.7128768301011663E-2</v>
      </c>
      <c r="AI351" s="238">
        <f t="shared" si="266"/>
        <v>4.2342818384288302E-3</v>
      </c>
      <c r="AJ351" s="247">
        <f t="shared" si="267"/>
        <v>3.0755655082705379E-5</v>
      </c>
      <c r="AK351" s="23">
        <f t="shared" si="268"/>
        <v>1.5377827541352692E-4</v>
      </c>
      <c r="AL351" s="23">
        <f t="shared" si="269"/>
        <v>2.8928586463930805E-5</v>
      </c>
      <c r="AM351" s="23">
        <f t="shared" si="270"/>
        <v>2.7482157140734263E-4</v>
      </c>
      <c r="AN351" s="23">
        <f t="shared" si="271"/>
        <v>2.4391366060640602E-3</v>
      </c>
      <c r="AO351" s="23">
        <f t="shared" si="272"/>
        <v>4.7579911947254616E-5</v>
      </c>
      <c r="AP351" s="248">
        <f t="shared" si="273"/>
        <v>1.1761893995635639E-5</v>
      </c>
      <c r="AQ351" s="256">
        <f t="shared" si="274"/>
        <v>153.77827541352693</v>
      </c>
      <c r="AR351" s="257">
        <f t="shared" si="275"/>
        <v>28.928586463930806</v>
      </c>
      <c r="AS351" s="257">
        <f t="shared" si="276"/>
        <v>274.82157140734262</v>
      </c>
      <c r="AT351" s="257">
        <f t="shared" si="277"/>
        <v>2439.1366060640603</v>
      </c>
      <c r="AU351" s="257">
        <f t="shared" si="278"/>
        <v>47.579911947254615</v>
      </c>
      <c r="AV351" s="258">
        <f t="shared" si="279"/>
        <v>11.761893995635639</v>
      </c>
      <c r="AW351" s="264">
        <v>1</v>
      </c>
      <c r="AX351" s="265">
        <f t="shared" si="280"/>
        <v>153.77827541352693</v>
      </c>
      <c r="AY351" s="265">
        <f t="shared" si="281"/>
        <v>28.928586463930806</v>
      </c>
      <c r="AZ351" s="265">
        <f t="shared" si="282"/>
        <v>274.82157140734262</v>
      </c>
      <c r="BA351" s="265">
        <f t="shared" si="283"/>
        <v>2439.1366060640603</v>
      </c>
      <c r="BB351" s="265">
        <f t="shared" si="284"/>
        <v>47.579911947254615</v>
      </c>
      <c r="BC351" s="266">
        <f t="shared" si="285"/>
        <v>11.761893995635639</v>
      </c>
      <c r="BD351" s="211">
        <f>'F. CONVERSIÓN DE CARBÓN A CARNE'!$F$20</f>
        <v>0.16207300021353654</v>
      </c>
      <c r="BG351" s="13">
        <v>0.1</v>
      </c>
      <c r="BH351" s="13">
        <f t="shared" si="286"/>
        <v>20</v>
      </c>
      <c r="BI351">
        <f>(((((BD351+BE351+BF351)/0.738210935315612)^2)+((BH351/Q351)^2))^(1/2))*T351</f>
        <v>35.618653117945108</v>
      </c>
      <c r="BJ351">
        <f t="shared" ref="BJ351:BJ352" si="302">(((BH351)^2)+((BI351^2))^(1/2))</f>
        <v>435.61865311794509</v>
      </c>
      <c r="BK351" s="13">
        <f t="shared" si="287"/>
        <v>1.01</v>
      </c>
      <c r="BL351" s="13">
        <f t="shared" si="288"/>
        <v>0.19</v>
      </c>
      <c r="BM351" s="13">
        <f t="shared" si="289"/>
        <v>1.8050000000000002</v>
      </c>
      <c r="BN351" s="13">
        <f t="shared" si="290"/>
        <v>16.02</v>
      </c>
      <c r="BO351" s="13">
        <f t="shared" si="291"/>
        <v>0.3125</v>
      </c>
      <c r="BP351" s="13">
        <f t="shared" si="292"/>
        <v>0.10149999999999999</v>
      </c>
      <c r="BQ351" s="13">
        <f>((((BJ351/(Q351+R351+S351+T351))^2)+((BK351/W351)^2))^(1/2))*AD351</f>
        <v>6.9590514219961361E-2</v>
      </c>
      <c r="BR351" s="209">
        <f>((((BJ351/(Q351+R351+S351+T351))^2)+((BL351/X351)^2))^(1/2))*AE351</f>
        <v>1.3091284853260058E-2</v>
      </c>
      <c r="BS351" s="209">
        <f>(((((BJ351/(Q351+R351+S351+T351))^2)+((BM351/Y351)^2))^(1/2))*AF351)</f>
        <v>0.12436720610597055</v>
      </c>
      <c r="BT351" s="209">
        <f>((((BJ351/(Q351+R351+S351+T351))^2)+((BN351/Z351)^2))^(1/2))*AG351</f>
        <v>1.1038020176275058</v>
      </c>
      <c r="BU351" s="209">
        <f>((((BJ351/(Q351+R351+S351+T351))^2)+((BO351/AA351)^2))^(1/2))*AH351</f>
        <v>2.1531718508651414E-2</v>
      </c>
      <c r="BV351" s="209">
        <f>((((BJ351/(Q351+R351+S351+T351))^2)+((BP351/AB351)^2))^(1/2))*AI351</f>
        <v>5.3227040630796432E-3</v>
      </c>
      <c r="CI351"/>
      <c r="CJ351"/>
      <c r="CK351"/>
      <c r="CL351"/>
      <c r="CM351"/>
    </row>
    <row r="352" spans="1:91" s="39" customFormat="1" ht="12.95" customHeight="1" thickBot="1" x14ac:dyDescent="0.3">
      <c r="A352" s="13">
        <v>4.6325727541889599</v>
      </c>
      <c r="B352" s="13">
        <v>-74.168969137630199</v>
      </c>
      <c r="C352" s="13">
        <v>21</v>
      </c>
      <c r="D352" s="13">
        <v>28</v>
      </c>
      <c r="E352" s="13">
        <v>1856</v>
      </c>
      <c r="F352" s="3" t="s">
        <v>5</v>
      </c>
      <c r="G352" s="4" t="s">
        <v>339</v>
      </c>
      <c r="H352" s="5" t="s">
        <v>340</v>
      </c>
      <c r="I352" s="14" t="s">
        <v>1598</v>
      </c>
      <c r="J352" s="3" t="s">
        <v>1553</v>
      </c>
      <c r="K352" s="6">
        <v>40626</v>
      </c>
      <c r="L352" s="15">
        <v>12</v>
      </c>
      <c r="M352" s="3">
        <v>7</v>
      </c>
      <c r="N352" s="3">
        <f t="shared" si="259"/>
        <v>360</v>
      </c>
      <c r="O352" s="3">
        <v>30</v>
      </c>
      <c r="P352" s="14" t="s">
        <v>1554</v>
      </c>
      <c r="Q352" s="3">
        <v>1000</v>
      </c>
      <c r="R352" s="14"/>
      <c r="S352" s="14"/>
      <c r="T352" s="14">
        <f>0.738210935315612*Q352</f>
        <v>738.21093531561201</v>
      </c>
      <c r="U352" s="17">
        <v>3.9E-2</v>
      </c>
      <c r="V352" s="18">
        <v>2.02</v>
      </c>
      <c r="W352" s="19">
        <v>10.1</v>
      </c>
      <c r="X352" s="18">
        <v>1.9</v>
      </c>
      <c r="Y352" s="20">
        <v>18.05</v>
      </c>
      <c r="Z352" s="19">
        <v>160.19999999999999</v>
      </c>
      <c r="AA352" s="21">
        <v>3.125</v>
      </c>
      <c r="AB352" s="219">
        <v>1.0149999999999999</v>
      </c>
      <c r="AC352" s="237">
        <f t="shared" si="260"/>
        <v>5.5360179148869697E-2</v>
      </c>
      <c r="AD352" s="22">
        <f t="shared" si="261"/>
        <v>0.27680089574434852</v>
      </c>
      <c r="AE352" s="22">
        <f t="shared" si="262"/>
        <v>5.2071455635075453E-2</v>
      </c>
      <c r="AF352" s="22">
        <f t="shared" si="263"/>
        <v>0.49467882853321682</v>
      </c>
      <c r="AG352" s="22">
        <f t="shared" si="264"/>
        <v>4.3904458909153092</v>
      </c>
      <c r="AH352" s="22">
        <f t="shared" si="265"/>
        <v>8.5643841505058313E-2</v>
      </c>
      <c r="AI352" s="238">
        <f t="shared" si="266"/>
        <v>2.117140919214415E-2</v>
      </c>
      <c r="AJ352" s="247">
        <f t="shared" si="267"/>
        <v>1.5377827541352692E-4</v>
      </c>
      <c r="AK352" s="23">
        <f t="shared" si="268"/>
        <v>7.6889137706763477E-4</v>
      </c>
      <c r="AL352" s="23">
        <f t="shared" si="269"/>
        <v>1.4464293231965404E-4</v>
      </c>
      <c r="AM352" s="23">
        <f t="shared" si="270"/>
        <v>1.3741078570367134E-3</v>
      </c>
      <c r="AN352" s="23">
        <f t="shared" si="271"/>
        <v>1.2195683030320304E-2</v>
      </c>
      <c r="AO352" s="23">
        <f t="shared" si="272"/>
        <v>2.3789955973627309E-4</v>
      </c>
      <c r="AP352" s="248">
        <f t="shared" si="273"/>
        <v>5.8809469978178193E-5</v>
      </c>
      <c r="AQ352" s="256">
        <f t="shared" si="274"/>
        <v>768.89137706763472</v>
      </c>
      <c r="AR352" s="257">
        <f t="shared" si="275"/>
        <v>144.64293231965405</v>
      </c>
      <c r="AS352" s="257">
        <f t="shared" si="276"/>
        <v>1374.1078570367133</v>
      </c>
      <c r="AT352" s="257">
        <f t="shared" si="277"/>
        <v>12195.683030320304</v>
      </c>
      <c r="AU352" s="257">
        <f t="shared" si="278"/>
        <v>237.89955973627309</v>
      </c>
      <c r="AV352" s="258">
        <f t="shared" si="279"/>
        <v>58.809469978178193</v>
      </c>
      <c r="AW352" s="264">
        <v>1</v>
      </c>
      <c r="AX352" s="265">
        <f t="shared" si="280"/>
        <v>768.89137706763472</v>
      </c>
      <c r="AY352" s="265">
        <f t="shared" si="281"/>
        <v>144.64293231965405</v>
      </c>
      <c r="AZ352" s="265">
        <f t="shared" si="282"/>
        <v>1374.1078570367133</v>
      </c>
      <c r="BA352" s="265">
        <f t="shared" si="283"/>
        <v>12195.683030320304</v>
      </c>
      <c r="BB352" s="265">
        <f t="shared" si="284"/>
        <v>237.89955973627309</v>
      </c>
      <c r="BC352" s="266">
        <f t="shared" si="285"/>
        <v>58.809469978178193</v>
      </c>
      <c r="BD352" s="211">
        <f>'F. CONVERSIÓN DE CARBÓN A CARNE'!$F$20</f>
        <v>0.16207300021353654</v>
      </c>
      <c r="BG352" s="13">
        <v>0.1</v>
      </c>
      <c r="BH352" s="13">
        <f t="shared" si="286"/>
        <v>100</v>
      </c>
      <c r="BI352">
        <f>(((((BD352+BE352+BF352)/0.738210935315612)^2)+((BH352/Q352)^2))^(1/2))*T352</f>
        <v>178.09326558972555</v>
      </c>
      <c r="BJ352">
        <f t="shared" si="302"/>
        <v>10178.093265589725</v>
      </c>
      <c r="BK352" s="13">
        <f t="shared" si="287"/>
        <v>1.01</v>
      </c>
      <c r="BL352" s="13">
        <f t="shared" si="288"/>
        <v>0.19</v>
      </c>
      <c r="BM352" s="13">
        <f t="shared" si="289"/>
        <v>1.8050000000000002</v>
      </c>
      <c r="BN352" s="13">
        <f t="shared" si="290"/>
        <v>16.02</v>
      </c>
      <c r="BO352" s="13">
        <f t="shared" si="291"/>
        <v>0.3125</v>
      </c>
      <c r="BP352" s="13">
        <f t="shared" si="292"/>
        <v>0.10149999999999999</v>
      </c>
      <c r="BQ352" s="13">
        <f>((((BJ352/(Q352+R352+S352+T352))^2)+((BK352/W352)^2))^(1/2))*AD352</f>
        <v>1.6210438496333497</v>
      </c>
      <c r="BR352" s="209">
        <f>((((BJ352/(Q352+R352+S352+T352))^2)+((BL352/X352)^2))^(1/2))*AE352</f>
        <v>0.30494884300033304</v>
      </c>
      <c r="BS352" s="209">
        <f>(((((BJ352/(Q352+R352+S352+T352))^2)+((BM352/Y352)^2))^(1/2))*AF352)</f>
        <v>2.8970140085031639</v>
      </c>
      <c r="BT352" s="209">
        <f>((((BJ352/(Q352+R352+S352+T352))^2)+((BN352/Z352)^2))^(1/2))*AG352</f>
        <v>25.71200244665966</v>
      </c>
      <c r="BU352" s="209">
        <f>((((BJ352/(Q352+R352+S352+T352))^2)+((BO352/AA352)^2))^(1/2))*AH352</f>
        <v>0.50156059704002143</v>
      </c>
      <c r="BV352" s="209">
        <f>((((BJ352/(Q352+R352+S352+T352))^2)+((BP352/AB352)^2))^(1/2))*AI352</f>
        <v>0.1239872528833641</v>
      </c>
      <c r="CI352"/>
      <c r="CJ352"/>
      <c r="CK352"/>
      <c r="CL352"/>
      <c r="CM352"/>
    </row>
    <row r="353" spans="1:91" s="39" customFormat="1" ht="12.95" customHeight="1" thickBot="1" x14ac:dyDescent="0.3">
      <c r="A353" s="13">
        <v>4.6326179999999999</v>
      </c>
      <c r="B353" s="13">
        <v>-74.128994000000006</v>
      </c>
      <c r="C353" s="13">
        <v>26</v>
      </c>
      <c r="D353" s="13">
        <v>28</v>
      </c>
      <c r="E353" s="13">
        <v>1861</v>
      </c>
      <c r="F353" s="58" t="s">
        <v>13</v>
      </c>
      <c r="G353" s="59" t="s">
        <v>1105</v>
      </c>
      <c r="H353" s="60" t="s">
        <v>1106</v>
      </c>
      <c r="I353" s="16" t="s">
        <v>1598</v>
      </c>
      <c r="J353" s="16"/>
      <c r="K353" s="66">
        <v>39910</v>
      </c>
      <c r="L353" s="69">
        <v>11</v>
      </c>
      <c r="M353" s="70">
        <v>7</v>
      </c>
      <c r="N353" s="3">
        <f t="shared" si="259"/>
        <v>330</v>
      </c>
      <c r="O353" s="3">
        <v>30</v>
      </c>
      <c r="P353" s="16" t="s">
        <v>1554</v>
      </c>
      <c r="Q353" s="16">
        <v>700</v>
      </c>
      <c r="R353" s="14"/>
      <c r="S353" s="14"/>
      <c r="T353" s="14"/>
      <c r="U353" s="17">
        <v>3.9E-2</v>
      </c>
      <c r="V353" s="142">
        <v>0.36</v>
      </c>
      <c r="W353" s="148">
        <v>1.8</v>
      </c>
      <c r="X353" s="142">
        <v>10.3</v>
      </c>
      <c r="Y353" s="154">
        <f>0.01805*1000</f>
        <v>18.05</v>
      </c>
      <c r="Z353" s="148">
        <v>311.5</v>
      </c>
      <c r="AA353" s="21">
        <f>0.003125*1000</f>
        <v>3.125</v>
      </c>
      <c r="AB353" s="215">
        <v>0.28499999999999998</v>
      </c>
      <c r="AC353" s="237">
        <f t="shared" si="260"/>
        <v>3.973234340350012E-3</v>
      </c>
      <c r="AD353" s="22">
        <f t="shared" si="261"/>
        <v>1.9866171701750056E-2</v>
      </c>
      <c r="AE353" s="22">
        <f t="shared" si="262"/>
        <v>0.11367864918223645</v>
      </c>
      <c r="AF353" s="22">
        <f t="shared" si="263"/>
        <v>0.19921355512032696</v>
      </c>
      <c r="AG353" s="22">
        <f t="shared" si="264"/>
        <v>3.4379513806084128</v>
      </c>
      <c r="AH353" s="22">
        <f t="shared" si="265"/>
        <v>3.4489881426649403E-2</v>
      </c>
      <c r="AI353" s="238">
        <f t="shared" si="266"/>
        <v>2.3939999999999994E-3</v>
      </c>
      <c r="AJ353" s="247">
        <f t="shared" si="267"/>
        <v>1.1036762056527811E-5</v>
      </c>
      <c r="AK353" s="23">
        <f t="shared" si="268"/>
        <v>5.5183810282639044E-5</v>
      </c>
      <c r="AL353" s="23">
        <f t="shared" si="269"/>
        <v>3.1577402550621238E-4</v>
      </c>
      <c r="AM353" s="23">
        <f t="shared" si="270"/>
        <v>5.5337098644535267E-4</v>
      </c>
      <c r="AN353" s="23">
        <f t="shared" si="271"/>
        <v>9.5498649461344797E-3</v>
      </c>
      <c r="AO353" s="23">
        <f t="shared" si="272"/>
        <v>9.5805226185137238E-5</v>
      </c>
      <c r="AP353" s="248">
        <f t="shared" si="273"/>
        <v>6.6499999999999982E-6</v>
      </c>
      <c r="AQ353" s="256">
        <f t="shared" si="274"/>
        <v>55.183810282639044</v>
      </c>
      <c r="AR353" s="257">
        <f t="shared" si="275"/>
        <v>315.77402550621235</v>
      </c>
      <c r="AS353" s="257">
        <f t="shared" si="276"/>
        <v>553.37098644535263</v>
      </c>
      <c r="AT353" s="257">
        <f t="shared" si="277"/>
        <v>9549.8649461344794</v>
      </c>
      <c r="AU353" s="257">
        <f t="shared" si="278"/>
        <v>95.805226185137244</v>
      </c>
      <c r="AV353" s="258">
        <f t="shared" si="279"/>
        <v>6.6499999999999986</v>
      </c>
      <c r="AW353" s="264">
        <v>1</v>
      </c>
      <c r="AX353" s="265">
        <f t="shared" si="280"/>
        <v>55.183810282639044</v>
      </c>
      <c r="AY353" s="265">
        <f t="shared" si="281"/>
        <v>315.77402550621235</v>
      </c>
      <c r="AZ353" s="265">
        <f t="shared" si="282"/>
        <v>553.37098644535263</v>
      </c>
      <c r="BA353" s="265">
        <f t="shared" si="283"/>
        <v>9549.8649461344794</v>
      </c>
      <c r="BB353" s="265">
        <f t="shared" si="284"/>
        <v>95.805226185137244</v>
      </c>
      <c r="BC353" s="266">
        <f t="shared" si="285"/>
        <v>6.6499999999999986</v>
      </c>
      <c r="BG353" s="13">
        <v>0.1</v>
      </c>
      <c r="BH353" s="13">
        <f t="shared" si="286"/>
        <v>70</v>
      </c>
      <c r="BI353"/>
      <c r="BJ353">
        <f>BH353</f>
        <v>70</v>
      </c>
      <c r="BK353" s="13">
        <f t="shared" si="287"/>
        <v>0.18000000000000002</v>
      </c>
      <c r="BL353" s="13">
        <f t="shared" si="288"/>
        <v>1.03</v>
      </c>
      <c r="BM353" s="13">
        <f t="shared" si="289"/>
        <v>1.8050000000000002</v>
      </c>
      <c r="BN353" s="13">
        <f t="shared" si="290"/>
        <v>31.150000000000002</v>
      </c>
      <c r="BO353" s="13">
        <f t="shared" si="291"/>
        <v>0.3125</v>
      </c>
      <c r="BP353" s="13">
        <f t="shared" si="292"/>
        <v>2.8499999999999998E-2</v>
      </c>
      <c r="BQ353" s="13">
        <f>((((BJ353/Q353)^2)+((BK353/W353)^2))^(1/2))*AD353</f>
        <v>2.8095009453047524E-3</v>
      </c>
      <c r="BR353" s="209">
        <f>(((((BJ353/Q353))^2)+((BL353/X353)^2))^(1/2))*AE353</f>
        <v>1.6076588742577193E-2</v>
      </c>
      <c r="BS353" s="209">
        <f>(((((BJ353/Q353))^2)+((BM353/Y353)^2))^(1/2))*AF353</f>
        <v>2.8173051145972655E-2</v>
      </c>
      <c r="BT353" s="209">
        <f>((((BJ353/Q353)^2)+((BN353/Z353)^2))^(1/2))*AG353</f>
        <v>0.48619974692357248</v>
      </c>
      <c r="BU353" s="209">
        <f>((((BJ353/Q353)^2)+((BO353/AA353)^2))^(1/2))*AH353</f>
        <v>4.8776058078207505E-3</v>
      </c>
      <c r="BV353" s="209">
        <f>((((BJ353/Q353)^2)+((BP353/AB353)^2))^(1/2))*AI353</f>
        <v>3.3856272683211895E-4</v>
      </c>
      <c r="CI353"/>
      <c r="CJ353"/>
      <c r="CK353"/>
      <c r="CL353"/>
      <c r="CM353"/>
    </row>
    <row r="354" spans="1:91" s="39" customFormat="1" ht="12.95" customHeight="1" thickBot="1" x14ac:dyDescent="0.3">
      <c r="A354" s="13">
        <v>4.632708</v>
      </c>
      <c r="B354" s="13">
        <v>-74.108639999999994</v>
      </c>
      <c r="C354" s="13">
        <v>28</v>
      </c>
      <c r="D354" s="13">
        <v>28</v>
      </c>
      <c r="E354" s="13">
        <v>1863</v>
      </c>
      <c r="F354" s="58" t="s">
        <v>13</v>
      </c>
      <c r="G354" s="59" t="s">
        <v>1268</v>
      </c>
      <c r="H354" s="60" t="s">
        <v>1269</v>
      </c>
      <c r="I354" s="16" t="s">
        <v>1598</v>
      </c>
      <c r="J354" s="16"/>
      <c r="K354" s="73">
        <v>39703</v>
      </c>
      <c r="L354" s="16">
        <v>5</v>
      </c>
      <c r="M354" s="16">
        <v>2</v>
      </c>
      <c r="N354" s="3">
        <f t="shared" si="259"/>
        <v>40</v>
      </c>
      <c r="O354" s="16">
        <v>8</v>
      </c>
      <c r="P354" s="16" t="s">
        <v>1593</v>
      </c>
      <c r="Q354" s="16">
        <v>550</v>
      </c>
      <c r="R354" s="14"/>
      <c r="S354" s="14"/>
      <c r="T354" s="14"/>
      <c r="U354" s="17">
        <v>3.9E-2</v>
      </c>
      <c r="V354" s="140">
        <v>2.8800000000000002E-3</v>
      </c>
      <c r="W354" s="140">
        <v>3.2000000000000002E-3</v>
      </c>
      <c r="X354" s="140">
        <v>7.5000000000000002E-4</v>
      </c>
      <c r="Y354" s="140">
        <v>4.0000000000000003E-5</v>
      </c>
      <c r="Z354" s="140">
        <v>6.7999999999999996E-3</v>
      </c>
      <c r="AA354" s="146">
        <v>2.64</v>
      </c>
      <c r="AB354" s="218">
        <v>1.4999999999999999E-2</v>
      </c>
      <c r="AC354" s="237">
        <f t="shared" si="260"/>
        <v>2.4974615853628644E-5</v>
      </c>
      <c r="AD354" s="22">
        <f t="shared" si="261"/>
        <v>2.7749573170698493E-5</v>
      </c>
      <c r="AE354" s="22">
        <f t="shared" si="262"/>
        <v>6.5038062118824593E-6</v>
      </c>
      <c r="AF354" s="22">
        <f t="shared" si="263"/>
        <v>3.4686966463373119E-7</v>
      </c>
      <c r="AG354" s="22">
        <f t="shared" si="264"/>
        <v>5.8967842987734291E-5</v>
      </c>
      <c r="AH354" s="22">
        <f t="shared" si="265"/>
        <v>2.2893397865826257E-2</v>
      </c>
      <c r="AI354" s="238">
        <f t="shared" si="266"/>
        <v>9.8999999999999994E-5</v>
      </c>
      <c r="AJ354" s="247">
        <f t="shared" si="267"/>
        <v>2.6015224847529836E-7</v>
      </c>
      <c r="AK354" s="23">
        <f t="shared" si="268"/>
        <v>2.8905805386144262E-7</v>
      </c>
      <c r="AL354" s="23">
        <f t="shared" si="269"/>
        <v>6.7747981373775618E-8</v>
      </c>
      <c r="AM354" s="23">
        <f t="shared" si="270"/>
        <v>3.6132256732680333E-9</v>
      </c>
      <c r="AN354" s="23">
        <f t="shared" si="271"/>
        <v>6.1424836445556553E-7</v>
      </c>
      <c r="AO354" s="23">
        <f t="shared" si="272"/>
        <v>2.3847289443569019E-4</v>
      </c>
      <c r="AP354" s="248">
        <f t="shared" si="273"/>
        <v>1.0312499999999999E-6</v>
      </c>
      <c r="AQ354" s="256">
        <f t="shared" si="274"/>
        <v>0.28905805386144262</v>
      </c>
      <c r="AR354" s="257">
        <f t="shared" si="275"/>
        <v>6.774798137377562E-2</v>
      </c>
      <c r="AS354" s="257">
        <f t="shared" si="276"/>
        <v>3.6132256732680332E-3</v>
      </c>
      <c r="AT354" s="257">
        <f t="shared" si="277"/>
        <v>0.61424836445556552</v>
      </c>
      <c r="AU354" s="257">
        <f t="shared" si="278"/>
        <v>238.47289443569019</v>
      </c>
      <c r="AV354" s="258">
        <f t="shared" si="279"/>
        <v>1.0312499999999998</v>
      </c>
      <c r="AW354" s="264">
        <v>0</v>
      </c>
      <c r="AX354" s="265">
        <f t="shared" si="280"/>
        <v>0</v>
      </c>
      <c r="AY354" s="265">
        <f t="shared" si="281"/>
        <v>0</v>
      </c>
      <c r="AZ354" s="265">
        <f t="shared" si="282"/>
        <v>0</v>
      </c>
      <c r="BA354" s="265">
        <f t="shared" si="283"/>
        <v>0</v>
      </c>
      <c r="BB354" s="265">
        <f t="shared" si="284"/>
        <v>0</v>
      </c>
      <c r="BC354" s="266">
        <f t="shared" si="285"/>
        <v>0</v>
      </c>
      <c r="BG354" s="13">
        <v>0.1</v>
      </c>
      <c r="BH354" s="13">
        <f t="shared" si="286"/>
        <v>55</v>
      </c>
      <c r="BI354"/>
      <c r="BJ354">
        <f>BH354</f>
        <v>55</v>
      </c>
      <c r="BK354" s="13">
        <f t="shared" si="287"/>
        <v>3.2000000000000003E-4</v>
      </c>
      <c r="BL354" s="13">
        <f t="shared" si="288"/>
        <v>7.5000000000000007E-5</v>
      </c>
      <c r="BM354" s="13">
        <f t="shared" si="289"/>
        <v>4.0000000000000007E-6</v>
      </c>
      <c r="BN354" s="13">
        <f t="shared" si="290"/>
        <v>6.8000000000000005E-4</v>
      </c>
      <c r="BO354" s="13">
        <f t="shared" si="291"/>
        <v>0.26400000000000001</v>
      </c>
      <c r="BP354" s="13">
        <f t="shared" si="292"/>
        <v>1.5E-3</v>
      </c>
      <c r="BQ354" s="13">
        <f>((((BJ354/Q354)^2)+((BK354/W354)^2))^(1/2))*AD354</f>
        <v>3.9243822728066389E-6</v>
      </c>
      <c r="BR354" s="209">
        <f>(((((BJ354/Q354))^2)+((BL354/X354)^2))^(1/2))*AE354</f>
        <v>9.1977709518905595E-7</v>
      </c>
      <c r="BS354" s="209">
        <f>(((((BJ354/Q354))^2)+((BM354/Y354)^2))^(1/2))*AF354</f>
        <v>4.9054778410082988E-8</v>
      </c>
      <c r="BT354" s="209">
        <f>((((BJ354/Q354)^2)+((BN354/Z354)^2))^(1/2))*AG354</f>
        <v>8.3393123297141065E-6</v>
      </c>
      <c r="BU354" s="209">
        <f>((((BJ354/Q354)^2)+((BO354/AA354)^2))^(1/2))*AH354</f>
        <v>3.2376153750654771E-3</v>
      </c>
      <c r="BV354" s="209">
        <f>((((BJ354/Q354)^2)+((BP354/AB354)^2))^(1/2))*AI354</f>
        <v>1.4000714267493643E-5</v>
      </c>
      <c r="CI354"/>
      <c r="CJ354"/>
      <c r="CK354"/>
      <c r="CL354"/>
      <c r="CM354"/>
    </row>
    <row r="355" spans="1:91" s="39" customFormat="1" ht="12.95" customHeight="1" x14ac:dyDescent="0.25">
      <c r="A355" s="13">
        <v>4.6330778228290503</v>
      </c>
      <c r="B355" s="13">
        <v>-74.169255274895207</v>
      </c>
      <c r="C355" s="13">
        <v>21</v>
      </c>
      <c r="D355" s="13">
        <v>28</v>
      </c>
      <c r="E355" s="13">
        <v>1856</v>
      </c>
      <c r="F355" s="3" t="s">
        <v>5</v>
      </c>
      <c r="G355" s="4" t="s">
        <v>412</v>
      </c>
      <c r="H355" s="5" t="s">
        <v>413</v>
      </c>
      <c r="I355" s="14" t="s">
        <v>1598</v>
      </c>
      <c r="J355" s="3" t="s">
        <v>1553</v>
      </c>
      <c r="K355" s="6">
        <v>40637</v>
      </c>
      <c r="L355" s="15">
        <v>12</v>
      </c>
      <c r="M355" s="3">
        <v>7</v>
      </c>
      <c r="N355" s="3">
        <f t="shared" si="259"/>
        <v>360</v>
      </c>
      <c r="O355" s="3">
        <v>30</v>
      </c>
      <c r="P355" s="14" t="s">
        <v>1554</v>
      </c>
      <c r="Q355" s="3">
        <v>510</v>
      </c>
      <c r="R355" s="14"/>
      <c r="S355" s="14"/>
      <c r="T355" s="14">
        <f>0.738210935315612*Q355</f>
        <v>376.48757701096213</v>
      </c>
      <c r="U355" s="17">
        <v>3.9E-2</v>
      </c>
      <c r="V355" s="30">
        <v>2.02</v>
      </c>
      <c r="W355" s="31">
        <v>10.1</v>
      </c>
      <c r="X355" s="30">
        <v>1.9</v>
      </c>
      <c r="Y355" s="155">
        <v>18.05</v>
      </c>
      <c r="Z355" s="31">
        <v>160.19999999999999</v>
      </c>
      <c r="AA355" s="21">
        <v>3.125</v>
      </c>
      <c r="AB355" s="224">
        <v>1.0149999999999999</v>
      </c>
      <c r="AC355" s="237">
        <f t="shared" si="260"/>
        <v>2.8233691365923543E-2</v>
      </c>
      <c r="AD355" s="22">
        <f t="shared" si="261"/>
        <v>0.14116845682961771</v>
      </c>
      <c r="AE355" s="22">
        <f t="shared" si="262"/>
        <v>2.6556442373888479E-2</v>
      </c>
      <c r="AF355" s="22">
        <f t="shared" si="263"/>
        <v>0.25228620255194056</v>
      </c>
      <c r="AG355" s="22">
        <f t="shared" si="264"/>
        <v>2.2391274043668079</v>
      </c>
      <c r="AH355" s="22">
        <f t="shared" si="265"/>
        <v>4.3678359167579735E-2</v>
      </c>
      <c r="AI355" s="238">
        <f t="shared" si="266"/>
        <v>1.0797418687993518E-2</v>
      </c>
      <c r="AJ355" s="247">
        <f t="shared" si="267"/>
        <v>7.8426920460898729E-5</v>
      </c>
      <c r="AK355" s="23">
        <f t="shared" si="268"/>
        <v>3.9213460230449364E-4</v>
      </c>
      <c r="AL355" s="23">
        <f t="shared" si="269"/>
        <v>7.3767895483023549E-5</v>
      </c>
      <c r="AM355" s="23">
        <f t="shared" si="270"/>
        <v>7.0079500708872375E-4</v>
      </c>
      <c r="AN355" s="23">
        <f t="shared" si="271"/>
        <v>6.2197983454633553E-3</v>
      </c>
      <c r="AO355" s="23">
        <f t="shared" si="272"/>
        <v>1.2132877546549927E-4</v>
      </c>
      <c r="AP355" s="248">
        <f t="shared" si="273"/>
        <v>2.9992829688870884E-5</v>
      </c>
      <c r="AQ355" s="256">
        <f t="shared" si="274"/>
        <v>392.13460230449363</v>
      </c>
      <c r="AR355" s="257">
        <f t="shared" si="275"/>
        <v>73.767895483023551</v>
      </c>
      <c r="AS355" s="257">
        <f t="shared" si="276"/>
        <v>700.79500708872376</v>
      </c>
      <c r="AT355" s="257">
        <f t="shared" si="277"/>
        <v>6219.798345463355</v>
      </c>
      <c r="AU355" s="257">
        <f t="shared" si="278"/>
        <v>121.32877546549928</v>
      </c>
      <c r="AV355" s="258">
        <f t="shared" si="279"/>
        <v>29.992829688870884</v>
      </c>
      <c r="AW355" s="264">
        <v>1</v>
      </c>
      <c r="AX355" s="265">
        <f t="shared" si="280"/>
        <v>392.13460230449363</v>
      </c>
      <c r="AY355" s="265">
        <f t="shared" si="281"/>
        <v>73.767895483023551</v>
      </c>
      <c r="AZ355" s="265">
        <f t="shared" si="282"/>
        <v>700.79500708872376</v>
      </c>
      <c r="BA355" s="265">
        <f t="shared" si="283"/>
        <v>6219.798345463355</v>
      </c>
      <c r="BB355" s="265">
        <f t="shared" si="284"/>
        <v>121.32877546549928</v>
      </c>
      <c r="BC355" s="266">
        <f t="shared" si="285"/>
        <v>29.992829688870884</v>
      </c>
      <c r="BD355" s="211">
        <f>'F. CONVERSIÓN DE CARBÓN A CARNE'!$F$20</f>
        <v>0.16207300021353654</v>
      </c>
      <c r="BG355" s="13">
        <v>0.1</v>
      </c>
      <c r="BH355" s="13">
        <f t="shared" si="286"/>
        <v>51</v>
      </c>
      <c r="BI355">
        <f>(((((BD355+BE355+BF355)/0.738210935315612)^2)+((BH355/Q355)^2))^(1/2))*T355</f>
        <v>90.827565450760034</v>
      </c>
      <c r="BJ355">
        <f t="shared" ref="BJ355:BJ356" si="303">(((BH355)^2)+((BI355^2))^(1/2))</f>
        <v>2691.8275654507602</v>
      </c>
      <c r="BK355" s="13">
        <f t="shared" si="287"/>
        <v>1.01</v>
      </c>
      <c r="BL355" s="13">
        <f t="shared" si="288"/>
        <v>0.19</v>
      </c>
      <c r="BM355" s="13">
        <f t="shared" si="289"/>
        <v>1.8050000000000002</v>
      </c>
      <c r="BN355" s="13">
        <f t="shared" si="290"/>
        <v>16.02</v>
      </c>
      <c r="BO355" s="13">
        <f t="shared" si="291"/>
        <v>0.3125</v>
      </c>
      <c r="BP355" s="13">
        <f t="shared" si="292"/>
        <v>0.10149999999999999</v>
      </c>
      <c r="BQ355" s="13">
        <f>((((BJ355/(Q355+R355+S355+T355))^2)+((BK355/W355)^2))^(1/2))*AD355</f>
        <v>0.42889168805099859</v>
      </c>
      <c r="BR355" s="209">
        <f>((((BJ355/(Q355+R355+S355+T355))^2)+((BL355/X355)^2))^(1/2))*AE355</f>
        <v>8.0682594781871023E-2</v>
      </c>
      <c r="BS355" s="209">
        <f>(((((BJ355/(Q355+R355+S355+T355))^2)+((BM355/Y355)^2))^(1/2))*AF355)</f>
        <v>0.76648465042777469</v>
      </c>
      <c r="BT355" s="209">
        <f>((((BJ355/(Q355+R355+S355+T355))^2)+((BN355/Z355)^2))^(1/2))*AG355</f>
        <v>6.8028166758188098</v>
      </c>
      <c r="BU355" s="209">
        <f>((((BJ355/(Q355+R355+S355+T355))^2)+((BO355/AA355)^2))^(1/2))*AH355</f>
        <v>0.13270163615439312</v>
      </c>
      <c r="BV355" s="209">
        <f>((((BJ355/(Q355+R355+S355+T355))^2)+((BP355/AB355)^2))^(1/2))*AI355</f>
        <v>3.2804234258055245E-2</v>
      </c>
      <c r="CI355"/>
      <c r="CJ355"/>
      <c r="CK355"/>
      <c r="CL355"/>
      <c r="CM355"/>
    </row>
    <row r="356" spans="1:91" s="39" customFormat="1" ht="12.95" customHeight="1" thickBot="1" x14ac:dyDescent="0.3">
      <c r="A356" s="13">
        <v>4.6331860000000002</v>
      </c>
      <c r="B356" s="13">
        <v>-74.203563000000003</v>
      </c>
      <c r="C356" s="13">
        <v>18</v>
      </c>
      <c r="D356" s="13">
        <v>28</v>
      </c>
      <c r="E356" s="13">
        <v>1853</v>
      </c>
      <c r="F356" s="3" t="s">
        <v>13</v>
      </c>
      <c r="G356" s="4" t="s">
        <v>142</v>
      </c>
      <c r="H356" s="5" t="s">
        <v>143</v>
      </c>
      <c r="I356" s="14" t="s">
        <v>1570</v>
      </c>
      <c r="J356" s="3" t="s">
        <v>1559</v>
      </c>
      <c r="K356" s="6">
        <v>40637</v>
      </c>
      <c r="L356" s="3">
        <f>O356/12</f>
        <v>2.1666666666666665</v>
      </c>
      <c r="M356" s="3">
        <v>2</v>
      </c>
      <c r="N356" s="3">
        <f t="shared" si="259"/>
        <v>56.333333333333329</v>
      </c>
      <c r="O356" s="3">
        <v>26</v>
      </c>
      <c r="P356" s="14" t="s">
        <v>1554</v>
      </c>
      <c r="Q356" s="3">
        <v>480</v>
      </c>
      <c r="R356" s="14">
        <f>0.565555287076649*Q356</f>
        <v>271.46653779679156</v>
      </c>
      <c r="S356" s="14"/>
      <c r="T356" s="14"/>
      <c r="U356" s="17">
        <v>3.9E-2</v>
      </c>
      <c r="V356" s="30">
        <v>2.0099999999999998</v>
      </c>
      <c r="W356" s="31">
        <v>10.050000000000001</v>
      </c>
      <c r="X356" s="30">
        <v>3.0999999999999996</v>
      </c>
      <c r="Y356" s="29">
        <v>18.05</v>
      </c>
      <c r="Z356" s="31">
        <v>154.44999999999999</v>
      </c>
      <c r="AA356" s="31">
        <v>3.125</v>
      </c>
      <c r="AB356" s="223">
        <v>0.95899999999999996</v>
      </c>
      <c r="AC356" s="237">
        <f t="shared" si="260"/>
        <v>2.3814931879889936E-2</v>
      </c>
      <c r="AD356" s="22">
        <f t="shared" si="261"/>
        <v>0.11907465939944971</v>
      </c>
      <c r="AE356" s="22">
        <f t="shared" si="262"/>
        <v>3.6729496929183487E-2</v>
      </c>
      <c r="AF356" s="22">
        <f t="shared" si="263"/>
        <v>0.21386045792637484</v>
      </c>
      <c r="AG356" s="22">
        <f t="shared" si="264"/>
        <v>1.8299583228104483</v>
      </c>
      <c r="AH356" s="22">
        <f t="shared" si="265"/>
        <v>3.7025702549580132E-2</v>
      </c>
      <c r="AI356" s="238">
        <f t="shared" si="266"/>
        <v>8.6478769169654763E-3</v>
      </c>
      <c r="AJ356" s="247">
        <f t="shared" si="267"/>
        <v>7.6329909871442099E-5</v>
      </c>
      <c r="AK356" s="23">
        <f t="shared" si="268"/>
        <v>3.8164954935721062E-4</v>
      </c>
      <c r="AL356" s="23">
        <f t="shared" si="269"/>
        <v>1.177227465678958E-4</v>
      </c>
      <c r="AM356" s="23">
        <f t="shared" si="270"/>
        <v>6.8545018566145788E-4</v>
      </c>
      <c r="AN356" s="23">
        <f t="shared" si="271"/>
        <v>5.8652510346488733E-3</v>
      </c>
      <c r="AO356" s="23">
        <f t="shared" si="272"/>
        <v>1.1867212355634658E-4</v>
      </c>
      <c r="AP356" s="248">
        <f t="shared" si="273"/>
        <v>2.7717554221043193E-5</v>
      </c>
      <c r="AQ356" s="256">
        <f t="shared" si="274"/>
        <v>381.64954935721062</v>
      </c>
      <c r="AR356" s="257">
        <f t="shared" si="275"/>
        <v>117.7227465678958</v>
      </c>
      <c r="AS356" s="257">
        <f t="shared" si="276"/>
        <v>685.45018566145791</v>
      </c>
      <c r="AT356" s="257">
        <f t="shared" si="277"/>
        <v>5865.2510346488734</v>
      </c>
      <c r="AU356" s="257">
        <f t="shared" si="278"/>
        <v>118.67212355634658</v>
      </c>
      <c r="AV356" s="258">
        <f t="shared" si="279"/>
        <v>27.717554221043194</v>
      </c>
      <c r="AW356" s="264">
        <v>0</v>
      </c>
      <c r="AX356" s="265">
        <f t="shared" si="280"/>
        <v>0</v>
      </c>
      <c r="AY356" s="265">
        <f t="shared" si="281"/>
        <v>0</v>
      </c>
      <c r="AZ356" s="265">
        <f t="shared" si="282"/>
        <v>0</v>
      </c>
      <c r="BA356" s="265">
        <f t="shared" si="283"/>
        <v>0</v>
      </c>
      <c r="BB356" s="265">
        <f t="shared" si="284"/>
        <v>0</v>
      </c>
      <c r="BC356" s="266">
        <f t="shared" si="285"/>
        <v>0</v>
      </c>
      <c r="BF356" s="210">
        <f>'F. CONVERSIÓN DE CARBÓN A CARNE'!$L$20</f>
        <v>0.24417195935985944</v>
      </c>
      <c r="BG356" s="13">
        <v>0.1</v>
      </c>
      <c r="BH356" s="13">
        <f t="shared" si="286"/>
        <v>48</v>
      </c>
      <c r="BI356">
        <f>(((((BD356+BE356+BF356)/0.565555287076649)^2)+((BH356/Q356)^2))^(1/2))*R356</f>
        <v>120.30534613800161</v>
      </c>
      <c r="BJ356">
        <f t="shared" si="303"/>
        <v>2424.3053461380018</v>
      </c>
      <c r="BK356" s="13">
        <f t="shared" si="287"/>
        <v>1.0050000000000001</v>
      </c>
      <c r="BL356" s="13">
        <f t="shared" si="288"/>
        <v>0.31</v>
      </c>
      <c r="BM356" s="13">
        <f t="shared" si="289"/>
        <v>1.8050000000000002</v>
      </c>
      <c r="BN356" s="13">
        <f t="shared" si="290"/>
        <v>15.445</v>
      </c>
      <c r="BO356" s="13">
        <f t="shared" si="291"/>
        <v>0.3125</v>
      </c>
      <c r="BP356" s="13">
        <f t="shared" si="292"/>
        <v>9.5899999999999999E-2</v>
      </c>
      <c r="BQ356" s="13">
        <f>((((BJ356/(Q356+R356+S356+T356))^2)+((BK356/W356)^2))^(1/2))*AD356</f>
        <v>0.38433112845552803</v>
      </c>
      <c r="BR356" s="209">
        <f>((((BJ356/(Q356+R356+S356+T356))^2)+((BL356/X356)^2))^(1/2))*AE356</f>
        <v>0.1185499003196156</v>
      </c>
      <c r="BS356" s="209">
        <f>(((((BJ356/(Q356+R356+S356+T356))^2)+((BM356/Y356)^2))^(1/2))*AF356)</f>
        <v>0.69026635508679413</v>
      </c>
      <c r="BT356" s="209">
        <f>((((BJ356/(Q356+R356+S356+T356))^2)+((BN356/Z356)^2))^(1/2))*AG356</f>
        <v>5.9064619691498805</v>
      </c>
      <c r="BU356" s="209">
        <f>((((BJ356/(Q356+R356+S356+T356))^2)+((BO356/AA356)^2))^(1/2))*AH356</f>
        <v>0.11950594790283832</v>
      </c>
      <c r="BV356" s="209">
        <f>((((BJ356/(Q356+R356+S356+T356))^2)+((BP356/AB356)^2))^(1/2))*AI356</f>
        <v>2.7912305699672773E-2</v>
      </c>
      <c r="CI356"/>
      <c r="CJ356"/>
      <c r="CK356"/>
      <c r="CL356"/>
      <c r="CM356"/>
    </row>
    <row r="357" spans="1:91" s="42" customFormat="1" ht="12.95" customHeight="1" thickBot="1" x14ac:dyDescent="0.3">
      <c r="A357" s="13">
        <v>4.6333738123132902</v>
      </c>
      <c r="B357" s="13">
        <v>-74.064475927920597</v>
      </c>
      <c r="C357" s="13">
        <v>33</v>
      </c>
      <c r="D357" s="13">
        <v>28</v>
      </c>
      <c r="E357" s="13">
        <v>2361</v>
      </c>
      <c r="F357" s="58" t="s">
        <v>13</v>
      </c>
      <c r="G357" s="59" t="s">
        <v>858</v>
      </c>
      <c r="H357" s="60" t="s">
        <v>859</v>
      </c>
      <c r="I357" s="16" t="s">
        <v>1585</v>
      </c>
      <c r="J357" s="16"/>
      <c r="K357" s="66">
        <v>40458</v>
      </c>
      <c r="L357" s="16">
        <v>12</v>
      </c>
      <c r="M357" s="16">
        <v>7</v>
      </c>
      <c r="N357" s="3">
        <f t="shared" si="259"/>
        <v>360</v>
      </c>
      <c r="O357" s="3">
        <v>30</v>
      </c>
      <c r="P357" s="16" t="s">
        <v>1554</v>
      </c>
      <c r="Q357" s="62">
        <v>550</v>
      </c>
      <c r="R357" s="14"/>
      <c r="S357" s="14"/>
      <c r="T357" s="14"/>
      <c r="U357" s="17">
        <v>3.9E-2</v>
      </c>
      <c r="V357" s="33">
        <v>0.36</v>
      </c>
      <c r="W357" s="34">
        <v>1.8</v>
      </c>
      <c r="X357" s="33">
        <v>10.3</v>
      </c>
      <c r="Y357" s="29">
        <f>0.01805*1000</f>
        <v>18.05</v>
      </c>
      <c r="Z357" s="34">
        <v>311.5</v>
      </c>
      <c r="AA357" s="21">
        <f>0.003125*1000</f>
        <v>3.125</v>
      </c>
      <c r="AB357" s="216">
        <v>0.28499999999999998</v>
      </c>
      <c r="AC357" s="237">
        <f t="shared" si="260"/>
        <v>3.1218269817035803E-3</v>
      </c>
      <c r="AD357" s="22">
        <f t="shared" si="261"/>
        <v>1.5609134908517902E-2</v>
      </c>
      <c r="AE357" s="22">
        <f t="shared" si="262"/>
        <v>8.9318938643185769E-2</v>
      </c>
      <c r="AF357" s="22">
        <f t="shared" si="263"/>
        <v>0.15652493616597118</v>
      </c>
      <c r="AG357" s="22">
        <f t="shared" si="264"/>
        <v>2.701247513335181</v>
      </c>
      <c r="AH357" s="22">
        <f t="shared" si="265"/>
        <v>2.7099192549510247E-2</v>
      </c>
      <c r="AI357" s="238">
        <f t="shared" si="266"/>
        <v>1.8810000000000001E-3</v>
      </c>
      <c r="AJ357" s="247">
        <f t="shared" si="267"/>
        <v>8.6717416158432791E-6</v>
      </c>
      <c r="AK357" s="23">
        <f t="shared" si="268"/>
        <v>4.3358708079216396E-5</v>
      </c>
      <c r="AL357" s="23">
        <f t="shared" si="269"/>
        <v>2.4810816289773824E-4</v>
      </c>
      <c r="AM357" s="23">
        <f t="shared" si="270"/>
        <v>4.3479148934991998E-4</v>
      </c>
      <c r="AN357" s="23">
        <f t="shared" si="271"/>
        <v>7.503465314819947E-3</v>
      </c>
      <c r="AO357" s="23">
        <f t="shared" si="272"/>
        <v>7.5275534859750687E-5</v>
      </c>
      <c r="AP357" s="248">
        <f t="shared" si="273"/>
        <v>5.2249999999999999E-6</v>
      </c>
      <c r="AQ357" s="256">
        <f t="shared" si="274"/>
        <v>43.358708079216399</v>
      </c>
      <c r="AR357" s="257">
        <f t="shared" si="275"/>
        <v>248.10816289773825</v>
      </c>
      <c r="AS357" s="257">
        <f t="shared" si="276"/>
        <v>434.79148934991997</v>
      </c>
      <c r="AT357" s="257">
        <f t="shared" si="277"/>
        <v>7503.4653148199468</v>
      </c>
      <c r="AU357" s="257">
        <f t="shared" si="278"/>
        <v>75.275534859750692</v>
      </c>
      <c r="AV357" s="258">
        <f t="shared" si="279"/>
        <v>5.2249999999999996</v>
      </c>
      <c r="AW357" s="264">
        <v>1</v>
      </c>
      <c r="AX357" s="265">
        <f t="shared" si="280"/>
        <v>43.358708079216399</v>
      </c>
      <c r="AY357" s="265">
        <f t="shared" si="281"/>
        <v>248.10816289773825</v>
      </c>
      <c r="AZ357" s="265">
        <f t="shared" si="282"/>
        <v>434.79148934991997</v>
      </c>
      <c r="BA357" s="265">
        <f t="shared" si="283"/>
        <v>7503.4653148199468</v>
      </c>
      <c r="BB357" s="265">
        <f t="shared" si="284"/>
        <v>75.275534859750692</v>
      </c>
      <c r="BC357" s="266">
        <f t="shared" si="285"/>
        <v>5.2249999999999996</v>
      </c>
      <c r="BG357" s="13">
        <v>0.1</v>
      </c>
      <c r="BH357" s="13">
        <f t="shared" si="286"/>
        <v>55</v>
      </c>
      <c r="BI357"/>
      <c r="BJ357">
        <f>BH357</f>
        <v>55</v>
      </c>
      <c r="BK357" s="13">
        <f t="shared" si="287"/>
        <v>0.18000000000000002</v>
      </c>
      <c r="BL357" s="13">
        <f t="shared" si="288"/>
        <v>1.03</v>
      </c>
      <c r="BM357" s="13">
        <f t="shared" si="289"/>
        <v>1.8050000000000002</v>
      </c>
      <c r="BN357" s="13">
        <f t="shared" si="290"/>
        <v>31.150000000000002</v>
      </c>
      <c r="BO357" s="13">
        <f t="shared" si="291"/>
        <v>0.3125</v>
      </c>
      <c r="BP357" s="13">
        <f t="shared" si="292"/>
        <v>2.8499999999999998E-2</v>
      </c>
      <c r="BQ357" s="13">
        <f>((((BJ357/Q357)^2)+((BK357/W357)^2))^(1/2))*AD357</f>
        <v>2.2074650284537342E-3</v>
      </c>
      <c r="BR357" s="209">
        <f>(((((BJ357/Q357))^2)+((BL357/X357)^2))^(1/2))*AE357</f>
        <v>1.2631605440596364E-2</v>
      </c>
      <c r="BS357" s="209">
        <f>(((((BJ357/Q357))^2)+((BM357/Y357)^2))^(1/2))*AF357</f>
        <v>2.2135968757549945E-2</v>
      </c>
      <c r="BT357" s="209">
        <f>((((BJ357/Q357)^2)+((BN357/Z357)^2))^(1/2))*AG357</f>
        <v>0.38201408686852117</v>
      </c>
      <c r="BU357" s="209">
        <f>((((BJ357/Q357)^2)+((BO357/AA357)^2))^(1/2))*AH357</f>
        <v>3.8324045632877331E-3</v>
      </c>
      <c r="BV357" s="209">
        <f>((((BJ357/Q357)^2)+((BP357/AB357)^2))^(1/2))*AI357</f>
        <v>2.6601357108237925E-4</v>
      </c>
      <c r="CI357"/>
      <c r="CJ357"/>
      <c r="CK357"/>
      <c r="CL357"/>
      <c r="CM357"/>
    </row>
    <row r="358" spans="1:91" s="39" customFormat="1" ht="12.95" customHeight="1" thickBot="1" x14ac:dyDescent="0.3">
      <c r="A358" s="13">
        <v>4.6337722222222215</v>
      </c>
      <c r="B358" s="13">
        <v>-74.089669444444439</v>
      </c>
      <c r="C358" s="13">
        <v>30</v>
      </c>
      <c r="D358" s="13">
        <v>28</v>
      </c>
      <c r="E358" s="13">
        <v>2358</v>
      </c>
      <c r="F358" s="3" t="s">
        <v>5</v>
      </c>
      <c r="G358" s="4" t="s">
        <v>467</v>
      </c>
      <c r="H358" s="5" t="s">
        <v>468</v>
      </c>
      <c r="I358" s="14" t="s">
        <v>1601</v>
      </c>
      <c r="J358" s="3" t="s">
        <v>1553</v>
      </c>
      <c r="K358" s="6">
        <v>40635</v>
      </c>
      <c r="L358" s="15">
        <v>12</v>
      </c>
      <c r="M358" s="3">
        <v>7</v>
      </c>
      <c r="N358" s="3">
        <f t="shared" si="259"/>
        <v>360</v>
      </c>
      <c r="O358" s="3">
        <v>30</v>
      </c>
      <c r="P358" s="14" t="s">
        <v>1554</v>
      </c>
      <c r="Q358" s="3">
        <v>875</v>
      </c>
      <c r="R358" s="14"/>
      <c r="S358" s="14"/>
      <c r="T358" s="14">
        <f>0.738210935315612*Q358</f>
        <v>645.9345684011605</v>
      </c>
      <c r="U358" s="17">
        <v>3.9E-2</v>
      </c>
      <c r="V358" s="27">
        <v>2.02</v>
      </c>
      <c r="W358" s="28">
        <v>10.1</v>
      </c>
      <c r="X358" s="27">
        <v>1.9</v>
      </c>
      <c r="Y358" s="155">
        <v>18.05</v>
      </c>
      <c r="Z358" s="28">
        <v>160.19999999999999</v>
      </c>
      <c r="AA358" s="21">
        <v>3.125</v>
      </c>
      <c r="AB358" s="222">
        <v>1.0149999999999999</v>
      </c>
      <c r="AC358" s="237">
        <f t="shared" si="260"/>
        <v>4.8440156755260977E-2</v>
      </c>
      <c r="AD358" s="22">
        <f t="shared" si="261"/>
        <v>0.24220078377630491</v>
      </c>
      <c r="AE358" s="22">
        <f t="shared" si="262"/>
        <v>4.5562523680691025E-2</v>
      </c>
      <c r="AF358" s="22">
        <f t="shared" si="263"/>
        <v>0.43284397496656468</v>
      </c>
      <c r="AG358" s="22">
        <f t="shared" si="264"/>
        <v>3.841640154550896</v>
      </c>
      <c r="AH358" s="22">
        <f t="shared" si="265"/>
        <v>7.4938361316926022E-2</v>
      </c>
      <c r="AI358" s="238">
        <f t="shared" si="266"/>
        <v>1.8524983043126133E-2</v>
      </c>
      <c r="AJ358" s="247">
        <f t="shared" si="267"/>
        <v>1.3455599098683604E-4</v>
      </c>
      <c r="AK358" s="23">
        <f t="shared" si="268"/>
        <v>6.7277995493418032E-4</v>
      </c>
      <c r="AL358" s="23">
        <f t="shared" si="269"/>
        <v>1.265625657796973E-4</v>
      </c>
      <c r="AM358" s="23">
        <f t="shared" si="270"/>
        <v>1.2023443749071242E-3</v>
      </c>
      <c r="AN358" s="23">
        <f t="shared" si="271"/>
        <v>1.0671222651530267E-2</v>
      </c>
      <c r="AO358" s="23">
        <f t="shared" si="272"/>
        <v>2.0816211476923894E-4</v>
      </c>
      <c r="AP358" s="248">
        <f t="shared" si="273"/>
        <v>5.1458286230905928E-5</v>
      </c>
      <c r="AQ358" s="256">
        <f t="shared" si="274"/>
        <v>672.7799549341803</v>
      </c>
      <c r="AR358" s="257">
        <f t="shared" si="275"/>
        <v>126.56256577969731</v>
      </c>
      <c r="AS358" s="257">
        <f t="shared" si="276"/>
        <v>1202.3443749071241</v>
      </c>
      <c r="AT358" s="257">
        <f t="shared" si="277"/>
        <v>10671.222651530266</v>
      </c>
      <c r="AU358" s="257">
        <f t="shared" si="278"/>
        <v>208.16211476923894</v>
      </c>
      <c r="AV358" s="258">
        <f t="shared" si="279"/>
        <v>51.458286230905927</v>
      </c>
      <c r="AW358" s="264">
        <v>1</v>
      </c>
      <c r="AX358" s="265">
        <f t="shared" si="280"/>
        <v>672.7799549341803</v>
      </c>
      <c r="AY358" s="265">
        <f t="shared" si="281"/>
        <v>126.56256577969731</v>
      </c>
      <c r="AZ358" s="265">
        <f t="shared" si="282"/>
        <v>1202.3443749071241</v>
      </c>
      <c r="BA358" s="265">
        <f t="shared" si="283"/>
        <v>10671.222651530266</v>
      </c>
      <c r="BB358" s="265">
        <f t="shared" si="284"/>
        <v>208.16211476923894</v>
      </c>
      <c r="BC358" s="266">
        <f t="shared" si="285"/>
        <v>51.458286230905927</v>
      </c>
      <c r="BD358" s="211">
        <f>'F. CONVERSIÓN DE CARBÓN A CARNE'!$F$20</f>
        <v>0.16207300021353654</v>
      </c>
      <c r="BG358" s="13">
        <v>0.1</v>
      </c>
      <c r="BH358" s="13">
        <f t="shared" si="286"/>
        <v>87.5</v>
      </c>
      <c r="BI358">
        <f>(((((BD358+BE358+BF358)/0.738210935315612)^2)+((BH358/Q358)^2))^(1/2))*T358</f>
        <v>155.83160739100987</v>
      </c>
      <c r="BJ358">
        <f>(((BH358)^2)+((BI358^2))^(1/2))</f>
        <v>7812.08160739101</v>
      </c>
      <c r="BK358" s="13">
        <f t="shared" si="287"/>
        <v>1.01</v>
      </c>
      <c r="BL358" s="13">
        <f t="shared" si="288"/>
        <v>0.19</v>
      </c>
      <c r="BM358" s="13">
        <f t="shared" si="289"/>
        <v>1.8050000000000002</v>
      </c>
      <c r="BN358" s="13">
        <f t="shared" si="290"/>
        <v>16.02</v>
      </c>
      <c r="BO358" s="13">
        <f t="shared" si="291"/>
        <v>0.3125</v>
      </c>
      <c r="BP358" s="13">
        <f t="shared" si="292"/>
        <v>0.10149999999999999</v>
      </c>
      <c r="BQ358" s="13">
        <f>((((BJ358/(Q358+R358+S358+T358))^2)+((BK358/W358)^2))^(1/2))*AD358</f>
        <v>1.2442684155863923</v>
      </c>
      <c r="BR358" s="209">
        <f>((((BJ358/(Q358+R358+S358+T358))^2)+((BL358/X358)^2))^(1/2))*AE358</f>
        <v>0.23407029600140053</v>
      </c>
      <c r="BS358" s="209">
        <f>(((((BJ358/(Q358+R358+S358+T358))^2)+((BM358/Y358)^2))^(1/2))*AF358)</f>
        <v>2.2236678120133049</v>
      </c>
      <c r="BT358" s="209">
        <f>((((BJ358/(Q358+R358+S358+T358))^2)+((BN358/Z358)^2))^(1/2))*AG358</f>
        <v>19.735821799697035</v>
      </c>
      <c r="BU358" s="209">
        <f>((((BJ358/(Q358+R358+S358+T358))^2)+((BO358/AA358)^2))^(1/2))*AH358</f>
        <v>0.38498403947598769</v>
      </c>
      <c r="BV358" s="209">
        <f>((((BJ358/(Q358+R358+S358+T358))^2)+((BP358/AB358)^2))^(1/2))*AI358</f>
        <v>9.5169185419004321E-2</v>
      </c>
      <c r="CI358"/>
      <c r="CJ358"/>
      <c r="CK358"/>
      <c r="CL358"/>
      <c r="CM358"/>
    </row>
    <row r="359" spans="1:91" s="39" customFormat="1" ht="12.95" customHeight="1" thickBot="1" x14ac:dyDescent="0.3">
      <c r="A359" s="13">
        <v>4.6339704347595498</v>
      </c>
      <c r="B359" s="13">
        <v>-74.202616618156696</v>
      </c>
      <c r="C359" s="13">
        <v>18</v>
      </c>
      <c r="D359" s="13">
        <v>28</v>
      </c>
      <c r="E359" s="13">
        <v>1853</v>
      </c>
      <c r="F359" s="3" t="s">
        <v>5</v>
      </c>
      <c r="G359" s="4" t="s">
        <v>85</v>
      </c>
      <c r="H359" s="5" t="s">
        <v>87</v>
      </c>
      <c r="I359" s="14" t="s">
        <v>1570</v>
      </c>
      <c r="J359" s="3" t="s">
        <v>1562</v>
      </c>
      <c r="K359" s="6">
        <v>43191</v>
      </c>
      <c r="L359" s="15">
        <v>12</v>
      </c>
      <c r="M359" s="3">
        <v>5</v>
      </c>
      <c r="N359" s="3">
        <f t="shared" si="259"/>
        <v>240</v>
      </c>
      <c r="O359" s="3">
        <v>20</v>
      </c>
      <c r="P359" s="14" t="s">
        <v>1554</v>
      </c>
      <c r="Q359" s="3">
        <v>40</v>
      </c>
      <c r="R359" s="14"/>
      <c r="S359" s="14"/>
      <c r="T359" s="14"/>
      <c r="U359" s="17">
        <v>3.9E-2</v>
      </c>
      <c r="V359" s="142">
        <v>0.36</v>
      </c>
      <c r="W359" s="148">
        <v>1.8</v>
      </c>
      <c r="X359" s="142">
        <v>10.3</v>
      </c>
      <c r="Y359" s="154">
        <f>0.01805*1000</f>
        <v>18.05</v>
      </c>
      <c r="Z359" s="148">
        <v>311.5</v>
      </c>
      <c r="AA359" s="21">
        <f>0.003125*1000</f>
        <v>3.125</v>
      </c>
      <c r="AB359" s="215">
        <v>0.28499999999999998</v>
      </c>
      <c r="AC359" s="237">
        <f t="shared" si="260"/>
        <v>2.2704196230571489E-4</v>
      </c>
      <c r="AD359" s="22">
        <f t="shared" si="261"/>
        <v>1.1352098115285747E-3</v>
      </c>
      <c r="AE359" s="22">
        <f t="shared" si="262"/>
        <v>6.4959228104135101E-3</v>
      </c>
      <c r="AF359" s="22">
        <f t="shared" si="263"/>
        <v>1.138363172116154E-2</v>
      </c>
      <c r="AG359" s="22">
        <f t="shared" si="264"/>
        <v>0.196454364606195</v>
      </c>
      <c r="AH359" s="22">
        <f t="shared" si="265"/>
        <v>1.9708503672371089E-3</v>
      </c>
      <c r="AI359" s="238">
        <f t="shared" si="266"/>
        <v>1.3679999999999999E-4</v>
      </c>
      <c r="AJ359" s="247">
        <f t="shared" si="267"/>
        <v>9.4600817627381202E-7</v>
      </c>
      <c r="AK359" s="23">
        <f t="shared" si="268"/>
        <v>4.7300408813690616E-6</v>
      </c>
      <c r="AL359" s="23">
        <f t="shared" si="269"/>
        <v>2.7066345043389624E-5</v>
      </c>
      <c r="AM359" s="23">
        <f t="shared" si="270"/>
        <v>4.7431798838173081E-5</v>
      </c>
      <c r="AN359" s="23">
        <f t="shared" si="271"/>
        <v>8.1855985252581248E-4</v>
      </c>
      <c r="AO359" s="23">
        <f t="shared" si="272"/>
        <v>8.2118765301546211E-6</v>
      </c>
      <c r="AP359" s="248">
        <f t="shared" si="273"/>
        <v>5.6999999999999994E-7</v>
      </c>
      <c r="AQ359" s="256">
        <f t="shared" si="274"/>
        <v>4.730040881369062</v>
      </c>
      <c r="AR359" s="257">
        <f t="shared" si="275"/>
        <v>27.066345043389624</v>
      </c>
      <c r="AS359" s="257">
        <f t="shared" si="276"/>
        <v>47.43179883817308</v>
      </c>
      <c r="AT359" s="257">
        <f t="shared" si="277"/>
        <v>818.55985252581252</v>
      </c>
      <c r="AU359" s="257">
        <f t="shared" si="278"/>
        <v>8.2118765301546208</v>
      </c>
      <c r="AV359" s="258">
        <f t="shared" si="279"/>
        <v>0.56999999999999995</v>
      </c>
      <c r="AW359" s="264">
        <v>0</v>
      </c>
      <c r="AX359" s="265">
        <f t="shared" si="280"/>
        <v>0</v>
      </c>
      <c r="AY359" s="265">
        <f t="shared" si="281"/>
        <v>0</v>
      </c>
      <c r="AZ359" s="265">
        <f t="shared" si="282"/>
        <v>0</v>
      </c>
      <c r="BA359" s="265">
        <f t="shared" si="283"/>
        <v>0</v>
      </c>
      <c r="BB359" s="265">
        <f t="shared" si="284"/>
        <v>0</v>
      </c>
      <c r="BC359" s="266">
        <f t="shared" si="285"/>
        <v>0</v>
      </c>
      <c r="BG359" s="13">
        <v>0.1</v>
      </c>
      <c r="BH359" s="13">
        <f t="shared" si="286"/>
        <v>4</v>
      </c>
      <c r="BI359"/>
      <c r="BJ359">
        <f>BH359</f>
        <v>4</v>
      </c>
      <c r="BK359" s="13">
        <f t="shared" si="287"/>
        <v>0.18000000000000002</v>
      </c>
      <c r="BL359" s="13">
        <f t="shared" si="288"/>
        <v>1.03</v>
      </c>
      <c r="BM359" s="13">
        <f t="shared" si="289"/>
        <v>1.8050000000000002</v>
      </c>
      <c r="BN359" s="13">
        <f t="shared" si="290"/>
        <v>31.150000000000002</v>
      </c>
      <c r="BO359" s="13">
        <f t="shared" si="291"/>
        <v>0.3125</v>
      </c>
      <c r="BP359" s="13">
        <f t="shared" si="292"/>
        <v>2.8499999999999998E-2</v>
      </c>
      <c r="BQ359" s="13">
        <f>((((BJ359/Q359)^2)+((BK359/W359)^2))^(1/2))*AD359</f>
        <v>1.6054291116027156E-4</v>
      </c>
      <c r="BR359" s="209">
        <f>(((((BJ359/Q359))^2)+((BL359/X359)^2))^(1/2))*AE359</f>
        <v>9.1866221386155368E-4</v>
      </c>
      <c r="BS359" s="209">
        <f>(((((BJ359/Q359))^2)+((BM359/Y359)^2))^(1/2))*AF359</f>
        <v>1.6098886369127232E-3</v>
      </c>
      <c r="BT359" s="209">
        <f>((((BJ359/Q359)^2)+((BN359/Z359)^2))^(1/2))*AG359</f>
        <v>2.7782842681346998E-2</v>
      </c>
      <c r="BU359" s="209">
        <f>((((BJ359/Q359)^2)+((BO359/AA359)^2))^(1/2))*AH359</f>
        <v>2.7872033187547148E-4</v>
      </c>
      <c r="BV359" s="209">
        <f>((((BJ359/Q359)^2)+((BP359/AB359)^2))^(1/2))*AI359</f>
        <v>1.9346441533263941E-5</v>
      </c>
      <c r="CI359"/>
      <c r="CJ359"/>
      <c r="CK359"/>
      <c r="CL359"/>
      <c r="CM359"/>
    </row>
    <row r="360" spans="1:91" s="42" customFormat="1" ht="12.95" customHeight="1" thickBot="1" x14ac:dyDescent="0.3">
      <c r="A360" s="13">
        <v>4.6339829999999997</v>
      </c>
      <c r="B360" s="13">
        <v>-74.169877</v>
      </c>
      <c r="C360" s="13">
        <v>21</v>
      </c>
      <c r="D360" s="13">
        <v>28</v>
      </c>
      <c r="E360" s="13">
        <v>1856</v>
      </c>
      <c r="F360" s="3" t="s">
        <v>5</v>
      </c>
      <c r="G360" s="4" t="s">
        <v>420</v>
      </c>
      <c r="H360" s="5" t="s">
        <v>421</v>
      </c>
      <c r="I360" s="14" t="s">
        <v>1598</v>
      </c>
      <c r="J360" s="3" t="s">
        <v>1553</v>
      </c>
      <c r="K360" s="6">
        <v>40626</v>
      </c>
      <c r="L360" s="15">
        <v>12</v>
      </c>
      <c r="M360" s="3">
        <v>7</v>
      </c>
      <c r="N360" s="3">
        <f t="shared" si="259"/>
        <v>360</v>
      </c>
      <c r="O360" s="3">
        <v>30</v>
      </c>
      <c r="P360" s="14" t="s">
        <v>1554</v>
      </c>
      <c r="Q360" s="3">
        <v>600</v>
      </c>
      <c r="R360" s="14"/>
      <c r="S360" s="14"/>
      <c r="T360" s="14">
        <f t="shared" ref="T360:T366" si="304">0.738210935315612*Q360</f>
        <v>442.92656118936719</v>
      </c>
      <c r="U360" s="17">
        <v>3.9E-2</v>
      </c>
      <c r="V360" s="18">
        <v>2.02</v>
      </c>
      <c r="W360" s="19">
        <v>10.1</v>
      </c>
      <c r="X360" s="18">
        <v>1.9</v>
      </c>
      <c r="Y360" s="20">
        <v>18.05</v>
      </c>
      <c r="Z360" s="19">
        <v>160.19999999999999</v>
      </c>
      <c r="AA360" s="21">
        <v>3.125</v>
      </c>
      <c r="AB360" s="219">
        <v>1.0149999999999999</v>
      </c>
      <c r="AC360" s="237">
        <f t="shared" si="260"/>
        <v>3.3216107489321814E-2</v>
      </c>
      <c r="AD360" s="22">
        <f t="shared" si="261"/>
        <v>0.16608053744660906</v>
      </c>
      <c r="AE360" s="22">
        <f t="shared" si="262"/>
        <v>3.1242873381045269E-2</v>
      </c>
      <c r="AF360" s="22">
        <f t="shared" si="263"/>
        <v>0.29680729711993015</v>
      </c>
      <c r="AG360" s="22">
        <f t="shared" si="264"/>
        <v>2.6342675345491857</v>
      </c>
      <c r="AH360" s="22">
        <f t="shared" si="265"/>
        <v>5.1386304903034988E-2</v>
      </c>
      <c r="AI360" s="238">
        <f t="shared" si="266"/>
        <v>1.2702845515286491E-2</v>
      </c>
      <c r="AJ360" s="247">
        <f t="shared" si="267"/>
        <v>9.2266965248116151E-5</v>
      </c>
      <c r="AK360" s="23">
        <f t="shared" si="268"/>
        <v>4.6133482624058071E-4</v>
      </c>
      <c r="AL360" s="23">
        <f t="shared" si="269"/>
        <v>8.6785759391792413E-5</v>
      </c>
      <c r="AM360" s="23">
        <f t="shared" si="270"/>
        <v>8.2446471422202821E-4</v>
      </c>
      <c r="AN360" s="23">
        <f t="shared" si="271"/>
        <v>7.3174098181921828E-3</v>
      </c>
      <c r="AO360" s="23">
        <f t="shared" si="272"/>
        <v>1.4273973584176387E-4</v>
      </c>
      <c r="AP360" s="248">
        <f t="shared" si="273"/>
        <v>3.5285681986906921E-5</v>
      </c>
      <c r="AQ360" s="256">
        <f t="shared" si="274"/>
        <v>461.3348262405807</v>
      </c>
      <c r="AR360" s="257">
        <f t="shared" si="275"/>
        <v>86.785759391792411</v>
      </c>
      <c r="AS360" s="257">
        <f t="shared" si="276"/>
        <v>824.46471422202819</v>
      </c>
      <c r="AT360" s="257">
        <f t="shared" si="277"/>
        <v>7317.4098181921827</v>
      </c>
      <c r="AU360" s="257">
        <f t="shared" si="278"/>
        <v>142.73973584176386</v>
      </c>
      <c r="AV360" s="258">
        <f t="shared" si="279"/>
        <v>35.285681986906923</v>
      </c>
      <c r="AW360" s="264">
        <v>1</v>
      </c>
      <c r="AX360" s="265">
        <f t="shared" si="280"/>
        <v>461.3348262405807</v>
      </c>
      <c r="AY360" s="265">
        <f t="shared" si="281"/>
        <v>86.785759391792411</v>
      </c>
      <c r="AZ360" s="265">
        <f t="shared" si="282"/>
        <v>824.46471422202819</v>
      </c>
      <c r="BA360" s="265">
        <f t="shared" si="283"/>
        <v>7317.4098181921827</v>
      </c>
      <c r="BB360" s="265">
        <f t="shared" si="284"/>
        <v>142.73973584176386</v>
      </c>
      <c r="BC360" s="266">
        <f t="shared" si="285"/>
        <v>35.285681986906923</v>
      </c>
      <c r="BD360" s="211">
        <f>'F. CONVERSIÓN DE CARBÓN A CARNE'!$F$20</f>
        <v>0.16207300021353654</v>
      </c>
      <c r="BG360" s="13">
        <v>0.1</v>
      </c>
      <c r="BH360" s="13">
        <f t="shared" si="286"/>
        <v>60</v>
      </c>
      <c r="BI360">
        <f t="shared" ref="BI360:BI366" si="305">(((((BD360+BE360+BF360)/0.738210935315612)^2)+((BH360/Q360)^2))^(1/2))*T360</f>
        <v>106.85595935383533</v>
      </c>
      <c r="BJ360">
        <f t="shared" ref="BJ360:BJ366" si="306">(((BH360)^2)+((BI360^2))^(1/2))</f>
        <v>3706.8559593538353</v>
      </c>
      <c r="BK360" s="13">
        <f t="shared" si="287"/>
        <v>1.01</v>
      </c>
      <c r="BL360" s="13">
        <f t="shared" si="288"/>
        <v>0.19</v>
      </c>
      <c r="BM360" s="13">
        <f t="shared" si="289"/>
        <v>1.8050000000000002</v>
      </c>
      <c r="BN360" s="13">
        <f t="shared" si="290"/>
        <v>16.02</v>
      </c>
      <c r="BO360" s="13">
        <f t="shared" si="291"/>
        <v>0.3125</v>
      </c>
      <c r="BP360" s="13">
        <f t="shared" si="292"/>
        <v>0.10149999999999999</v>
      </c>
      <c r="BQ360" s="13">
        <f t="shared" ref="BQ360:BQ366" si="307">((((BJ360/(Q360+R360+S360+T360))^2)+((BK360/W360)^2))^(1/2))*AD360</f>
        <v>0.59053078921591318</v>
      </c>
      <c r="BR360" s="209">
        <f t="shared" ref="BR360:BR366" si="308">((((BJ360/(Q360+R360+S360+T360))^2)+((BL360/X360)^2))^(1/2))*AE360</f>
        <v>0.11108995044655794</v>
      </c>
      <c r="BS360" s="209">
        <f t="shared" ref="BS360:BS366" si="309">(((((BJ360/(Q360+R360+S360+T360))^2)+((BM360/Y360)^2))^(1/2))*AF360)</f>
        <v>1.0553545292423008</v>
      </c>
      <c r="BT360" s="209">
        <f t="shared" ref="BT360:BT366" si="310">((((BJ360/(Q360+R360+S360+T360))^2)+((BN360/Z360)^2))^(1/2))*AG360</f>
        <v>9.3666368744939916</v>
      </c>
      <c r="BU360" s="209">
        <f t="shared" ref="BU360:BU366" si="311">((((BJ360/(Q360+R360+S360+T360))^2)+((BO360/AA360)^2))^(1/2))*AH360</f>
        <v>0.18271373428710189</v>
      </c>
      <c r="BV360" s="209">
        <f t="shared" ref="BV360:BV366" si="312">((((BJ360/(Q360+R360+S360+T360))^2)+((BP360/AB360)^2))^(1/2))*AI360</f>
        <v>4.5167371823092058E-2</v>
      </c>
      <c r="CI360"/>
      <c r="CJ360"/>
      <c r="CK360"/>
      <c r="CL360"/>
      <c r="CM360"/>
    </row>
    <row r="361" spans="1:91" s="39" customFormat="1" ht="12.95" customHeight="1" thickBot="1" x14ac:dyDescent="0.3">
      <c r="A361" s="13">
        <v>4.6340907214724298</v>
      </c>
      <c r="B361" s="13">
        <v>-74.169822229229894</v>
      </c>
      <c r="C361" s="13">
        <v>21</v>
      </c>
      <c r="D361" s="13">
        <v>28</v>
      </c>
      <c r="E361" s="13">
        <v>1856</v>
      </c>
      <c r="F361" s="3" t="s">
        <v>5</v>
      </c>
      <c r="G361" s="4" t="s">
        <v>408</v>
      </c>
      <c r="H361" s="5" t="s">
        <v>409</v>
      </c>
      <c r="I361" s="14" t="s">
        <v>1598</v>
      </c>
      <c r="J361" s="3" t="s">
        <v>1553</v>
      </c>
      <c r="K361" s="6">
        <v>40626</v>
      </c>
      <c r="L361" s="15">
        <v>12</v>
      </c>
      <c r="M361" s="3">
        <v>7</v>
      </c>
      <c r="N361" s="3">
        <f t="shared" si="259"/>
        <v>360</v>
      </c>
      <c r="O361" s="3">
        <v>30</v>
      </c>
      <c r="P361" s="14" t="s">
        <v>1554</v>
      </c>
      <c r="Q361" s="3">
        <v>680</v>
      </c>
      <c r="R361" s="14"/>
      <c r="S361" s="14"/>
      <c r="T361" s="14">
        <f t="shared" si="304"/>
        <v>501.98343601461613</v>
      </c>
      <c r="U361" s="17">
        <v>3.9E-2</v>
      </c>
      <c r="V361" s="18">
        <v>2.02</v>
      </c>
      <c r="W361" s="19">
        <v>10.1</v>
      </c>
      <c r="X361" s="18">
        <v>1.9</v>
      </c>
      <c r="Y361" s="20">
        <v>18.05</v>
      </c>
      <c r="Z361" s="19">
        <v>160.19999999999999</v>
      </c>
      <c r="AA361" s="21">
        <v>3.125</v>
      </c>
      <c r="AB361" s="219">
        <v>1.0149999999999999</v>
      </c>
      <c r="AC361" s="237">
        <f t="shared" si="260"/>
        <v>3.7644921821231386E-2</v>
      </c>
      <c r="AD361" s="22">
        <f t="shared" si="261"/>
        <v>0.18822460910615693</v>
      </c>
      <c r="AE361" s="22">
        <f t="shared" si="262"/>
        <v>3.54085898318513E-2</v>
      </c>
      <c r="AF361" s="22">
        <f t="shared" si="263"/>
        <v>0.33638160340258733</v>
      </c>
      <c r="AG361" s="22">
        <f t="shared" si="264"/>
        <v>2.9855032058224094</v>
      </c>
      <c r="AH361" s="22">
        <f t="shared" si="265"/>
        <v>5.8237812223439642E-2</v>
      </c>
      <c r="AI361" s="238">
        <f t="shared" si="266"/>
        <v>1.4396558250658021E-2</v>
      </c>
      <c r="AJ361" s="247">
        <f t="shared" si="267"/>
        <v>1.0456922728119829E-4</v>
      </c>
      <c r="AK361" s="23">
        <f t="shared" si="268"/>
        <v>5.2284613640599152E-4</v>
      </c>
      <c r="AL361" s="23">
        <f t="shared" si="269"/>
        <v>9.8357193977364723E-5</v>
      </c>
      <c r="AM361" s="23">
        <f t="shared" si="270"/>
        <v>9.3439334278496474E-4</v>
      </c>
      <c r="AN361" s="23">
        <f t="shared" si="271"/>
        <v>8.2930644606178036E-3</v>
      </c>
      <c r="AO361" s="23">
        <f t="shared" si="272"/>
        <v>1.6177170062066568E-4</v>
      </c>
      <c r="AP361" s="248">
        <f t="shared" si="273"/>
        <v>3.9990439585161167E-5</v>
      </c>
      <c r="AQ361" s="256">
        <f t="shared" si="274"/>
        <v>522.8461364059915</v>
      </c>
      <c r="AR361" s="257">
        <f t="shared" si="275"/>
        <v>98.357193977364716</v>
      </c>
      <c r="AS361" s="257">
        <f t="shared" si="276"/>
        <v>934.39334278496472</v>
      </c>
      <c r="AT361" s="257">
        <f t="shared" si="277"/>
        <v>8293.064460617803</v>
      </c>
      <c r="AU361" s="257">
        <f t="shared" si="278"/>
        <v>161.77170062066568</v>
      </c>
      <c r="AV361" s="258">
        <f t="shared" si="279"/>
        <v>39.99043958516117</v>
      </c>
      <c r="AW361" s="264">
        <v>1</v>
      </c>
      <c r="AX361" s="265">
        <f t="shared" si="280"/>
        <v>522.8461364059915</v>
      </c>
      <c r="AY361" s="265">
        <f t="shared" si="281"/>
        <v>98.357193977364716</v>
      </c>
      <c r="AZ361" s="265">
        <f t="shared" si="282"/>
        <v>934.39334278496472</v>
      </c>
      <c r="BA361" s="265">
        <f t="shared" si="283"/>
        <v>8293.064460617803</v>
      </c>
      <c r="BB361" s="265">
        <f t="shared" si="284"/>
        <v>161.77170062066568</v>
      </c>
      <c r="BC361" s="266">
        <f t="shared" si="285"/>
        <v>39.99043958516117</v>
      </c>
      <c r="BD361" s="211">
        <f>'F. CONVERSIÓN DE CARBÓN A CARNE'!$F$20</f>
        <v>0.16207300021353654</v>
      </c>
      <c r="BG361" s="13">
        <v>0.1</v>
      </c>
      <c r="BH361" s="13">
        <f t="shared" si="286"/>
        <v>68</v>
      </c>
      <c r="BI361">
        <f t="shared" si="305"/>
        <v>121.10342060101337</v>
      </c>
      <c r="BJ361">
        <f t="shared" si="306"/>
        <v>4745.1034206010136</v>
      </c>
      <c r="BK361" s="13">
        <f t="shared" si="287"/>
        <v>1.01</v>
      </c>
      <c r="BL361" s="13">
        <f t="shared" si="288"/>
        <v>0.19</v>
      </c>
      <c r="BM361" s="13">
        <f t="shared" si="289"/>
        <v>1.8050000000000002</v>
      </c>
      <c r="BN361" s="13">
        <f t="shared" si="290"/>
        <v>16.02</v>
      </c>
      <c r="BO361" s="13">
        <f t="shared" si="291"/>
        <v>0.3125</v>
      </c>
      <c r="BP361" s="13">
        <f t="shared" si="292"/>
        <v>0.10149999999999999</v>
      </c>
      <c r="BQ361" s="13">
        <f t="shared" si="307"/>
        <v>0.75586700964886</v>
      </c>
      <c r="BR361" s="209">
        <f t="shared" si="308"/>
        <v>0.14219280379533009</v>
      </c>
      <c r="BS361" s="209">
        <f t="shared" si="309"/>
        <v>1.3508316360556358</v>
      </c>
      <c r="BT361" s="209">
        <f t="shared" si="310"/>
        <v>11.989098509479936</v>
      </c>
      <c r="BU361" s="209">
        <f t="shared" si="311"/>
        <v>0.23386974308442451</v>
      </c>
      <c r="BV361" s="209">
        <f t="shared" si="312"/>
        <v>5.7813287464569631E-2</v>
      </c>
      <c r="CI361"/>
      <c r="CJ361"/>
      <c r="CK361"/>
      <c r="CL361"/>
      <c r="CM361"/>
    </row>
    <row r="362" spans="1:91" s="39" customFormat="1" ht="12.95" customHeight="1" x14ac:dyDescent="0.25">
      <c r="A362" s="13">
        <v>4.63412050344993</v>
      </c>
      <c r="B362" s="13">
        <v>-74.171938759661998</v>
      </c>
      <c r="C362" s="13">
        <v>21</v>
      </c>
      <c r="D362" s="13">
        <v>28</v>
      </c>
      <c r="E362" s="13">
        <v>1856</v>
      </c>
      <c r="F362" s="3" t="s">
        <v>5</v>
      </c>
      <c r="G362" s="4" t="s">
        <v>451</v>
      </c>
      <c r="H362" s="5" t="s">
        <v>452</v>
      </c>
      <c r="I362" s="14" t="s">
        <v>1598</v>
      </c>
      <c r="J362" s="3" t="s">
        <v>1553</v>
      </c>
      <c r="K362" s="6">
        <v>40633</v>
      </c>
      <c r="L362" s="15">
        <v>12</v>
      </c>
      <c r="M362" s="3">
        <v>7</v>
      </c>
      <c r="N362" s="3">
        <f t="shared" si="259"/>
        <v>360</v>
      </c>
      <c r="O362" s="3">
        <v>30</v>
      </c>
      <c r="P362" s="14" t="s">
        <v>1554</v>
      </c>
      <c r="Q362" s="3">
        <v>500</v>
      </c>
      <c r="R362" s="14"/>
      <c r="S362" s="14"/>
      <c r="T362" s="14">
        <f t="shared" si="304"/>
        <v>369.105467657806</v>
      </c>
      <c r="U362" s="17">
        <v>3.9E-2</v>
      </c>
      <c r="V362" s="30">
        <v>2.02</v>
      </c>
      <c r="W362" s="31">
        <v>10.1</v>
      </c>
      <c r="X362" s="30">
        <v>1.9</v>
      </c>
      <c r="Y362" s="155">
        <v>18.05</v>
      </c>
      <c r="Z362" s="31">
        <v>160.19999999999999</v>
      </c>
      <c r="AA362" s="21">
        <v>3.125</v>
      </c>
      <c r="AB362" s="224">
        <v>1.0149999999999999</v>
      </c>
      <c r="AC362" s="237">
        <f t="shared" si="260"/>
        <v>2.7680089574434848E-2</v>
      </c>
      <c r="AD362" s="22">
        <f t="shared" si="261"/>
        <v>0.13840044787217426</v>
      </c>
      <c r="AE362" s="22">
        <f t="shared" si="262"/>
        <v>2.6035727817537727E-2</v>
      </c>
      <c r="AF362" s="22">
        <f t="shared" si="263"/>
        <v>0.24733941426660841</v>
      </c>
      <c r="AG362" s="22">
        <f t="shared" si="264"/>
        <v>2.1952229454576546</v>
      </c>
      <c r="AH362" s="22">
        <f t="shared" si="265"/>
        <v>4.2821920752529156E-2</v>
      </c>
      <c r="AI362" s="238">
        <f t="shared" si="266"/>
        <v>1.0585704596072075E-2</v>
      </c>
      <c r="AJ362" s="247">
        <f t="shared" si="267"/>
        <v>7.6889137706763461E-5</v>
      </c>
      <c r="AK362" s="23">
        <f t="shared" si="268"/>
        <v>3.8444568853381739E-4</v>
      </c>
      <c r="AL362" s="23">
        <f t="shared" si="269"/>
        <v>7.2321466159827022E-5</v>
      </c>
      <c r="AM362" s="23">
        <f t="shared" si="270"/>
        <v>6.8705392851835668E-4</v>
      </c>
      <c r="AN362" s="23">
        <f t="shared" si="271"/>
        <v>6.0978415151601521E-3</v>
      </c>
      <c r="AO362" s="23">
        <f t="shared" si="272"/>
        <v>1.1894977986813654E-4</v>
      </c>
      <c r="AP362" s="248">
        <f t="shared" si="273"/>
        <v>2.9404734989089096E-5</v>
      </c>
      <c r="AQ362" s="256">
        <f t="shared" si="274"/>
        <v>384.44568853381736</v>
      </c>
      <c r="AR362" s="257">
        <f t="shared" si="275"/>
        <v>72.321466159827025</v>
      </c>
      <c r="AS362" s="257">
        <f t="shared" si="276"/>
        <v>687.05392851835666</v>
      </c>
      <c r="AT362" s="257">
        <f t="shared" si="277"/>
        <v>6097.8415151601521</v>
      </c>
      <c r="AU362" s="257">
        <f t="shared" si="278"/>
        <v>118.94977986813655</v>
      </c>
      <c r="AV362" s="258">
        <f t="shared" si="279"/>
        <v>29.404734989089096</v>
      </c>
      <c r="AW362" s="264">
        <v>1</v>
      </c>
      <c r="AX362" s="265">
        <f t="shared" si="280"/>
        <v>384.44568853381736</v>
      </c>
      <c r="AY362" s="265">
        <f t="shared" si="281"/>
        <v>72.321466159827025</v>
      </c>
      <c r="AZ362" s="265">
        <f t="shared" si="282"/>
        <v>687.05392851835666</v>
      </c>
      <c r="BA362" s="265">
        <f t="shared" si="283"/>
        <v>6097.8415151601521</v>
      </c>
      <c r="BB362" s="265">
        <f t="shared" si="284"/>
        <v>118.94977986813655</v>
      </c>
      <c r="BC362" s="266">
        <f t="shared" si="285"/>
        <v>29.404734989089096</v>
      </c>
      <c r="BD362" s="211">
        <f>'F. CONVERSIÓN DE CARBÓN A CARNE'!$F$20</f>
        <v>0.16207300021353654</v>
      </c>
      <c r="BG362" s="13">
        <v>0.1</v>
      </c>
      <c r="BH362" s="13">
        <f t="shared" si="286"/>
        <v>50</v>
      </c>
      <c r="BI362">
        <f t="shared" si="305"/>
        <v>89.046632794862774</v>
      </c>
      <c r="BJ362">
        <f t="shared" si="306"/>
        <v>2589.0466327948629</v>
      </c>
      <c r="BK362" s="13">
        <f t="shared" si="287"/>
        <v>1.01</v>
      </c>
      <c r="BL362" s="13">
        <f t="shared" si="288"/>
        <v>0.19</v>
      </c>
      <c r="BM362" s="13">
        <f t="shared" si="289"/>
        <v>1.8050000000000002</v>
      </c>
      <c r="BN362" s="13">
        <f t="shared" si="290"/>
        <v>16.02</v>
      </c>
      <c r="BO362" s="13">
        <f t="shared" si="291"/>
        <v>0.3125</v>
      </c>
      <c r="BP362" s="13">
        <f t="shared" si="292"/>
        <v>0.10149999999999999</v>
      </c>
      <c r="BQ362" s="13">
        <f t="shared" si="307"/>
        <v>0.41252420909739601</v>
      </c>
      <c r="BR362" s="209">
        <f t="shared" si="308"/>
        <v>7.7603564087628932E-2</v>
      </c>
      <c r="BS362" s="209">
        <f t="shared" si="309"/>
        <v>0.73723385883247494</v>
      </c>
      <c r="BT362" s="209">
        <f t="shared" si="310"/>
        <v>6.543205772020082</v>
      </c>
      <c r="BU362" s="209">
        <f t="shared" si="311"/>
        <v>0.12763744093360022</v>
      </c>
      <c r="BV362" s="209">
        <f t="shared" si="312"/>
        <v>3.1552350323797398E-2</v>
      </c>
      <c r="CI362"/>
      <c r="CJ362"/>
      <c r="CK362"/>
      <c r="CL362"/>
      <c r="CM362"/>
    </row>
    <row r="363" spans="1:91" s="39" customFormat="1" ht="12.95" customHeight="1" thickBot="1" x14ac:dyDescent="0.3">
      <c r="A363" s="13">
        <v>4.6343420000000002</v>
      </c>
      <c r="B363" s="13">
        <v>-74.075226999999998</v>
      </c>
      <c r="C363" s="13">
        <v>32</v>
      </c>
      <c r="D363" s="13">
        <v>28</v>
      </c>
      <c r="E363" s="13">
        <v>2360</v>
      </c>
      <c r="F363" s="3" t="s">
        <v>5</v>
      </c>
      <c r="G363" s="4" t="s">
        <v>183</v>
      </c>
      <c r="H363" s="5" t="s">
        <v>184</v>
      </c>
      <c r="I363" s="14" t="s">
        <v>1585</v>
      </c>
      <c r="J363" s="3" t="s">
        <v>1553</v>
      </c>
      <c r="K363" s="6">
        <v>40632</v>
      </c>
      <c r="L363" s="15">
        <v>12</v>
      </c>
      <c r="M363" s="3">
        <v>7</v>
      </c>
      <c r="N363" s="3">
        <f t="shared" si="259"/>
        <v>360</v>
      </c>
      <c r="O363" s="3">
        <v>30</v>
      </c>
      <c r="P363" s="14" t="s">
        <v>1554</v>
      </c>
      <c r="Q363" s="3">
        <v>330</v>
      </c>
      <c r="R363" s="14"/>
      <c r="S363" s="14"/>
      <c r="T363" s="14">
        <f t="shared" si="304"/>
        <v>243.60960865415197</v>
      </c>
      <c r="U363" s="17">
        <v>3.9E-2</v>
      </c>
      <c r="V363" s="18">
        <v>2.02</v>
      </c>
      <c r="W363" s="19">
        <v>10.1</v>
      </c>
      <c r="X363" s="18">
        <v>1.9</v>
      </c>
      <c r="Y363" s="20">
        <v>18.05</v>
      </c>
      <c r="Z363" s="19">
        <v>160.19999999999999</v>
      </c>
      <c r="AA363" s="21">
        <v>3.125</v>
      </c>
      <c r="AB363" s="219">
        <v>1.0149999999999999</v>
      </c>
      <c r="AC363" s="237">
        <f t="shared" si="260"/>
        <v>1.8268859119126998E-2</v>
      </c>
      <c r="AD363" s="22">
        <f t="shared" si="261"/>
        <v>9.1344295595635006E-2</v>
      </c>
      <c r="AE363" s="22">
        <f t="shared" si="262"/>
        <v>1.7183580359574898E-2</v>
      </c>
      <c r="AF363" s="22">
        <f t="shared" si="263"/>
        <v>0.16324401341596154</v>
      </c>
      <c r="AG363" s="22">
        <f t="shared" si="264"/>
        <v>1.4488471440020523</v>
      </c>
      <c r="AH363" s="22">
        <f t="shared" si="265"/>
        <v>2.8262467696669243E-2</v>
      </c>
      <c r="AI363" s="238">
        <f t="shared" si="266"/>
        <v>6.9865650334075711E-3</v>
      </c>
      <c r="AJ363" s="247">
        <f t="shared" si="267"/>
        <v>5.0746830886463885E-5</v>
      </c>
      <c r="AK363" s="23">
        <f t="shared" si="268"/>
        <v>2.5373415443231945E-4</v>
      </c>
      <c r="AL363" s="23">
        <f t="shared" si="269"/>
        <v>4.7732167665485828E-5</v>
      </c>
      <c r="AM363" s="23">
        <f t="shared" si="270"/>
        <v>4.5345559282211536E-4</v>
      </c>
      <c r="AN363" s="23">
        <f t="shared" si="271"/>
        <v>4.0245754000057012E-3</v>
      </c>
      <c r="AO363" s="23">
        <f t="shared" si="272"/>
        <v>7.8506854712970115E-5</v>
      </c>
      <c r="AP363" s="248">
        <f t="shared" si="273"/>
        <v>1.940712509279881E-5</v>
      </c>
      <c r="AQ363" s="256">
        <f t="shared" si="274"/>
        <v>253.73415443231946</v>
      </c>
      <c r="AR363" s="257">
        <f t="shared" si="275"/>
        <v>47.732167665485825</v>
      </c>
      <c r="AS363" s="257">
        <f t="shared" si="276"/>
        <v>453.45559282211536</v>
      </c>
      <c r="AT363" s="257">
        <f t="shared" si="277"/>
        <v>4024.5754000057013</v>
      </c>
      <c r="AU363" s="257">
        <f t="shared" si="278"/>
        <v>78.50685471297011</v>
      </c>
      <c r="AV363" s="258">
        <f t="shared" si="279"/>
        <v>19.407125092798811</v>
      </c>
      <c r="AW363" s="264">
        <v>1</v>
      </c>
      <c r="AX363" s="265">
        <f t="shared" si="280"/>
        <v>253.73415443231946</v>
      </c>
      <c r="AY363" s="265">
        <f t="shared" si="281"/>
        <v>47.732167665485825</v>
      </c>
      <c r="AZ363" s="265">
        <f t="shared" si="282"/>
        <v>453.45559282211536</v>
      </c>
      <c r="BA363" s="265">
        <f t="shared" si="283"/>
        <v>4024.5754000057013</v>
      </c>
      <c r="BB363" s="265">
        <f t="shared" si="284"/>
        <v>78.50685471297011</v>
      </c>
      <c r="BC363" s="266">
        <f t="shared" si="285"/>
        <v>19.407125092798811</v>
      </c>
      <c r="BD363" s="211">
        <f>'F. CONVERSIÓN DE CARBÓN A CARNE'!$F$20</f>
        <v>0.16207300021353654</v>
      </c>
      <c r="BG363" s="13">
        <v>0.1</v>
      </c>
      <c r="BH363" s="13">
        <f t="shared" si="286"/>
        <v>33</v>
      </c>
      <c r="BI363">
        <f t="shared" si="305"/>
        <v>58.770777644609431</v>
      </c>
      <c r="BJ363">
        <f t="shared" si="306"/>
        <v>1147.7707776446093</v>
      </c>
      <c r="BK363" s="13">
        <f t="shared" si="287"/>
        <v>1.01</v>
      </c>
      <c r="BL363" s="13">
        <f t="shared" si="288"/>
        <v>0.19</v>
      </c>
      <c r="BM363" s="13">
        <f t="shared" si="289"/>
        <v>1.8050000000000002</v>
      </c>
      <c r="BN363" s="13">
        <f t="shared" si="290"/>
        <v>16.02</v>
      </c>
      <c r="BO363" s="13">
        <f t="shared" si="291"/>
        <v>0.3125</v>
      </c>
      <c r="BP363" s="13">
        <f t="shared" si="292"/>
        <v>0.10149999999999999</v>
      </c>
      <c r="BQ363" s="13">
        <f t="shared" si="307"/>
        <v>0.18300453291520946</v>
      </c>
      <c r="BR363" s="209">
        <f t="shared" si="308"/>
        <v>3.4426595300880977E-2</v>
      </c>
      <c r="BS363" s="209">
        <f t="shared" si="309"/>
        <v>0.3270526553583693</v>
      </c>
      <c r="BT363" s="209">
        <f t="shared" si="310"/>
        <v>2.9027055616848072</v>
      </c>
      <c r="BU363" s="209">
        <f t="shared" si="311"/>
        <v>5.6622689639606878E-2</v>
      </c>
      <c r="BV363" s="209">
        <f t="shared" si="312"/>
        <v>1.399729520363815E-2</v>
      </c>
      <c r="CI363"/>
      <c r="CJ363"/>
      <c r="CK363"/>
      <c r="CL363"/>
      <c r="CM363"/>
    </row>
    <row r="364" spans="1:91" s="39" customFormat="1" ht="12.95" customHeight="1" thickBot="1" x14ac:dyDescent="0.3">
      <c r="A364" s="13">
        <v>4.6343444444444444</v>
      </c>
      <c r="B364" s="13">
        <v>-74.162927777777782</v>
      </c>
      <c r="C364" s="13">
        <v>22</v>
      </c>
      <c r="D364" s="13">
        <v>28</v>
      </c>
      <c r="E364" s="13">
        <v>1857</v>
      </c>
      <c r="F364" s="3" t="s">
        <v>5</v>
      </c>
      <c r="G364" s="4" t="s">
        <v>426</v>
      </c>
      <c r="H364" s="5" t="s">
        <v>427</v>
      </c>
      <c r="I364" s="14" t="s">
        <v>1598</v>
      </c>
      <c r="J364" s="3" t="s">
        <v>1553</v>
      </c>
      <c r="K364" s="6">
        <v>40637</v>
      </c>
      <c r="L364" s="15">
        <v>12</v>
      </c>
      <c r="M364" s="3">
        <v>7</v>
      </c>
      <c r="N364" s="3">
        <f t="shared" si="259"/>
        <v>360</v>
      </c>
      <c r="O364" s="3">
        <v>30</v>
      </c>
      <c r="P364" s="14" t="s">
        <v>1554</v>
      </c>
      <c r="Q364" s="3">
        <v>900</v>
      </c>
      <c r="R364" s="14"/>
      <c r="S364" s="14"/>
      <c r="T364" s="14">
        <f t="shared" si="304"/>
        <v>664.38984178405076</v>
      </c>
      <c r="U364" s="17">
        <v>3.9E-2</v>
      </c>
      <c r="V364" s="18">
        <v>2.02</v>
      </c>
      <c r="W364" s="19">
        <v>10.1</v>
      </c>
      <c r="X364" s="18">
        <v>1.9</v>
      </c>
      <c r="Y364" s="20">
        <v>18.05</v>
      </c>
      <c r="Z364" s="19">
        <v>160.19999999999999</v>
      </c>
      <c r="AA364" s="21">
        <v>3.125</v>
      </c>
      <c r="AB364" s="219">
        <v>1.0149999999999999</v>
      </c>
      <c r="AC364" s="237">
        <f t="shared" si="260"/>
        <v>4.9824161233982714E-2</v>
      </c>
      <c r="AD364" s="22">
        <f t="shared" si="261"/>
        <v>0.24912080616991361</v>
      </c>
      <c r="AE364" s="22">
        <f t="shared" si="262"/>
        <v>4.6864310071567904E-2</v>
      </c>
      <c r="AF364" s="22">
        <f t="shared" si="263"/>
        <v>0.44521094567989511</v>
      </c>
      <c r="AG364" s="22">
        <f t="shared" si="264"/>
        <v>3.9514013018237777</v>
      </c>
      <c r="AH364" s="22">
        <f t="shared" si="265"/>
        <v>7.7079457354552475E-2</v>
      </c>
      <c r="AI364" s="238">
        <f t="shared" si="266"/>
        <v>1.9054268272929737E-2</v>
      </c>
      <c r="AJ364" s="247">
        <f t="shared" si="267"/>
        <v>1.3840044787217419E-4</v>
      </c>
      <c r="AK364" s="23">
        <f t="shared" si="268"/>
        <v>6.9200223936087112E-4</v>
      </c>
      <c r="AL364" s="23">
        <f t="shared" si="269"/>
        <v>1.3017863908768861E-4</v>
      </c>
      <c r="AM364" s="23">
        <f t="shared" si="270"/>
        <v>1.236697071333042E-3</v>
      </c>
      <c r="AN364" s="23">
        <f t="shared" si="271"/>
        <v>1.0976114727288272E-2</v>
      </c>
      <c r="AO364" s="23">
        <f t="shared" si="272"/>
        <v>2.1410960376264576E-4</v>
      </c>
      <c r="AP364" s="248">
        <f t="shared" si="273"/>
        <v>5.2928522980360378E-5</v>
      </c>
      <c r="AQ364" s="256">
        <f t="shared" si="274"/>
        <v>692.00223936087116</v>
      </c>
      <c r="AR364" s="257">
        <f t="shared" si="275"/>
        <v>130.17863908768862</v>
      </c>
      <c r="AS364" s="257">
        <f t="shared" si="276"/>
        <v>1236.697071333042</v>
      </c>
      <c r="AT364" s="257">
        <f t="shared" si="277"/>
        <v>10976.114727288272</v>
      </c>
      <c r="AU364" s="257">
        <f t="shared" si="278"/>
        <v>214.10960376264575</v>
      </c>
      <c r="AV364" s="258">
        <f t="shared" si="279"/>
        <v>52.928522980360377</v>
      </c>
      <c r="AW364" s="264">
        <v>1</v>
      </c>
      <c r="AX364" s="265">
        <f t="shared" si="280"/>
        <v>692.00223936087116</v>
      </c>
      <c r="AY364" s="265">
        <f t="shared" si="281"/>
        <v>130.17863908768862</v>
      </c>
      <c r="AZ364" s="265">
        <f t="shared" si="282"/>
        <v>1236.697071333042</v>
      </c>
      <c r="BA364" s="265">
        <f t="shared" si="283"/>
        <v>10976.114727288272</v>
      </c>
      <c r="BB364" s="265">
        <f t="shared" si="284"/>
        <v>214.10960376264575</v>
      </c>
      <c r="BC364" s="266">
        <f t="shared" si="285"/>
        <v>52.928522980360377</v>
      </c>
      <c r="BD364" s="211">
        <f>'F. CONVERSIÓN DE CARBÓN A CARNE'!$F$20</f>
        <v>0.16207300021353654</v>
      </c>
      <c r="BG364" s="13">
        <v>0.1</v>
      </c>
      <c r="BH364" s="13">
        <f t="shared" si="286"/>
        <v>90</v>
      </c>
      <c r="BI364">
        <f t="shared" si="305"/>
        <v>160.28393903075298</v>
      </c>
      <c r="BJ364">
        <f t="shared" si="306"/>
        <v>8260.2839390307527</v>
      </c>
      <c r="BK364" s="13">
        <f t="shared" si="287"/>
        <v>1.01</v>
      </c>
      <c r="BL364" s="13">
        <f t="shared" si="288"/>
        <v>0.19</v>
      </c>
      <c r="BM364" s="13">
        <f t="shared" si="289"/>
        <v>1.8050000000000002</v>
      </c>
      <c r="BN364" s="13">
        <f t="shared" si="290"/>
        <v>16.02</v>
      </c>
      <c r="BO364" s="13">
        <f t="shared" si="291"/>
        <v>0.3125</v>
      </c>
      <c r="BP364" s="13">
        <f t="shared" si="292"/>
        <v>0.10149999999999999</v>
      </c>
      <c r="BQ364" s="13">
        <f t="shared" si="307"/>
        <v>1.3156423976636529</v>
      </c>
      <c r="BR364" s="209">
        <f t="shared" si="308"/>
        <v>0.24749708470900397</v>
      </c>
      <c r="BS364" s="209">
        <f t="shared" si="309"/>
        <v>2.3512223047355381</v>
      </c>
      <c r="BT364" s="209">
        <f t="shared" si="310"/>
        <v>20.867912089674967</v>
      </c>
      <c r="BU364" s="209">
        <f t="shared" si="311"/>
        <v>0.40706757353454603</v>
      </c>
      <c r="BV364" s="209">
        <f t="shared" si="312"/>
        <v>0.10062829990693604</v>
      </c>
      <c r="CI364"/>
      <c r="CJ364"/>
      <c r="CK364"/>
      <c r="CL364"/>
      <c r="CM364"/>
    </row>
    <row r="365" spans="1:91" s="39" customFormat="1" ht="12.95" customHeight="1" thickBot="1" x14ac:dyDescent="0.3">
      <c r="A365" s="13">
        <v>4.6345770000000002</v>
      </c>
      <c r="B365" s="13">
        <v>-74.163278000000005</v>
      </c>
      <c r="C365" s="13">
        <v>22</v>
      </c>
      <c r="D365" s="13">
        <v>28</v>
      </c>
      <c r="E365" s="13">
        <v>1857</v>
      </c>
      <c r="F365" s="3" t="s">
        <v>5</v>
      </c>
      <c r="G365" s="4" t="s">
        <v>390</v>
      </c>
      <c r="H365" s="5" t="s">
        <v>391</v>
      </c>
      <c r="I365" s="14" t="s">
        <v>1598</v>
      </c>
      <c r="J365" s="3" t="s">
        <v>1553</v>
      </c>
      <c r="K365" s="6">
        <v>40637</v>
      </c>
      <c r="L365" s="15">
        <v>12</v>
      </c>
      <c r="M365" s="3">
        <v>7</v>
      </c>
      <c r="N365" s="3">
        <f t="shared" si="259"/>
        <v>360</v>
      </c>
      <c r="O365" s="3">
        <v>30</v>
      </c>
      <c r="P365" s="14" t="s">
        <v>1554</v>
      </c>
      <c r="Q365" s="3">
        <v>510</v>
      </c>
      <c r="R365" s="14"/>
      <c r="S365" s="14"/>
      <c r="T365" s="14">
        <f t="shared" si="304"/>
        <v>376.48757701096213</v>
      </c>
      <c r="U365" s="17">
        <v>3.9E-2</v>
      </c>
      <c r="V365" s="27">
        <v>2.02</v>
      </c>
      <c r="W365" s="28">
        <v>10.1</v>
      </c>
      <c r="X365" s="27">
        <v>1.9</v>
      </c>
      <c r="Y365" s="155">
        <v>18.05</v>
      </c>
      <c r="Z365" s="28">
        <v>160.19999999999999</v>
      </c>
      <c r="AA365" s="21">
        <v>3.125</v>
      </c>
      <c r="AB365" s="222">
        <v>1.0149999999999999</v>
      </c>
      <c r="AC365" s="237">
        <f t="shared" si="260"/>
        <v>2.8233691365923543E-2</v>
      </c>
      <c r="AD365" s="22">
        <f t="shared" si="261"/>
        <v>0.14116845682961771</v>
      </c>
      <c r="AE365" s="22">
        <f t="shared" si="262"/>
        <v>2.6556442373888479E-2</v>
      </c>
      <c r="AF365" s="22">
        <f t="shared" si="263"/>
        <v>0.25228620255194056</v>
      </c>
      <c r="AG365" s="22">
        <f t="shared" si="264"/>
        <v>2.2391274043668079</v>
      </c>
      <c r="AH365" s="22">
        <f t="shared" si="265"/>
        <v>4.3678359167579735E-2</v>
      </c>
      <c r="AI365" s="238">
        <f t="shared" si="266"/>
        <v>1.0797418687993518E-2</v>
      </c>
      <c r="AJ365" s="247">
        <f t="shared" si="267"/>
        <v>7.8426920460898729E-5</v>
      </c>
      <c r="AK365" s="23">
        <f t="shared" si="268"/>
        <v>3.9213460230449364E-4</v>
      </c>
      <c r="AL365" s="23">
        <f t="shared" si="269"/>
        <v>7.3767895483023549E-5</v>
      </c>
      <c r="AM365" s="23">
        <f t="shared" si="270"/>
        <v>7.0079500708872375E-4</v>
      </c>
      <c r="AN365" s="23">
        <f t="shared" si="271"/>
        <v>6.2197983454633553E-3</v>
      </c>
      <c r="AO365" s="23">
        <f t="shared" si="272"/>
        <v>1.2132877546549927E-4</v>
      </c>
      <c r="AP365" s="248">
        <f t="shared" si="273"/>
        <v>2.9992829688870884E-5</v>
      </c>
      <c r="AQ365" s="256">
        <f t="shared" si="274"/>
        <v>392.13460230449363</v>
      </c>
      <c r="AR365" s="257">
        <f t="shared" si="275"/>
        <v>73.767895483023551</v>
      </c>
      <c r="AS365" s="257">
        <f t="shared" si="276"/>
        <v>700.79500708872376</v>
      </c>
      <c r="AT365" s="257">
        <f t="shared" si="277"/>
        <v>6219.798345463355</v>
      </c>
      <c r="AU365" s="257">
        <f t="shared" si="278"/>
        <v>121.32877546549928</v>
      </c>
      <c r="AV365" s="258">
        <f t="shared" si="279"/>
        <v>29.992829688870884</v>
      </c>
      <c r="AW365" s="264">
        <v>1</v>
      </c>
      <c r="AX365" s="265">
        <f t="shared" si="280"/>
        <v>392.13460230449363</v>
      </c>
      <c r="AY365" s="265">
        <f t="shared" si="281"/>
        <v>73.767895483023551</v>
      </c>
      <c r="AZ365" s="265">
        <f t="shared" si="282"/>
        <v>700.79500708872376</v>
      </c>
      <c r="BA365" s="265">
        <f t="shared" si="283"/>
        <v>6219.798345463355</v>
      </c>
      <c r="BB365" s="265">
        <f t="shared" si="284"/>
        <v>121.32877546549928</v>
      </c>
      <c r="BC365" s="266">
        <f t="shared" si="285"/>
        <v>29.992829688870884</v>
      </c>
      <c r="BD365" s="211">
        <f>'F. CONVERSIÓN DE CARBÓN A CARNE'!$F$20</f>
        <v>0.16207300021353654</v>
      </c>
      <c r="BG365" s="13">
        <v>0.1</v>
      </c>
      <c r="BH365" s="13">
        <f t="shared" si="286"/>
        <v>51</v>
      </c>
      <c r="BI365">
        <f t="shared" si="305"/>
        <v>90.827565450760034</v>
      </c>
      <c r="BJ365">
        <f t="shared" si="306"/>
        <v>2691.8275654507602</v>
      </c>
      <c r="BK365" s="13">
        <f t="shared" si="287"/>
        <v>1.01</v>
      </c>
      <c r="BL365" s="13">
        <f t="shared" si="288"/>
        <v>0.19</v>
      </c>
      <c r="BM365" s="13">
        <f t="shared" si="289"/>
        <v>1.8050000000000002</v>
      </c>
      <c r="BN365" s="13">
        <f t="shared" si="290"/>
        <v>16.02</v>
      </c>
      <c r="BO365" s="13">
        <f t="shared" si="291"/>
        <v>0.3125</v>
      </c>
      <c r="BP365" s="13">
        <f t="shared" si="292"/>
        <v>0.10149999999999999</v>
      </c>
      <c r="BQ365" s="13">
        <f t="shared" si="307"/>
        <v>0.42889168805099859</v>
      </c>
      <c r="BR365" s="209">
        <f t="shared" si="308"/>
        <v>8.0682594781871023E-2</v>
      </c>
      <c r="BS365" s="209">
        <f t="shared" si="309"/>
        <v>0.76648465042777469</v>
      </c>
      <c r="BT365" s="209">
        <f t="shared" si="310"/>
        <v>6.8028166758188098</v>
      </c>
      <c r="BU365" s="209">
        <f t="shared" si="311"/>
        <v>0.13270163615439312</v>
      </c>
      <c r="BV365" s="209">
        <f t="shared" si="312"/>
        <v>3.2804234258055245E-2</v>
      </c>
      <c r="CI365"/>
      <c r="CJ365"/>
      <c r="CK365"/>
      <c r="CL365"/>
      <c r="CM365"/>
    </row>
    <row r="366" spans="1:91" s="39" customFormat="1" ht="12.95" customHeight="1" thickBot="1" x14ac:dyDescent="0.3">
      <c r="A366" s="13">
        <v>4.6348888888888888</v>
      </c>
      <c r="B366" s="13">
        <v>-74.163983333333334</v>
      </c>
      <c r="C366" s="13">
        <v>22</v>
      </c>
      <c r="D366" s="13">
        <v>28</v>
      </c>
      <c r="E366" s="13">
        <v>1857</v>
      </c>
      <c r="F366" s="3" t="s">
        <v>5</v>
      </c>
      <c r="G366" s="4" t="s">
        <v>432</v>
      </c>
      <c r="H366" s="5" t="s">
        <v>433</v>
      </c>
      <c r="I366" s="14" t="s">
        <v>1598</v>
      </c>
      <c r="J366" s="3" t="s">
        <v>1553</v>
      </c>
      <c r="K366" s="6">
        <v>40634</v>
      </c>
      <c r="L366" s="15">
        <v>12</v>
      </c>
      <c r="M366" s="3">
        <v>7</v>
      </c>
      <c r="N366" s="3">
        <f t="shared" si="259"/>
        <v>360</v>
      </c>
      <c r="O366" s="3">
        <v>30</v>
      </c>
      <c r="P366" s="14" t="s">
        <v>1554</v>
      </c>
      <c r="Q366" s="3">
        <v>750</v>
      </c>
      <c r="R366" s="14"/>
      <c r="S366" s="14"/>
      <c r="T366" s="14">
        <f t="shared" si="304"/>
        <v>553.658201486709</v>
      </c>
      <c r="U366" s="17">
        <v>3.9E-2</v>
      </c>
      <c r="V366" s="18">
        <v>2.02</v>
      </c>
      <c r="W366" s="19">
        <v>10.1</v>
      </c>
      <c r="X366" s="18">
        <v>1.9</v>
      </c>
      <c r="Y366" s="20">
        <v>18.05</v>
      </c>
      <c r="Z366" s="19">
        <v>160.19999999999999</v>
      </c>
      <c r="AA366" s="21">
        <v>3.125</v>
      </c>
      <c r="AB366" s="219">
        <v>1.0149999999999999</v>
      </c>
      <c r="AC366" s="237">
        <f t="shared" si="260"/>
        <v>4.1520134361652264E-2</v>
      </c>
      <c r="AD366" s="22">
        <f t="shared" si="261"/>
        <v>0.20760067180826133</v>
      </c>
      <c r="AE366" s="22">
        <f t="shared" si="262"/>
        <v>3.9053591726306583E-2</v>
      </c>
      <c r="AF366" s="22">
        <f t="shared" si="263"/>
        <v>0.37100912139991266</v>
      </c>
      <c r="AG366" s="22">
        <f t="shared" si="264"/>
        <v>3.2928344181864819</v>
      </c>
      <c r="AH366" s="22">
        <f t="shared" si="265"/>
        <v>6.4232881128793731E-2</v>
      </c>
      <c r="AI366" s="238">
        <f t="shared" si="266"/>
        <v>1.5878556894108112E-2</v>
      </c>
      <c r="AJ366" s="247">
        <f t="shared" si="267"/>
        <v>1.1533370656014518E-4</v>
      </c>
      <c r="AK366" s="23">
        <f t="shared" si="268"/>
        <v>5.7666853280072597E-4</v>
      </c>
      <c r="AL366" s="23">
        <f t="shared" si="269"/>
        <v>1.0848219923974051E-4</v>
      </c>
      <c r="AM366" s="23">
        <f t="shared" si="270"/>
        <v>1.0305808927775352E-3</v>
      </c>
      <c r="AN366" s="23">
        <f t="shared" si="271"/>
        <v>9.1467622727402272E-3</v>
      </c>
      <c r="AO366" s="23">
        <f t="shared" si="272"/>
        <v>1.784246698022048E-4</v>
      </c>
      <c r="AP366" s="248">
        <f t="shared" si="273"/>
        <v>4.4107102483633643E-5</v>
      </c>
      <c r="AQ366" s="256">
        <f t="shared" si="274"/>
        <v>576.66853280072598</v>
      </c>
      <c r="AR366" s="257">
        <f t="shared" si="275"/>
        <v>108.48219923974051</v>
      </c>
      <c r="AS366" s="257">
        <f t="shared" si="276"/>
        <v>1030.5808927775352</v>
      </c>
      <c r="AT366" s="257">
        <f t="shared" si="277"/>
        <v>9146.7622727402268</v>
      </c>
      <c r="AU366" s="257">
        <f t="shared" si="278"/>
        <v>178.42466980220479</v>
      </c>
      <c r="AV366" s="258">
        <f t="shared" si="279"/>
        <v>44.107102483633646</v>
      </c>
      <c r="AW366" s="264">
        <v>1</v>
      </c>
      <c r="AX366" s="265">
        <f t="shared" si="280"/>
        <v>576.66853280072598</v>
      </c>
      <c r="AY366" s="265">
        <f t="shared" si="281"/>
        <v>108.48219923974051</v>
      </c>
      <c r="AZ366" s="265">
        <f t="shared" si="282"/>
        <v>1030.5808927775352</v>
      </c>
      <c r="BA366" s="265">
        <f t="shared" si="283"/>
        <v>9146.7622727402268</v>
      </c>
      <c r="BB366" s="265">
        <f t="shared" si="284"/>
        <v>178.42466980220479</v>
      </c>
      <c r="BC366" s="266">
        <f t="shared" si="285"/>
        <v>44.107102483633646</v>
      </c>
      <c r="BD366" s="211">
        <f>'F. CONVERSIÓN DE CARBÓN A CARNE'!$F$20</f>
        <v>0.16207300021353654</v>
      </c>
      <c r="BG366" s="13">
        <v>0.1</v>
      </c>
      <c r="BH366" s="13">
        <f t="shared" si="286"/>
        <v>75</v>
      </c>
      <c r="BI366">
        <f t="shared" si="305"/>
        <v>133.56994919229416</v>
      </c>
      <c r="BJ366">
        <f t="shared" si="306"/>
        <v>5758.5699491922942</v>
      </c>
      <c r="BK366" s="13">
        <f t="shared" si="287"/>
        <v>1.01</v>
      </c>
      <c r="BL366" s="13">
        <f t="shared" si="288"/>
        <v>0.19</v>
      </c>
      <c r="BM366" s="13">
        <f t="shared" si="289"/>
        <v>1.8050000000000002</v>
      </c>
      <c r="BN366" s="13">
        <f t="shared" si="290"/>
        <v>16.02</v>
      </c>
      <c r="BO366" s="13">
        <f t="shared" si="291"/>
        <v>0.3125</v>
      </c>
      <c r="BP366" s="13">
        <f t="shared" si="292"/>
        <v>0.10149999999999999</v>
      </c>
      <c r="BQ366" s="13">
        <f t="shared" si="307"/>
        <v>0.91725675876219892</v>
      </c>
      <c r="BR366" s="209">
        <f t="shared" si="308"/>
        <v>0.17255325164833443</v>
      </c>
      <c r="BS366" s="209">
        <f t="shared" si="309"/>
        <v>1.6392558906591777</v>
      </c>
      <c r="BT366" s="209">
        <f t="shared" si="310"/>
        <v>14.548963638980622</v>
      </c>
      <c r="BU366" s="209">
        <f t="shared" si="311"/>
        <v>0.2838046902110764</v>
      </c>
      <c r="BV366" s="209">
        <f t="shared" si="312"/>
        <v>7.015735307428414E-2</v>
      </c>
      <c r="CI366"/>
      <c r="CJ366"/>
      <c r="CK366"/>
      <c r="CL366"/>
      <c r="CM366"/>
    </row>
    <row r="367" spans="1:91" s="39" customFormat="1" ht="12.95" customHeight="1" thickBot="1" x14ac:dyDescent="0.3">
      <c r="A367" s="13">
        <v>4.6351853009896997</v>
      </c>
      <c r="B367" s="13">
        <v>-74.200236294521204</v>
      </c>
      <c r="C367" s="13">
        <v>18</v>
      </c>
      <c r="D367" s="13">
        <v>28</v>
      </c>
      <c r="E367" s="13">
        <v>1853</v>
      </c>
      <c r="F367" s="83" t="s">
        <v>13</v>
      </c>
      <c r="G367" s="59" t="s">
        <v>1520</v>
      </c>
      <c r="H367" s="60" t="s">
        <v>1521</v>
      </c>
      <c r="I367" s="83" t="s">
        <v>1646</v>
      </c>
      <c r="J367" s="58"/>
      <c r="K367" s="84">
        <v>41200</v>
      </c>
      <c r="L367" s="62">
        <v>12</v>
      </c>
      <c r="M367" s="16">
        <v>7</v>
      </c>
      <c r="N367" s="3">
        <f t="shared" si="259"/>
        <v>360</v>
      </c>
      <c r="O367" s="3">
        <v>30</v>
      </c>
      <c r="P367" s="58" t="s">
        <v>1632</v>
      </c>
      <c r="Q367" s="62">
        <v>550</v>
      </c>
      <c r="R367" s="14"/>
      <c r="S367" s="14"/>
      <c r="T367" s="14"/>
      <c r="U367" s="17">
        <v>3.9E-2</v>
      </c>
      <c r="V367" s="142">
        <v>0.36</v>
      </c>
      <c r="W367" s="148">
        <v>1.8</v>
      </c>
      <c r="X367" s="142">
        <v>10.3</v>
      </c>
      <c r="Y367" s="154">
        <f>0.01805*1000</f>
        <v>18.05</v>
      </c>
      <c r="Z367" s="148">
        <v>311.5</v>
      </c>
      <c r="AA367" s="21">
        <f>0.003125*1000</f>
        <v>3.125</v>
      </c>
      <c r="AB367" s="215">
        <v>0.28499999999999998</v>
      </c>
      <c r="AC367" s="237">
        <f t="shared" si="260"/>
        <v>3.1218269817035803E-3</v>
      </c>
      <c r="AD367" s="22">
        <f t="shared" si="261"/>
        <v>1.5609134908517902E-2</v>
      </c>
      <c r="AE367" s="22">
        <f t="shared" si="262"/>
        <v>8.9318938643185769E-2</v>
      </c>
      <c r="AF367" s="22">
        <f t="shared" si="263"/>
        <v>0.15652493616597118</v>
      </c>
      <c r="AG367" s="22">
        <f t="shared" si="264"/>
        <v>2.701247513335181</v>
      </c>
      <c r="AH367" s="22">
        <f t="shared" si="265"/>
        <v>2.7099192549510247E-2</v>
      </c>
      <c r="AI367" s="238">
        <f t="shared" si="266"/>
        <v>1.8810000000000001E-3</v>
      </c>
      <c r="AJ367" s="247">
        <f t="shared" si="267"/>
        <v>8.6717416158432791E-6</v>
      </c>
      <c r="AK367" s="23">
        <f t="shared" si="268"/>
        <v>4.3358708079216396E-5</v>
      </c>
      <c r="AL367" s="23">
        <f t="shared" si="269"/>
        <v>2.4810816289773824E-4</v>
      </c>
      <c r="AM367" s="23">
        <f t="shared" si="270"/>
        <v>4.3479148934991998E-4</v>
      </c>
      <c r="AN367" s="23">
        <f t="shared" si="271"/>
        <v>7.503465314819947E-3</v>
      </c>
      <c r="AO367" s="23">
        <f t="shared" si="272"/>
        <v>7.5275534859750687E-5</v>
      </c>
      <c r="AP367" s="248">
        <f t="shared" si="273"/>
        <v>5.2249999999999999E-6</v>
      </c>
      <c r="AQ367" s="256">
        <f t="shared" si="274"/>
        <v>43.358708079216399</v>
      </c>
      <c r="AR367" s="257">
        <f t="shared" si="275"/>
        <v>248.10816289773825</v>
      </c>
      <c r="AS367" s="257">
        <f t="shared" si="276"/>
        <v>434.79148934991997</v>
      </c>
      <c r="AT367" s="257">
        <f t="shared" si="277"/>
        <v>7503.4653148199468</v>
      </c>
      <c r="AU367" s="257">
        <f t="shared" si="278"/>
        <v>75.275534859750692</v>
      </c>
      <c r="AV367" s="258">
        <f t="shared" si="279"/>
        <v>5.2249999999999996</v>
      </c>
      <c r="AW367" s="264">
        <v>1</v>
      </c>
      <c r="AX367" s="265">
        <f t="shared" si="280"/>
        <v>43.358708079216399</v>
      </c>
      <c r="AY367" s="265">
        <f t="shared" si="281"/>
        <v>248.10816289773825</v>
      </c>
      <c r="AZ367" s="265">
        <f t="shared" si="282"/>
        <v>434.79148934991997</v>
      </c>
      <c r="BA367" s="265">
        <f t="shared" si="283"/>
        <v>7503.4653148199468</v>
      </c>
      <c r="BB367" s="265">
        <f t="shared" si="284"/>
        <v>75.275534859750692</v>
      </c>
      <c r="BC367" s="266">
        <f t="shared" si="285"/>
        <v>5.2249999999999996</v>
      </c>
      <c r="BG367" s="13">
        <v>0.1</v>
      </c>
      <c r="BH367" s="13">
        <f t="shared" si="286"/>
        <v>55</v>
      </c>
      <c r="BI367"/>
      <c r="BJ367">
        <f>BH367</f>
        <v>55</v>
      </c>
      <c r="BK367" s="13">
        <f t="shared" si="287"/>
        <v>0.18000000000000002</v>
      </c>
      <c r="BL367" s="13">
        <f t="shared" si="288"/>
        <v>1.03</v>
      </c>
      <c r="BM367" s="13">
        <f t="shared" si="289"/>
        <v>1.8050000000000002</v>
      </c>
      <c r="BN367" s="13">
        <f t="shared" si="290"/>
        <v>31.150000000000002</v>
      </c>
      <c r="BO367" s="13">
        <f t="shared" si="291"/>
        <v>0.3125</v>
      </c>
      <c r="BP367" s="13">
        <f t="shared" si="292"/>
        <v>2.8499999999999998E-2</v>
      </c>
      <c r="BQ367" s="13">
        <f>((((BJ367/Q367)^2)+((BK367/W367)^2))^(1/2))*AD367</f>
        <v>2.2074650284537342E-3</v>
      </c>
      <c r="BR367" s="209">
        <f>(((((BJ367/Q367))^2)+((BL367/X367)^2))^(1/2))*AE367</f>
        <v>1.2631605440596364E-2</v>
      </c>
      <c r="BS367" s="209">
        <f>(((((BJ367/Q367))^2)+((BM367/Y367)^2))^(1/2))*AF367</f>
        <v>2.2135968757549945E-2</v>
      </c>
      <c r="BT367" s="209">
        <f>((((BJ367/Q367)^2)+((BN367/Z367)^2))^(1/2))*AG367</f>
        <v>0.38201408686852117</v>
      </c>
      <c r="BU367" s="209">
        <f>((((BJ367/Q367)^2)+((BO367/AA367)^2))^(1/2))*AH367</f>
        <v>3.8324045632877331E-3</v>
      </c>
      <c r="BV367" s="209">
        <f>((((BJ367/Q367)^2)+((BP367/AB367)^2))^(1/2))*AI367</f>
        <v>2.6601357108237925E-4</v>
      </c>
      <c r="CI367"/>
      <c r="CJ367"/>
      <c r="CK367"/>
      <c r="CL367"/>
      <c r="CM367"/>
    </row>
    <row r="368" spans="1:91" s="39" customFormat="1" ht="12.95" customHeight="1" x14ac:dyDescent="0.25">
      <c r="A368" s="13">
        <v>4.6354333333333333</v>
      </c>
      <c r="B368" s="13">
        <v>-74.144297222222235</v>
      </c>
      <c r="C368" s="13">
        <v>24</v>
      </c>
      <c r="D368" s="13">
        <v>28</v>
      </c>
      <c r="E368" s="13">
        <v>1859</v>
      </c>
      <c r="F368" s="3" t="s">
        <v>5</v>
      </c>
      <c r="G368" s="4" t="s">
        <v>406</v>
      </c>
      <c r="H368" s="5" t="s">
        <v>407</v>
      </c>
      <c r="I368" s="14" t="s">
        <v>1598</v>
      </c>
      <c r="J368" s="3" t="s">
        <v>1553</v>
      </c>
      <c r="K368" s="6">
        <v>40625</v>
      </c>
      <c r="L368" s="15">
        <v>12</v>
      </c>
      <c r="M368" s="3">
        <v>7</v>
      </c>
      <c r="N368" s="3">
        <f t="shared" si="259"/>
        <v>360</v>
      </c>
      <c r="O368" s="3">
        <v>30</v>
      </c>
      <c r="P368" s="14" t="s">
        <v>1554</v>
      </c>
      <c r="Q368" s="3">
        <v>375</v>
      </c>
      <c r="R368" s="14"/>
      <c r="S368" s="14"/>
      <c r="T368" s="14">
        <f>0.738210935315612*Q368</f>
        <v>276.8291007433545</v>
      </c>
      <c r="U368" s="17">
        <v>3.9E-2</v>
      </c>
      <c r="V368" s="30">
        <v>2.02</v>
      </c>
      <c r="W368" s="31">
        <v>10.1</v>
      </c>
      <c r="X368" s="30">
        <v>1.9</v>
      </c>
      <c r="Y368" s="155">
        <v>18.05</v>
      </c>
      <c r="Z368" s="31">
        <v>160.19999999999999</v>
      </c>
      <c r="AA368" s="21">
        <v>3.125</v>
      </c>
      <c r="AB368" s="224">
        <v>1.0149999999999999</v>
      </c>
      <c r="AC368" s="237">
        <f t="shared" si="260"/>
        <v>2.0760067180826132E-2</v>
      </c>
      <c r="AD368" s="22">
        <f t="shared" si="261"/>
        <v>0.10380033590413067</v>
      </c>
      <c r="AE368" s="22">
        <f t="shared" si="262"/>
        <v>1.9526795863153291E-2</v>
      </c>
      <c r="AF368" s="22">
        <f t="shared" si="263"/>
        <v>0.18550456069995633</v>
      </c>
      <c r="AG368" s="22">
        <f t="shared" si="264"/>
        <v>1.646417209093241</v>
      </c>
      <c r="AH368" s="22">
        <f t="shared" si="265"/>
        <v>3.2116440564396866E-2</v>
      </c>
      <c r="AI368" s="238">
        <f t="shared" si="266"/>
        <v>7.9392784470540562E-3</v>
      </c>
      <c r="AJ368" s="247">
        <f t="shared" si="267"/>
        <v>5.7666853280072589E-5</v>
      </c>
      <c r="AK368" s="23">
        <f t="shared" si="268"/>
        <v>2.8833426640036299E-4</v>
      </c>
      <c r="AL368" s="23">
        <f t="shared" si="269"/>
        <v>5.4241099619870253E-5</v>
      </c>
      <c r="AM368" s="23">
        <f t="shared" si="270"/>
        <v>5.1529044638876759E-4</v>
      </c>
      <c r="AN368" s="23">
        <f t="shared" si="271"/>
        <v>4.5733811363701136E-3</v>
      </c>
      <c r="AO368" s="23">
        <f t="shared" si="272"/>
        <v>8.92123349011024E-5</v>
      </c>
      <c r="AP368" s="248">
        <f t="shared" si="273"/>
        <v>2.2053551241816822E-5</v>
      </c>
      <c r="AQ368" s="256">
        <f t="shared" si="274"/>
        <v>288.33426640036299</v>
      </c>
      <c r="AR368" s="257">
        <f t="shared" si="275"/>
        <v>54.241099619870255</v>
      </c>
      <c r="AS368" s="257">
        <f t="shared" si="276"/>
        <v>515.29044638876758</v>
      </c>
      <c r="AT368" s="257">
        <f t="shared" si="277"/>
        <v>4573.3811363701134</v>
      </c>
      <c r="AU368" s="257">
        <f t="shared" si="278"/>
        <v>89.212334901102395</v>
      </c>
      <c r="AV368" s="258">
        <f t="shared" si="279"/>
        <v>22.053551241816823</v>
      </c>
      <c r="AW368" s="264">
        <v>1</v>
      </c>
      <c r="AX368" s="265">
        <f t="shared" si="280"/>
        <v>288.33426640036299</v>
      </c>
      <c r="AY368" s="265">
        <f t="shared" si="281"/>
        <v>54.241099619870255</v>
      </c>
      <c r="AZ368" s="265">
        <f t="shared" si="282"/>
        <v>515.29044638876758</v>
      </c>
      <c r="BA368" s="265">
        <f t="shared" si="283"/>
        <v>4573.3811363701134</v>
      </c>
      <c r="BB368" s="265">
        <f t="shared" si="284"/>
        <v>89.212334901102395</v>
      </c>
      <c r="BC368" s="266">
        <f t="shared" si="285"/>
        <v>22.053551241816823</v>
      </c>
      <c r="BD368" s="211">
        <f>'F. CONVERSIÓN DE CARBÓN A CARNE'!$F$20</f>
        <v>0.16207300021353654</v>
      </c>
      <c r="BG368" s="13">
        <v>0.1</v>
      </c>
      <c r="BH368" s="13">
        <f t="shared" si="286"/>
        <v>37.5</v>
      </c>
      <c r="BI368">
        <f>(((((BD368+BE368+BF368)/0.738210935315612)^2)+((BH368/Q368)^2))^(1/2))*T368</f>
        <v>66.78497459614708</v>
      </c>
      <c r="BJ368">
        <f>(((BH368)^2)+((BI368^2))^(1/2))</f>
        <v>1473.0349745961471</v>
      </c>
      <c r="BK368" s="13">
        <f t="shared" si="287"/>
        <v>1.01</v>
      </c>
      <c r="BL368" s="13">
        <f t="shared" si="288"/>
        <v>0.19</v>
      </c>
      <c r="BM368" s="13">
        <f t="shared" si="289"/>
        <v>1.8050000000000002</v>
      </c>
      <c r="BN368" s="13">
        <f t="shared" si="290"/>
        <v>16.02</v>
      </c>
      <c r="BO368" s="13">
        <f t="shared" si="291"/>
        <v>0.3125</v>
      </c>
      <c r="BP368" s="13">
        <f t="shared" si="292"/>
        <v>0.10149999999999999</v>
      </c>
      <c r="BQ368" s="13">
        <f>((((BJ368/(Q368+R368+S368+T368))^2)+((BK368/W368)^2))^(1/2))*AD368</f>
        <v>0.23480257671299912</v>
      </c>
      <c r="BR368" s="209">
        <f>((((BJ368/(Q368+R368+S368+T368))^2)+((BL368/X368)^2))^(1/2))*AE368</f>
        <v>4.4170781757890916E-2</v>
      </c>
      <c r="BS368" s="209">
        <f>(((((BJ368/(Q368+R368+S368+T368))^2)+((BM368/Y368)^2))^(1/2))*AF368)</f>
        <v>0.41962242669996386</v>
      </c>
      <c r="BT368" s="209">
        <f>((((BJ368/(Q368+R368+S368+T368))^2)+((BN368/Z368)^2))^(1/2))*AG368</f>
        <v>3.7242943355863822</v>
      </c>
      <c r="BU368" s="209">
        <f>((((BJ368/(Q368+R368+S368+T368))^2)+((BO368/AA368)^2))^(1/2))*AH368</f>
        <v>7.2649312101794289E-2</v>
      </c>
      <c r="BV368" s="209">
        <f>((((BJ368/(Q368+R368+S368+T368))^2)+((BP368/AB368)^2))^(1/2))*AI368</f>
        <v>1.7959123353242321E-2</v>
      </c>
      <c r="CI368"/>
      <c r="CJ368"/>
      <c r="CK368"/>
      <c r="CL368"/>
      <c r="CM368"/>
    </row>
    <row r="369" spans="1:91" s="39" customFormat="1" ht="12.95" customHeight="1" thickBot="1" x14ac:dyDescent="0.3">
      <c r="A369" s="13">
        <v>4.6356916666666663</v>
      </c>
      <c r="B369" s="13">
        <v>-74.060016666666669</v>
      </c>
      <c r="C369" s="13">
        <v>33</v>
      </c>
      <c r="D369" s="13">
        <v>28</v>
      </c>
      <c r="E369" s="13">
        <v>2361</v>
      </c>
      <c r="F369" s="58" t="s">
        <v>13</v>
      </c>
      <c r="G369" s="59" t="s">
        <v>883</v>
      </c>
      <c r="H369" s="60" t="s">
        <v>884</v>
      </c>
      <c r="I369" s="16" t="s">
        <v>1601</v>
      </c>
      <c r="J369" s="16"/>
      <c r="K369" s="61">
        <v>40501</v>
      </c>
      <c r="L369" s="16">
        <v>6</v>
      </c>
      <c r="M369" s="16">
        <v>7</v>
      </c>
      <c r="N369" s="3">
        <f t="shared" si="259"/>
        <v>180</v>
      </c>
      <c r="O369" s="3">
        <v>30</v>
      </c>
      <c r="P369" s="16" t="s">
        <v>1593</v>
      </c>
      <c r="Q369" s="62">
        <v>550</v>
      </c>
      <c r="R369" s="14"/>
      <c r="S369" s="14"/>
      <c r="T369" s="14"/>
      <c r="U369" s="17">
        <v>3.9E-2</v>
      </c>
      <c r="V369" s="140">
        <v>2.8800000000000002E-3</v>
      </c>
      <c r="W369" s="140">
        <v>3.2000000000000002E-3</v>
      </c>
      <c r="X369" s="140">
        <v>7.5000000000000002E-4</v>
      </c>
      <c r="Y369" s="140">
        <v>4.0000000000000003E-5</v>
      </c>
      <c r="Z369" s="140">
        <v>6.7999999999999996E-3</v>
      </c>
      <c r="AA369" s="146">
        <v>2.64</v>
      </c>
      <c r="AB369" s="218">
        <v>1.4999999999999999E-2</v>
      </c>
      <c r="AC369" s="237">
        <f t="shared" si="260"/>
        <v>2.4974615853628644E-5</v>
      </c>
      <c r="AD369" s="22">
        <f t="shared" si="261"/>
        <v>2.7749573170698493E-5</v>
      </c>
      <c r="AE369" s="22">
        <f t="shared" si="262"/>
        <v>6.5038062118824593E-6</v>
      </c>
      <c r="AF369" s="22">
        <f t="shared" si="263"/>
        <v>3.4686966463373119E-7</v>
      </c>
      <c r="AG369" s="22">
        <f t="shared" si="264"/>
        <v>5.8967842987734291E-5</v>
      </c>
      <c r="AH369" s="22">
        <f t="shared" si="265"/>
        <v>2.2893397865826257E-2</v>
      </c>
      <c r="AI369" s="238">
        <f t="shared" si="266"/>
        <v>9.8999999999999994E-5</v>
      </c>
      <c r="AJ369" s="247">
        <f t="shared" si="267"/>
        <v>6.937393292674624E-8</v>
      </c>
      <c r="AK369" s="23">
        <f t="shared" si="268"/>
        <v>7.7082147696384702E-8</v>
      </c>
      <c r="AL369" s="23">
        <f t="shared" si="269"/>
        <v>1.8066128366340164E-8</v>
      </c>
      <c r="AM369" s="23">
        <f t="shared" si="270"/>
        <v>9.6352684620480882E-10</v>
      </c>
      <c r="AN369" s="23">
        <f t="shared" si="271"/>
        <v>1.6379956385481747E-7</v>
      </c>
      <c r="AO369" s="23">
        <f t="shared" si="272"/>
        <v>6.3592771849517376E-5</v>
      </c>
      <c r="AP369" s="248">
        <f t="shared" si="273"/>
        <v>2.7499999999999996E-7</v>
      </c>
      <c r="AQ369" s="256">
        <f t="shared" si="274"/>
        <v>7.7082147696384704E-2</v>
      </c>
      <c r="AR369" s="257">
        <f t="shared" si="275"/>
        <v>1.8066128366340164E-2</v>
      </c>
      <c r="AS369" s="257">
        <f t="shared" si="276"/>
        <v>9.6352684620480884E-4</v>
      </c>
      <c r="AT369" s="257">
        <f t="shared" si="277"/>
        <v>0.16379956385481748</v>
      </c>
      <c r="AU369" s="257">
        <f t="shared" si="278"/>
        <v>63.592771849517376</v>
      </c>
      <c r="AV369" s="258">
        <f t="shared" si="279"/>
        <v>0.27499999999999997</v>
      </c>
      <c r="AW369" s="264">
        <v>1</v>
      </c>
      <c r="AX369" s="265">
        <f t="shared" si="280"/>
        <v>7.7082147696384704E-2</v>
      </c>
      <c r="AY369" s="265">
        <f t="shared" si="281"/>
        <v>1.8066128366340164E-2</v>
      </c>
      <c r="AZ369" s="265">
        <f t="shared" si="282"/>
        <v>9.6352684620480884E-4</v>
      </c>
      <c r="BA369" s="265">
        <f t="shared" si="283"/>
        <v>0.16379956385481748</v>
      </c>
      <c r="BB369" s="265">
        <f t="shared" si="284"/>
        <v>63.592771849517376</v>
      </c>
      <c r="BC369" s="266">
        <f t="shared" si="285"/>
        <v>0.27499999999999997</v>
      </c>
      <c r="BG369" s="13">
        <v>0.1</v>
      </c>
      <c r="BH369" s="13">
        <f t="shared" si="286"/>
        <v>55</v>
      </c>
      <c r="BI369"/>
      <c r="BJ369">
        <f>BH369</f>
        <v>55</v>
      </c>
      <c r="BK369" s="13">
        <f t="shared" si="287"/>
        <v>3.2000000000000003E-4</v>
      </c>
      <c r="BL369" s="13">
        <f t="shared" si="288"/>
        <v>7.5000000000000007E-5</v>
      </c>
      <c r="BM369" s="13">
        <f t="shared" si="289"/>
        <v>4.0000000000000007E-6</v>
      </c>
      <c r="BN369" s="13">
        <f t="shared" si="290"/>
        <v>6.8000000000000005E-4</v>
      </c>
      <c r="BO369" s="13">
        <f t="shared" si="291"/>
        <v>0.26400000000000001</v>
      </c>
      <c r="BP369" s="13">
        <f t="shared" si="292"/>
        <v>1.5E-3</v>
      </c>
      <c r="BQ369" s="13">
        <f>((((BJ369/Q369)^2)+((BK369/W369)^2))^(1/2))*AD369</f>
        <v>3.9243822728066389E-6</v>
      </c>
      <c r="BR369" s="209">
        <f>(((((BJ369/Q369))^2)+((BL369/X369)^2))^(1/2))*AE369</f>
        <v>9.1977709518905595E-7</v>
      </c>
      <c r="BS369" s="209">
        <f>(((((BJ369/Q369))^2)+((BM369/Y369)^2))^(1/2))*AF369</f>
        <v>4.9054778410082988E-8</v>
      </c>
      <c r="BT369" s="209">
        <f>((((BJ369/Q369)^2)+((BN369/Z369)^2))^(1/2))*AG369</f>
        <v>8.3393123297141065E-6</v>
      </c>
      <c r="BU369" s="209">
        <f>((((BJ369/Q369)^2)+((BO369/AA369)^2))^(1/2))*AH369</f>
        <v>3.2376153750654771E-3</v>
      </c>
      <c r="BV369" s="209">
        <f>((((BJ369/Q369)^2)+((BP369/AB369)^2))^(1/2))*AI369</f>
        <v>1.4000714267493643E-5</v>
      </c>
      <c r="CI369"/>
      <c r="CJ369"/>
      <c r="CK369"/>
      <c r="CL369"/>
      <c r="CM369"/>
    </row>
    <row r="370" spans="1:91" s="39" customFormat="1" ht="12.95" customHeight="1" thickBot="1" x14ac:dyDescent="0.3">
      <c r="A370" s="13">
        <v>4.6358860000000002</v>
      </c>
      <c r="B370" s="13">
        <v>-74.164765000000003</v>
      </c>
      <c r="C370" s="13">
        <v>22</v>
      </c>
      <c r="D370" s="13">
        <v>28</v>
      </c>
      <c r="E370" s="13">
        <v>1857</v>
      </c>
      <c r="F370" s="3" t="s">
        <v>5</v>
      </c>
      <c r="G370" s="4" t="s">
        <v>377</v>
      </c>
      <c r="H370" s="5" t="s">
        <v>378</v>
      </c>
      <c r="I370" s="14" t="s">
        <v>1598</v>
      </c>
      <c r="J370" s="3" t="s">
        <v>1553</v>
      </c>
      <c r="K370" s="6">
        <v>40638</v>
      </c>
      <c r="L370" s="15">
        <v>12</v>
      </c>
      <c r="M370" s="3">
        <v>7</v>
      </c>
      <c r="N370" s="3">
        <f t="shared" si="259"/>
        <v>360</v>
      </c>
      <c r="O370" s="3">
        <v>30</v>
      </c>
      <c r="P370" s="14" t="s">
        <v>1554</v>
      </c>
      <c r="Q370" s="3">
        <v>800</v>
      </c>
      <c r="R370" s="14"/>
      <c r="S370" s="14"/>
      <c r="T370" s="14">
        <f>0.738210935315612*Q370</f>
        <v>590.56874825248963</v>
      </c>
      <c r="U370" s="17">
        <v>3.9E-2</v>
      </c>
      <c r="V370" s="18">
        <v>2.02</v>
      </c>
      <c r="W370" s="19">
        <v>10.1</v>
      </c>
      <c r="X370" s="18">
        <v>1.9</v>
      </c>
      <c r="Y370" s="20">
        <v>18.05</v>
      </c>
      <c r="Z370" s="19">
        <v>160.19999999999999</v>
      </c>
      <c r="AA370" s="21">
        <v>3.125</v>
      </c>
      <c r="AB370" s="219">
        <v>1.0149999999999999</v>
      </c>
      <c r="AC370" s="237">
        <f t="shared" si="260"/>
        <v>4.4288143319095745E-2</v>
      </c>
      <c r="AD370" s="22">
        <f t="shared" si="261"/>
        <v>0.22144071659547876</v>
      </c>
      <c r="AE370" s="22">
        <f t="shared" si="262"/>
        <v>4.1657164508060361E-2</v>
      </c>
      <c r="AF370" s="22">
        <f t="shared" si="263"/>
        <v>0.3957430628265734</v>
      </c>
      <c r="AG370" s="22">
        <f t="shared" si="264"/>
        <v>3.5123567127322466</v>
      </c>
      <c r="AH370" s="22">
        <f t="shared" si="265"/>
        <v>6.851507320404665E-2</v>
      </c>
      <c r="AI370" s="238">
        <f t="shared" si="266"/>
        <v>1.6937127353715321E-2</v>
      </c>
      <c r="AJ370" s="247">
        <f t="shared" si="267"/>
        <v>1.2302262033082152E-4</v>
      </c>
      <c r="AK370" s="23">
        <f t="shared" si="268"/>
        <v>6.1511310165410769E-4</v>
      </c>
      <c r="AL370" s="23">
        <f t="shared" si="269"/>
        <v>1.1571434585572322E-4</v>
      </c>
      <c r="AM370" s="23">
        <f t="shared" si="270"/>
        <v>1.0992862856293705E-3</v>
      </c>
      <c r="AN370" s="23">
        <f t="shared" si="271"/>
        <v>9.7565464242562409E-3</v>
      </c>
      <c r="AO370" s="23">
        <f t="shared" si="272"/>
        <v>1.9031964778901846E-4</v>
      </c>
      <c r="AP370" s="248">
        <f t="shared" si="273"/>
        <v>4.7047575982542557E-5</v>
      </c>
      <c r="AQ370" s="256">
        <f t="shared" si="274"/>
        <v>615.11310165410771</v>
      </c>
      <c r="AR370" s="257">
        <f t="shared" si="275"/>
        <v>115.71434585572322</v>
      </c>
      <c r="AS370" s="257">
        <f t="shared" si="276"/>
        <v>1099.2862856293705</v>
      </c>
      <c r="AT370" s="257">
        <f t="shared" si="277"/>
        <v>9756.5464242562412</v>
      </c>
      <c r="AU370" s="257">
        <f t="shared" si="278"/>
        <v>190.31964778901846</v>
      </c>
      <c r="AV370" s="258">
        <f t="shared" si="279"/>
        <v>47.047575982542554</v>
      </c>
      <c r="AW370" s="264">
        <v>1</v>
      </c>
      <c r="AX370" s="265">
        <f t="shared" si="280"/>
        <v>615.11310165410771</v>
      </c>
      <c r="AY370" s="265">
        <f t="shared" si="281"/>
        <v>115.71434585572322</v>
      </c>
      <c r="AZ370" s="265">
        <f t="shared" si="282"/>
        <v>1099.2862856293705</v>
      </c>
      <c r="BA370" s="265">
        <f t="shared" si="283"/>
        <v>9756.5464242562412</v>
      </c>
      <c r="BB370" s="265">
        <f t="shared" si="284"/>
        <v>190.31964778901846</v>
      </c>
      <c r="BC370" s="266">
        <f t="shared" si="285"/>
        <v>47.047575982542554</v>
      </c>
      <c r="BD370" s="211">
        <f>'F. CONVERSIÓN DE CARBÓN A CARNE'!$F$20</f>
        <v>0.16207300021353654</v>
      </c>
      <c r="BG370" s="13">
        <v>0.1</v>
      </c>
      <c r="BH370" s="13">
        <f t="shared" si="286"/>
        <v>80</v>
      </c>
      <c r="BI370">
        <f>(((((BD370+BE370+BF370)/0.738210935315612)^2)+((BH370/Q370)^2))^(1/2))*T370</f>
        <v>142.47461247178043</v>
      </c>
      <c r="BJ370">
        <f t="shared" ref="BJ370:BJ371" si="313">(((BH370)^2)+((BI370^2))^(1/2))</f>
        <v>6542.4746124717803</v>
      </c>
      <c r="BK370" s="13">
        <f t="shared" si="287"/>
        <v>1.01</v>
      </c>
      <c r="BL370" s="13">
        <f t="shared" si="288"/>
        <v>0.19</v>
      </c>
      <c r="BM370" s="13">
        <f t="shared" si="289"/>
        <v>1.8050000000000002</v>
      </c>
      <c r="BN370" s="13">
        <f t="shared" si="290"/>
        <v>16.02</v>
      </c>
      <c r="BO370" s="13">
        <f t="shared" si="291"/>
        <v>0.3125</v>
      </c>
      <c r="BP370" s="13">
        <f t="shared" si="292"/>
        <v>0.10149999999999999</v>
      </c>
      <c r="BQ370" s="13">
        <f>((((BJ370/(Q370+R370+S370+T370))^2)+((BK370/W370)^2))^(1/2))*AD370</f>
        <v>1.0420897739612849</v>
      </c>
      <c r="BR370" s="209">
        <f>((((BJ370/(Q370+R370+S370+T370))^2)+((BL370/X370)^2))^(1/2))*AE370</f>
        <v>0.19603669015113279</v>
      </c>
      <c r="BS370" s="209">
        <f>(((((BJ370/(Q370+R370+S370+T370))^2)+((BM370/Y370)^2))^(1/2))*AF370)</f>
        <v>1.8623485564357614</v>
      </c>
      <c r="BT370" s="209">
        <f>((((BJ370/(Q370+R370+S370+T370))^2)+((BN370/Z370)^2))^(1/2))*AG370</f>
        <v>16.528988295900771</v>
      </c>
      <c r="BU370" s="209">
        <f>((((BJ370/(Q370+R370+S370+T370))^2)+((BO370/AA370)^2))^(1/2))*AH370</f>
        <v>0.32242876669594212</v>
      </c>
      <c r="BV370" s="209">
        <f>((((BJ370/(Q370+R370+S370+T370))^2)+((BP370/AB370)^2))^(1/2))*AI370</f>
        <v>7.9705338236550211E-2</v>
      </c>
      <c r="CI370"/>
      <c r="CJ370"/>
      <c r="CK370"/>
      <c r="CL370"/>
      <c r="CM370"/>
    </row>
    <row r="371" spans="1:91" s="41" customFormat="1" ht="12.95" customHeight="1" thickBot="1" x14ac:dyDescent="0.3">
      <c r="A371" s="13">
        <v>4.6360409106838203</v>
      </c>
      <c r="B371" s="13">
        <v>-74.163810906124795</v>
      </c>
      <c r="C371" s="13">
        <v>22</v>
      </c>
      <c r="D371" s="13">
        <v>28</v>
      </c>
      <c r="E371" s="13">
        <v>1857</v>
      </c>
      <c r="F371" s="3" t="s">
        <v>5</v>
      </c>
      <c r="G371" s="4" t="s">
        <v>383</v>
      </c>
      <c r="H371" s="5" t="s">
        <v>384</v>
      </c>
      <c r="I371" s="14" t="s">
        <v>1598</v>
      </c>
      <c r="J371" s="3" t="s">
        <v>1553</v>
      </c>
      <c r="K371" s="6">
        <v>40634</v>
      </c>
      <c r="L371" s="15">
        <v>12</v>
      </c>
      <c r="M371" s="3">
        <v>7</v>
      </c>
      <c r="N371" s="3">
        <f t="shared" si="259"/>
        <v>360</v>
      </c>
      <c r="O371" s="3">
        <v>30</v>
      </c>
      <c r="P371" s="14" t="s">
        <v>1554</v>
      </c>
      <c r="Q371" s="3">
        <v>660</v>
      </c>
      <c r="R371" s="14"/>
      <c r="S371" s="14"/>
      <c r="T371" s="14">
        <f>0.738210935315612*Q371</f>
        <v>487.21921730830394</v>
      </c>
      <c r="U371" s="17">
        <v>3.9E-2</v>
      </c>
      <c r="V371" s="18">
        <v>2.02</v>
      </c>
      <c r="W371" s="19">
        <v>10.1</v>
      </c>
      <c r="X371" s="18">
        <v>1.9</v>
      </c>
      <c r="Y371" s="20">
        <v>18.05</v>
      </c>
      <c r="Z371" s="19">
        <v>160.19999999999999</v>
      </c>
      <c r="AA371" s="21">
        <v>3.125</v>
      </c>
      <c r="AB371" s="219">
        <v>1.0149999999999999</v>
      </c>
      <c r="AC371" s="237">
        <f t="shared" si="260"/>
        <v>3.6537718238253997E-2</v>
      </c>
      <c r="AD371" s="22">
        <f t="shared" si="261"/>
        <v>0.18268859119127001</v>
      </c>
      <c r="AE371" s="22">
        <f t="shared" si="262"/>
        <v>3.4367160719149796E-2</v>
      </c>
      <c r="AF371" s="22">
        <f t="shared" si="263"/>
        <v>0.32648802683192307</v>
      </c>
      <c r="AG371" s="22">
        <f t="shared" si="264"/>
        <v>2.8976942880041046</v>
      </c>
      <c r="AH371" s="22">
        <f t="shared" si="265"/>
        <v>5.6524935393338485E-2</v>
      </c>
      <c r="AI371" s="238">
        <f t="shared" si="266"/>
        <v>1.3973130066815142E-2</v>
      </c>
      <c r="AJ371" s="247">
        <f t="shared" si="267"/>
        <v>1.0149366177292777E-4</v>
      </c>
      <c r="AK371" s="23">
        <f t="shared" si="268"/>
        <v>5.074683088646389E-4</v>
      </c>
      <c r="AL371" s="23">
        <f t="shared" si="269"/>
        <v>9.5464335330971655E-5</v>
      </c>
      <c r="AM371" s="23">
        <f t="shared" si="270"/>
        <v>9.0691118564423072E-4</v>
      </c>
      <c r="AN371" s="23">
        <f t="shared" si="271"/>
        <v>8.0491508000114023E-3</v>
      </c>
      <c r="AO371" s="23">
        <f t="shared" si="272"/>
        <v>1.5701370942594023E-4</v>
      </c>
      <c r="AP371" s="248">
        <f t="shared" si="273"/>
        <v>3.8814250185597619E-5</v>
      </c>
      <c r="AQ371" s="256">
        <f t="shared" si="274"/>
        <v>507.46830886463891</v>
      </c>
      <c r="AR371" s="257">
        <f t="shared" si="275"/>
        <v>95.46433533097165</v>
      </c>
      <c r="AS371" s="257">
        <f t="shared" si="276"/>
        <v>906.91118564423073</v>
      </c>
      <c r="AT371" s="257">
        <f t="shared" si="277"/>
        <v>8049.1508000114027</v>
      </c>
      <c r="AU371" s="257">
        <f t="shared" si="278"/>
        <v>157.01370942594022</v>
      </c>
      <c r="AV371" s="258">
        <f t="shared" si="279"/>
        <v>38.814250185597622</v>
      </c>
      <c r="AW371" s="264">
        <v>1</v>
      </c>
      <c r="AX371" s="265">
        <f t="shared" si="280"/>
        <v>507.46830886463891</v>
      </c>
      <c r="AY371" s="265">
        <f t="shared" si="281"/>
        <v>95.46433533097165</v>
      </c>
      <c r="AZ371" s="265">
        <f t="shared" si="282"/>
        <v>906.91118564423073</v>
      </c>
      <c r="BA371" s="265">
        <f t="shared" si="283"/>
        <v>8049.1508000114027</v>
      </c>
      <c r="BB371" s="265">
        <f t="shared" si="284"/>
        <v>157.01370942594022</v>
      </c>
      <c r="BC371" s="266">
        <f t="shared" si="285"/>
        <v>38.814250185597622</v>
      </c>
      <c r="BD371" s="211">
        <f>'F. CONVERSIÓN DE CARBÓN A CARNE'!$F$20</f>
        <v>0.16207300021353654</v>
      </c>
      <c r="BG371" s="13">
        <v>0.1</v>
      </c>
      <c r="BH371" s="13">
        <f t="shared" si="286"/>
        <v>66</v>
      </c>
      <c r="BI371">
        <f>(((((BD371+BE371+BF371)/0.738210935315612)^2)+((BH371/Q371)^2))^(1/2))*T371</f>
        <v>117.54155528921886</v>
      </c>
      <c r="BJ371">
        <f t="shared" si="313"/>
        <v>4473.5415552892191</v>
      </c>
      <c r="BK371" s="13">
        <f t="shared" si="287"/>
        <v>1.01</v>
      </c>
      <c r="BL371" s="13">
        <f t="shared" si="288"/>
        <v>0.19</v>
      </c>
      <c r="BM371" s="13">
        <f t="shared" si="289"/>
        <v>1.8050000000000002</v>
      </c>
      <c r="BN371" s="13">
        <f t="shared" si="290"/>
        <v>16.02</v>
      </c>
      <c r="BO371" s="13">
        <f t="shared" si="291"/>
        <v>0.3125</v>
      </c>
      <c r="BP371" s="13">
        <f t="shared" si="292"/>
        <v>0.10149999999999999</v>
      </c>
      <c r="BQ371" s="13">
        <f>((((BJ371/(Q371+R371+S371+T371))^2)+((BK371/W371)^2))^(1/2))*AD371</f>
        <v>0.7126220359380413</v>
      </c>
      <c r="BR371" s="209">
        <f>((((BJ371/(Q371+R371+S371+T371))^2)+((BL371/X371)^2))^(1/2))*AE371</f>
        <v>0.13405761072101763</v>
      </c>
      <c r="BS371" s="209">
        <f>(((((BJ371/(Q371+R371+S371+T371))^2)+((BM371/Y371)^2))^(1/2))*AF371)</f>
        <v>1.2735473018496677</v>
      </c>
      <c r="BT371" s="209">
        <f>((((BJ371/(Q371+R371+S371+T371))^2)+((BN371/Z371)^2))^(1/2))*AG371</f>
        <v>11.303173282898438</v>
      </c>
      <c r="BU371" s="209">
        <f>((((BJ371/(Q371+R371+S371+T371))^2)+((BO371/AA371)^2))^(1/2))*AH371</f>
        <v>0.22048949131746323</v>
      </c>
      <c r="BV371" s="209">
        <f>((((BJ371/(Q371+R371+S371+T371))^2)+((BP371/AB371)^2))^(1/2))*AI371</f>
        <v>5.4505649924332544E-2</v>
      </c>
      <c r="CI371"/>
      <c r="CJ371"/>
      <c r="CK371"/>
      <c r="CL371"/>
      <c r="CM371"/>
    </row>
    <row r="372" spans="1:91" s="39" customFormat="1" ht="12.95" customHeight="1" thickBot="1" x14ac:dyDescent="0.3">
      <c r="A372" s="13">
        <v>4.6360776346424801</v>
      </c>
      <c r="B372" s="13">
        <v>-74.063520415667796</v>
      </c>
      <c r="C372" s="13">
        <v>33</v>
      </c>
      <c r="D372" s="13">
        <v>28</v>
      </c>
      <c r="E372" s="13">
        <v>2361</v>
      </c>
      <c r="F372" s="58" t="s">
        <v>13</v>
      </c>
      <c r="G372" s="59" t="s">
        <v>966</v>
      </c>
      <c r="H372" s="60" t="s">
        <v>967</v>
      </c>
      <c r="I372" s="16" t="s">
        <v>1585</v>
      </c>
      <c r="J372" s="16"/>
      <c r="K372" s="73">
        <v>40232</v>
      </c>
      <c r="L372" s="16">
        <v>10</v>
      </c>
      <c r="M372" s="16">
        <v>7</v>
      </c>
      <c r="N372" s="3">
        <f t="shared" si="259"/>
        <v>300</v>
      </c>
      <c r="O372" s="3">
        <v>30</v>
      </c>
      <c r="P372" s="16" t="s">
        <v>1554</v>
      </c>
      <c r="Q372" s="62">
        <v>550</v>
      </c>
      <c r="R372" s="14"/>
      <c r="S372" s="14"/>
      <c r="T372" s="14"/>
      <c r="U372" s="17">
        <v>3.9E-2</v>
      </c>
      <c r="V372" s="142">
        <v>0.36</v>
      </c>
      <c r="W372" s="148">
        <v>1.8</v>
      </c>
      <c r="X372" s="142">
        <v>10.3</v>
      </c>
      <c r="Y372" s="154">
        <f>0.01805*1000</f>
        <v>18.05</v>
      </c>
      <c r="Z372" s="148">
        <v>311.5</v>
      </c>
      <c r="AA372" s="21">
        <f>0.003125*1000</f>
        <v>3.125</v>
      </c>
      <c r="AB372" s="215">
        <v>0.28499999999999998</v>
      </c>
      <c r="AC372" s="237">
        <f t="shared" si="260"/>
        <v>3.1218269817035803E-3</v>
      </c>
      <c r="AD372" s="22">
        <f t="shared" si="261"/>
        <v>1.5609134908517902E-2</v>
      </c>
      <c r="AE372" s="22">
        <f t="shared" si="262"/>
        <v>8.9318938643185769E-2</v>
      </c>
      <c r="AF372" s="22">
        <f t="shared" si="263"/>
        <v>0.15652493616597118</v>
      </c>
      <c r="AG372" s="22">
        <f t="shared" si="264"/>
        <v>2.701247513335181</v>
      </c>
      <c r="AH372" s="22">
        <f t="shared" si="265"/>
        <v>2.7099192549510247E-2</v>
      </c>
      <c r="AI372" s="238">
        <f t="shared" si="266"/>
        <v>1.8810000000000001E-3</v>
      </c>
      <c r="AJ372" s="247">
        <f t="shared" si="267"/>
        <v>8.6717416158432791E-6</v>
      </c>
      <c r="AK372" s="23">
        <f t="shared" si="268"/>
        <v>4.3358708079216396E-5</v>
      </c>
      <c r="AL372" s="23">
        <f t="shared" si="269"/>
        <v>2.4810816289773824E-4</v>
      </c>
      <c r="AM372" s="23">
        <f t="shared" si="270"/>
        <v>4.3479148934991998E-4</v>
      </c>
      <c r="AN372" s="23">
        <f t="shared" si="271"/>
        <v>7.503465314819947E-3</v>
      </c>
      <c r="AO372" s="23">
        <f t="shared" si="272"/>
        <v>7.5275534859750687E-5</v>
      </c>
      <c r="AP372" s="248">
        <f t="shared" si="273"/>
        <v>5.2249999999999999E-6</v>
      </c>
      <c r="AQ372" s="256">
        <f t="shared" si="274"/>
        <v>43.358708079216399</v>
      </c>
      <c r="AR372" s="257">
        <f t="shared" si="275"/>
        <v>248.10816289773825</v>
      </c>
      <c r="AS372" s="257">
        <f t="shared" si="276"/>
        <v>434.79148934991997</v>
      </c>
      <c r="AT372" s="257">
        <f t="shared" si="277"/>
        <v>7503.4653148199468</v>
      </c>
      <c r="AU372" s="257">
        <f t="shared" si="278"/>
        <v>75.275534859750692</v>
      </c>
      <c r="AV372" s="258">
        <f t="shared" si="279"/>
        <v>5.2249999999999996</v>
      </c>
      <c r="AW372" s="264">
        <v>1</v>
      </c>
      <c r="AX372" s="265">
        <f t="shared" si="280"/>
        <v>43.358708079216399</v>
      </c>
      <c r="AY372" s="265">
        <f t="shared" si="281"/>
        <v>248.10816289773825</v>
      </c>
      <c r="AZ372" s="265">
        <f t="shared" si="282"/>
        <v>434.79148934991997</v>
      </c>
      <c r="BA372" s="265">
        <f t="shared" si="283"/>
        <v>7503.4653148199468</v>
      </c>
      <c r="BB372" s="265">
        <f t="shared" si="284"/>
        <v>75.275534859750692</v>
      </c>
      <c r="BC372" s="266">
        <f t="shared" si="285"/>
        <v>5.2249999999999996</v>
      </c>
      <c r="BG372" s="13">
        <v>0.1</v>
      </c>
      <c r="BH372" s="13">
        <f t="shared" si="286"/>
        <v>55</v>
      </c>
      <c r="BI372"/>
      <c r="BJ372">
        <f>BH372</f>
        <v>55</v>
      </c>
      <c r="BK372" s="13">
        <f t="shared" si="287"/>
        <v>0.18000000000000002</v>
      </c>
      <c r="BL372" s="13">
        <f t="shared" si="288"/>
        <v>1.03</v>
      </c>
      <c r="BM372" s="13">
        <f t="shared" si="289"/>
        <v>1.8050000000000002</v>
      </c>
      <c r="BN372" s="13">
        <f t="shared" si="290"/>
        <v>31.150000000000002</v>
      </c>
      <c r="BO372" s="13">
        <f t="shared" si="291"/>
        <v>0.3125</v>
      </c>
      <c r="BP372" s="13">
        <f t="shared" si="292"/>
        <v>2.8499999999999998E-2</v>
      </c>
      <c r="BQ372" s="13">
        <f>((((BJ372/Q372)^2)+((BK372/W372)^2))^(1/2))*AD372</f>
        <v>2.2074650284537342E-3</v>
      </c>
      <c r="BR372" s="209">
        <f>(((((BJ372/Q372))^2)+((BL372/X372)^2))^(1/2))*AE372</f>
        <v>1.2631605440596364E-2</v>
      </c>
      <c r="BS372" s="209">
        <f>(((((BJ372/Q372))^2)+((BM372/Y372)^2))^(1/2))*AF372</f>
        <v>2.2135968757549945E-2</v>
      </c>
      <c r="BT372" s="209">
        <f>((((BJ372/Q372)^2)+((BN372/Z372)^2))^(1/2))*AG372</f>
        <v>0.38201408686852117</v>
      </c>
      <c r="BU372" s="209">
        <f>((((BJ372/Q372)^2)+((BO372/AA372)^2))^(1/2))*AH372</f>
        <v>3.8324045632877331E-3</v>
      </c>
      <c r="BV372" s="209">
        <f>((((BJ372/Q372)^2)+((BP372/AB372)^2))^(1/2))*AI372</f>
        <v>2.6601357108237925E-4</v>
      </c>
      <c r="CI372"/>
      <c r="CJ372"/>
      <c r="CK372"/>
      <c r="CL372"/>
      <c r="CM372"/>
    </row>
    <row r="373" spans="1:91" s="39" customFormat="1" ht="12.95" customHeight="1" thickBot="1" x14ac:dyDescent="0.3">
      <c r="A373" s="13">
        <v>4.6363000000000003</v>
      </c>
      <c r="B373" s="13">
        <v>-74.171175000000005</v>
      </c>
      <c r="C373" s="13">
        <v>21</v>
      </c>
      <c r="D373" s="13">
        <v>28</v>
      </c>
      <c r="E373" s="13">
        <v>1856</v>
      </c>
      <c r="F373" s="3" t="s">
        <v>5</v>
      </c>
      <c r="G373" s="4" t="s">
        <v>345</v>
      </c>
      <c r="H373" s="5" t="s">
        <v>346</v>
      </c>
      <c r="I373" s="14" t="s">
        <v>1598</v>
      </c>
      <c r="J373" s="3" t="s">
        <v>1553</v>
      </c>
      <c r="K373" s="6">
        <v>40633</v>
      </c>
      <c r="L373" s="15">
        <v>12</v>
      </c>
      <c r="M373" s="3">
        <v>7</v>
      </c>
      <c r="N373" s="3">
        <f t="shared" si="259"/>
        <v>360</v>
      </c>
      <c r="O373" s="3">
        <v>30</v>
      </c>
      <c r="P373" s="14" t="s">
        <v>1554</v>
      </c>
      <c r="Q373" s="3">
        <v>600</v>
      </c>
      <c r="R373" s="14"/>
      <c r="S373" s="14"/>
      <c r="T373" s="14">
        <f>0.738210935315612*Q373</f>
        <v>442.92656118936719</v>
      </c>
      <c r="U373" s="17">
        <v>3.9E-2</v>
      </c>
      <c r="V373" s="27">
        <v>2.02</v>
      </c>
      <c r="W373" s="28">
        <v>10.1</v>
      </c>
      <c r="X373" s="27">
        <v>1.9</v>
      </c>
      <c r="Y373" s="155">
        <v>18.05</v>
      </c>
      <c r="Z373" s="28">
        <v>160.19999999999999</v>
      </c>
      <c r="AA373" s="21">
        <v>3.125</v>
      </c>
      <c r="AB373" s="222">
        <v>1.0149999999999999</v>
      </c>
      <c r="AC373" s="237">
        <f t="shared" si="260"/>
        <v>3.3216107489321814E-2</v>
      </c>
      <c r="AD373" s="22">
        <f t="shared" si="261"/>
        <v>0.16608053744660906</v>
      </c>
      <c r="AE373" s="22">
        <f t="shared" si="262"/>
        <v>3.1242873381045269E-2</v>
      </c>
      <c r="AF373" s="22">
        <f t="shared" si="263"/>
        <v>0.29680729711993015</v>
      </c>
      <c r="AG373" s="22">
        <f t="shared" si="264"/>
        <v>2.6342675345491857</v>
      </c>
      <c r="AH373" s="22">
        <f t="shared" si="265"/>
        <v>5.1386304903034988E-2</v>
      </c>
      <c r="AI373" s="238">
        <f t="shared" si="266"/>
        <v>1.2702845515286491E-2</v>
      </c>
      <c r="AJ373" s="247">
        <f t="shared" si="267"/>
        <v>9.2266965248116151E-5</v>
      </c>
      <c r="AK373" s="23">
        <f t="shared" si="268"/>
        <v>4.6133482624058071E-4</v>
      </c>
      <c r="AL373" s="23">
        <f t="shared" si="269"/>
        <v>8.6785759391792413E-5</v>
      </c>
      <c r="AM373" s="23">
        <f t="shared" si="270"/>
        <v>8.2446471422202821E-4</v>
      </c>
      <c r="AN373" s="23">
        <f t="shared" si="271"/>
        <v>7.3174098181921828E-3</v>
      </c>
      <c r="AO373" s="23">
        <f t="shared" si="272"/>
        <v>1.4273973584176387E-4</v>
      </c>
      <c r="AP373" s="248">
        <f t="shared" si="273"/>
        <v>3.5285681986906921E-5</v>
      </c>
      <c r="AQ373" s="256">
        <f t="shared" si="274"/>
        <v>461.3348262405807</v>
      </c>
      <c r="AR373" s="257">
        <f t="shared" si="275"/>
        <v>86.785759391792411</v>
      </c>
      <c r="AS373" s="257">
        <f t="shared" si="276"/>
        <v>824.46471422202819</v>
      </c>
      <c r="AT373" s="257">
        <f t="shared" si="277"/>
        <v>7317.4098181921827</v>
      </c>
      <c r="AU373" s="257">
        <f t="shared" si="278"/>
        <v>142.73973584176386</v>
      </c>
      <c r="AV373" s="258">
        <f t="shared" si="279"/>
        <v>35.285681986906923</v>
      </c>
      <c r="AW373" s="264">
        <v>1</v>
      </c>
      <c r="AX373" s="265">
        <f t="shared" si="280"/>
        <v>461.3348262405807</v>
      </c>
      <c r="AY373" s="265">
        <f t="shared" si="281"/>
        <v>86.785759391792411</v>
      </c>
      <c r="AZ373" s="265">
        <f t="shared" si="282"/>
        <v>824.46471422202819</v>
      </c>
      <c r="BA373" s="265">
        <f t="shared" si="283"/>
        <v>7317.4098181921827</v>
      </c>
      <c r="BB373" s="265">
        <f t="shared" si="284"/>
        <v>142.73973584176386</v>
      </c>
      <c r="BC373" s="266">
        <f t="shared" si="285"/>
        <v>35.285681986906923</v>
      </c>
      <c r="BD373" s="211">
        <f>'F. CONVERSIÓN DE CARBÓN A CARNE'!$F$20</f>
        <v>0.16207300021353654</v>
      </c>
      <c r="BG373" s="13">
        <v>0.1</v>
      </c>
      <c r="BH373" s="13">
        <f t="shared" si="286"/>
        <v>60</v>
      </c>
      <c r="BI373">
        <f>(((((BD373+BE373+BF373)/0.738210935315612)^2)+((BH373/Q373)^2))^(1/2))*T373</f>
        <v>106.85595935383533</v>
      </c>
      <c r="BJ373">
        <f t="shared" ref="BJ373:BJ375" si="314">(((BH373)^2)+((BI373^2))^(1/2))</f>
        <v>3706.8559593538353</v>
      </c>
      <c r="BK373" s="13">
        <f t="shared" si="287"/>
        <v>1.01</v>
      </c>
      <c r="BL373" s="13">
        <f t="shared" si="288"/>
        <v>0.19</v>
      </c>
      <c r="BM373" s="13">
        <f t="shared" si="289"/>
        <v>1.8050000000000002</v>
      </c>
      <c r="BN373" s="13">
        <f t="shared" si="290"/>
        <v>16.02</v>
      </c>
      <c r="BO373" s="13">
        <f t="shared" si="291"/>
        <v>0.3125</v>
      </c>
      <c r="BP373" s="13">
        <f t="shared" si="292"/>
        <v>0.10149999999999999</v>
      </c>
      <c r="BQ373" s="13">
        <f>((((BJ373/(Q373+R373+S373+T373))^2)+((BK373/W373)^2))^(1/2))*AD373</f>
        <v>0.59053078921591318</v>
      </c>
      <c r="BR373" s="209">
        <f>((((BJ373/(Q373+R373+S373+T373))^2)+((BL373/X373)^2))^(1/2))*AE373</f>
        <v>0.11108995044655794</v>
      </c>
      <c r="BS373" s="209">
        <f>(((((BJ373/(Q373+R373+S373+T373))^2)+((BM373/Y373)^2))^(1/2))*AF373)</f>
        <v>1.0553545292423008</v>
      </c>
      <c r="BT373" s="209">
        <f>((((BJ373/(Q373+R373+S373+T373))^2)+((BN373/Z373)^2))^(1/2))*AG373</f>
        <v>9.3666368744939916</v>
      </c>
      <c r="BU373" s="209">
        <f>((((BJ373/(Q373+R373+S373+T373))^2)+((BO373/AA373)^2))^(1/2))*AH373</f>
        <v>0.18271373428710189</v>
      </c>
      <c r="BV373" s="209">
        <f>((((BJ373/(Q373+R373+S373+T373))^2)+((BP373/AB373)^2))^(1/2))*AI373</f>
        <v>4.5167371823092058E-2</v>
      </c>
      <c r="CI373"/>
      <c r="CJ373"/>
      <c r="CK373"/>
      <c r="CL373"/>
      <c r="CM373"/>
    </row>
    <row r="374" spans="1:91" s="39" customFormat="1" ht="12.95" customHeight="1" thickBot="1" x14ac:dyDescent="0.3">
      <c r="A374" s="13">
        <v>4.6364638888888887</v>
      </c>
      <c r="B374" s="13">
        <v>-74.164647222222229</v>
      </c>
      <c r="C374" s="13">
        <v>22</v>
      </c>
      <c r="D374" s="13">
        <v>28</v>
      </c>
      <c r="E374" s="13">
        <v>1857</v>
      </c>
      <c r="F374" s="3" t="s">
        <v>5</v>
      </c>
      <c r="G374" s="4" t="s">
        <v>357</v>
      </c>
      <c r="H374" s="5" t="s">
        <v>358</v>
      </c>
      <c r="I374" s="14" t="s">
        <v>1598</v>
      </c>
      <c r="J374" s="3" t="s">
        <v>1553</v>
      </c>
      <c r="K374" s="6">
        <v>40633</v>
      </c>
      <c r="L374" s="15">
        <v>12</v>
      </c>
      <c r="M374" s="3">
        <v>7</v>
      </c>
      <c r="N374" s="3">
        <f t="shared" si="259"/>
        <v>360</v>
      </c>
      <c r="O374" s="3">
        <v>30</v>
      </c>
      <c r="P374" s="14" t="s">
        <v>1554</v>
      </c>
      <c r="Q374" s="3">
        <v>660</v>
      </c>
      <c r="R374" s="14"/>
      <c r="S374" s="14"/>
      <c r="T374" s="14">
        <f>0.738210935315612*Q374</f>
        <v>487.21921730830394</v>
      </c>
      <c r="U374" s="17">
        <v>3.9E-2</v>
      </c>
      <c r="V374" s="27">
        <v>2.02</v>
      </c>
      <c r="W374" s="28">
        <v>10.1</v>
      </c>
      <c r="X374" s="27">
        <v>1.9</v>
      </c>
      <c r="Y374" s="155">
        <v>18.05</v>
      </c>
      <c r="Z374" s="28">
        <v>160.19999999999999</v>
      </c>
      <c r="AA374" s="21">
        <v>3.125</v>
      </c>
      <c r="AB374" s="222">
        <v>1.0149999999999999</v>
      </c>
      <c r="AC374" s="237">
        <f t="shared" si="260"/>
        <v>3.6537718238253997E-2</v>
      </c>
      <c r="AD374" s="22">
        <f t="shared" si="261"/>
        <v>0.18268859119127001</v>
      </c>
      <c r="AE374" s="22">
        <f t="shared" si="262"/>
        <v>3.4367160719149796E-2</v>
      </c>
      <c r="AF374" s="22">
        <f t="shared" si="263"/>
        <v>0.32648802683192307</v>
      </c>
      <c r="AG374" s="22">
        <f t="shared" si="264"/>
        <v>2.8976942880041046</v>
      </c>
      <c r="AH374" s="22">
        <f t="shared" si="265"/>
        <v>5.6524935393338485E-2</v>
      </c>
      <c r="AI374" s="238">
        <f t="shared" si="266"/>
        <v>1.3973130066815142E-2</v>
      </c>
      <c r="AJ374" s="247">
        <f t="shared" si="267"/>
        <v>1.0149366177292777E-4</v>
      </c>
      <c r="AK374" s="23">
        <f t="shared" si="268"/>
        <v>5.074683088646389E-4</v>
      </c>
      <c r="AL374" s="23">
        <f t="shared" si="269"/>
        <v>9.5464335330971655E-5</v>
      </c>
      <c r="AM374" s="23">
        <f t="shared" si="270"/>
        <v>9.0691118564423072E-4</v>
      </c>
      <c r="AN374" s="23">
        <f t="shared" si="271"/>
        <v>8.0491508000114023E-3</v>
      </c>
      <c r="AO374" s="23">
        <f t="shared" si="272"/>
        <v>1.5701370942594023E-4</v>
      </c>
      <c r="AP374" s="248">
        <f t="shared" si="273"/>
        <v>3.8814250185597619E-5</v>
      </c>
      <c r="AQ374" s="256">
        <f t="shared" si="274"/>
        <v>507.46830886463891</v>
      </c>
      <c r="AR374" s="257">
        <f t="shared" si="275"/>
        <v>95.46433533097165</v>
      </c>
      <c r="AS374" s="257">
        <f t="shared" si="276"/>
        <v>906.91118564423073</v>
      </c>
      <c r="AT374" s="257">
        <f t="shared" si="277"/>
        <v>8049.1508000114027</v>
      </c>
      <c r="AU374" s="257">
        <f t="shared" si="278"/>
        <v>157.01370942594022</v>
      </c>
      <c r="AV374" s="258">
        <f t="shared" si="279"/>
        <v>38.814250185597622</v>
      </c>
      <c r="AW374" s="264">
        <v>1</v>
      </c>
      <c r="AX374" s="265">
        <f t="shared" si="280"/>
        <v>507.46830886463891</v>
      </c>
      <c r="AY374" s="265">
        <f t="shared" si="281"/>
        <v>95.46433533097165</v>
      </c>
      <c r="AZ374" s="265">
        <f t="shared" si="282"/>
        <v>906.91118564423073</v>
      </c>
      <c r="BA374" s="265">
        <f t="shared" si="283"/>
        <v>8049.1508000114027</v>
      </c>
      <c r="BB374" s="265">
        <f t="shared" si="284"/>
        <v>157.01370942594022</v>
      </c>
      <c r="BC374" s="266">
        <f t="shared" si="285"/>
        <v>38.814250185597622</v>
      </c>
      <c r="BD374" s="211">
        <f>'F. CONVERSIÓN DE CARBÓN A CARNE'!$F$20</f>
        <v>0.16207300021353654</v>
      </c>
      <c r="BG374" s="13">
        <v>0.1</v>
      </c>
      <c r="BH374" s="13">
        <f t="shared" si="286"/>
        <v>66</v>
      </c>
      <c r="BI374">
        <f>(((((BD374+BE374+BF374)/0.738210935315612)^2)+((BH374/Q374)^2))^(1/2))*T374</f>
        <v>117.54155528921886</v>
      </c>
      <c r="BJ374">
        <f t="shared" si="314"/>
        <v>4473.5415552892191</v>
      </c>
      <c r="BK374" s="13">
        <f t="shared" si="287"/>
        <v>1.01</v>
      </c>
      <c r="BL374" s="13">
        <f t="shared" si="288"/>
        <v>0.19</v>
      </c>
      <c r="BM374" s="13">
        <f t="shared" si="289"/>
        <v>1.8050000000000002</v>
      </c>
      <c r="BN374" s="13">
        <f t="shared" si="290"/>
        <v>16.02</v>
      </c>
      <c r="BO374" s="13">
        <f t="shared" si="291"/>
        <v>0.3125</v>
      </c>
      <c r="BP374" s="13">
        <f t="shared" si="292"/>
        <v>0.10149999999999999</v>
      </c>
      <c r="BQ374" s="13">
        <f>((((BJ374/(Q374+R374+S374+T374))^2)+((BK374/W374)^2))^(1/2))*AD374</f>
        <v>0.7126220359380413</v>
      </c>
      <c r="BR374" s="209">
        <f>((((BJ374/(Q374+R374+S374+T374))^2)+((BL374/X374)^2))^(1/2))*AE374</f>
        <v>0.13405761072101763</v>
      </c>
      <c r="BS374" s="209">
        <f>(((((BJ374/(Q374+R374+S374+T374))^2)+((BM374/Y374)^2))^(1/2))*AF374)</f>
        <v>1.2735473018496677</v>
      </c>
      <c r="BT374" s="209">
        <f>((((BJ374/(Q374+R374+S374+T374))^2)+((BN374/Z374)^2))^(1/2))*AG374</f>
        <v>11.303173282898438</v>
      </c>
      <c r="BU374" s="209">
        <f>((((BJ374/(Q374+R374+S374+T374))^2)+((BO374/AA374)^2))^(1/2))*AH374</f>
        <v>0.22048949131746323</v>
      </c>
      <c r="BV374" s="209">
        <f>((((BJ374/(Q374+R374+S374+T374))^2)+((BP374/AB374)^2))^(1/2))*AI374</f>
        <v>5.4505649924332544E-2</v>
      </c>
      <c r="CI374"/>
      <c r="CJ374"/>
      <c r="CK374"/>
      <c r="CL374"/>
      <c r="CM374"/>
    </row>
    <row r="375" spans="1:91" s="39" customFormat="1" ht="12.95" customHeight="1" thickBot="1" x14ac:dyDescent="0.3">
      <c r="A375" s="13">
        <v>4.6364867413892403</v>
      </c>
      <c r="B375" s="13">
        <v>-74.145701545747002</v>
      </c>
      <c r="C375" s="13">
        <v>24</v>
      </c>
      <c r="D375" s="13">
        <v>28</v>
      </c>
      <c r="E375" s="13">
        <v>1859</v>
      </c>
      <c r="F375" s="3" t="s">
        <v>5</v>
      </c>
      <c r="G375" s="4" t="s">
        <v>361</v>
      </c>
      <c r="H375" s="5" t="s">
        <v>362</v>
      </c>
      <c r="I375" s="14" t="s">
        <v>1598</v>
      </c>
      <c r="J375" s="3" t="s">
        <v>1553</v>
      </c>
      <c r="K375" s="6">
        <v>40625</v>
      </c>
      <c r="L375" s="15">
        <v>12</v>
      </c>
      <c r="M375" s="3">
        <v>7</v>
      </c>
      <c r="N375" s="3">
        <f t="shared" si="259"/>
        <v>360</v>
      </c>
      <c r="O375" s="3">
        <v>30</v>
      </c>
      <c r="P375" s="14" t="s">
        <v>1554</v>
      </c>
      <c r="Q375" s="3">
        <v>440</v>
      </c>
      <c r="R375" s="14"/>
      <c r="S375" s="14"/>
      <c r="T375" s="14">
        <f>0.738210935315612*Q375</f>
        <v>324.81281153886925</v>
      </c>
      <c r="U375" s="17">
        <v>3.9E-2</v>
      </c>
      <c r="V375" s="18">
        <v>2.02</v>
      </c>
      <c r="W375" s="19">
        <v>10.1</v>
      </c>
      <c r="X375" s="18">
        <v>1.9</v>
      </c>
      <c r="Y375" s="20">
        <v>18.05</v>
      </c>
      <c r="Z375" s="19">
        <v>160.19999999999999</v>
      </c>
      <c r="AA375" s="21">
        <v>3.125</v>
      </c>
      <c r="AB375" s="219">
        <v>1.0149999999999999</v>
      </c>
      <c r="AC375" s="237">
        <f t="shared" si="260"/>
        <v>2.4358478825502662E-2</v>
      </c>
      <c r="AD375" s="22">
        <f t="shared" si="261"/>
        <v>0.1217923941275133</v>
      </c>
      <c r="AE375" s="22">
        <f t="shared" si="262"/>
        <v>2.2911440479433196E-2</v>
      </c>
      <c r="AF375" s="22">
        <f t="shared" si="263"/>
        <v>0.21765868455461543</v>
      </c>
      <c r="AG375" s="22">
        <f t="shared" si="264"/>
        <v>1.9317961920027358</v>
      </c>
      <c r="AH375" s="22">
        <f t="shared" si="265"/>
        <v>3.7683290262225659E-2</v>
      </c>
      <c r="AI375" s="238">
        <f t="shared" si="266"/>
        <v>9.3154200445434258E-3</v>
      </c>
      <c r="AJ375" s="247">
        <f t="shared" si="267"/>
        <v>6.7662441181951842E-5</v>
      </c>
      <c r="AK375" s="23">
        <f t="shared" si="268"/>
        <v>3.383122059097592E-4</v>
      </c>
      <c r="AL375" s="23">
        <f t="shared" si="269"/>
        <v>6.3642890220647766E-5</v>
      </c>
      <c r="AM375" s="23">
        <f t="shared" si="270"/>
        <v>6.0460745709615396E-4</v>
      </c>
      <c r="AN375" s="23">
        <f t="shared" si="271"/>
        <v>5.3661005333409326E-3</v>
      </c>
      <c r="AO375" s="23">
        <f t="shared" si="272"/>
        <v>1.0467580628396017E-4</v>
      </c>
      <c r="AP375" s="248">
        <f t="shared" si="273"/>
        <v>2.5876166790398405E-5</v>
      </c>
      <c r="AQ375" s="256">
        <f t="shared" si="274"/>
        <v>338.3122059097592</v>
      </c>
      <c r="AR375" s="257">
        <f t="shared" si="275"/>
        <v>63.642890220647764</v>
      </c>
      <c r="AS375" s="257">
        <f t="shared" si="276"/>
        <v>604.60745709615401</v>
      </c>
      <c r="AT375" s="257">
        <f t="shared" si="277"/>
        <v>5366.100533340933</v>
      </c>
      <c r="AU375" s="257">
        <f t="shared" si="278"/>
        <v>104.67580628396017</v>
      </c>
      <c r="AV375" s="258">
        <f t="shared" si="279"/>
        <v>25.876166790398404</v>
      </c>
      <c r="AW375" s="264">
        <v>1</v>
      </c>
      <c r="AX375" s="265">
        <f t="shared" si="280"/>
        <v>338.3122059097592</v>
      </c>
      <c r="AY375" s="265">
        <f t="shared" si="281"/>
        <v>63.642890220647764</v>
      </c>
      <c r="AZ375" s="265">
        <f t="shared" si="282"/>
        <v>604.60745709615401</v>
      </c>
      <c r="BA375" s="265">
        <f t="shared" si="283"/>
        <v>5366.100533340933</v>
      </c>
      <c r="BB375" s="265">
        <f t="shared" si="284"/>
        <v>104.67580628396017</v>
      </c>
      <c r="BC375" s="266">
        <f t="shared" si="285"/>
        <v>25.876166790398404</v>
      </c>
      <c r="BD375" s="211">
        <f>'F. CONVERSIÓN DE CARBÓN A CARNE'!$F$20</f>
        <v>0.16207300021353654</v>
      </c>
      <c r="BG375" s="13">
        <v>0.1</v>
      </c>
      <c r="BH375" s="13">
        <f t="shared" si="286"/>
        <v>44</v>
      </c>
      <c r="BI375">
        <f>(((((BD375+BE375+BF375)/0.738210935315612)^2)+((BH375/Q375)^2))^(1/2))*T375</f>
        <v>78.361036859479228</v>
      </c>
      <c r="BJ375">
        <f t="shared" si="314"/>
        <v>2014.3610368594793</v>
      </c>
      <c r="BK375" s="13">
        <f t="shared" si="287"/>
        <v>1.01</v>
      </c>
      <c r="BL375" s="13">
        <f t="shared" si="288"/>
        <v>0.19</v>
      </c>
      <c r="BM375" s="13">
        <f t="shared" si="289"/>
        <v>1.8050000000000002</v>
      </c>
      <c r="BN375" s="13">
        <f t="shared" si="290"/>
        <v>16.02</v>
      </c>
      <c r="BO375" s="13">
        <f t="shared" si="291"/>
        <v>0.3125</v>
      </c>
      <c r="BP375" s="13">
        <f t="shared" si="292"/>
        <v>0.10149999999999999</v>
      </c>
      <c r="BQ375" s="13">
        <f>((((BJ375/(Q375+R375+S375+T375))^2)+((BK375/W375)^2))^(1/2))*AD375</f>
        <v>0.32100746596962532</v>
      </c>
      <c r="BR375" s="209">
        <f>((((BJ375/(Q375+R375+S375+T375))^2)+((BL375/X375)^2))^(1/2))*AE375</f>
        <v>6.0387543103196842E-2</v>
      </c>
      <c r="BS375" s="209">
        <f>(((((BJ375/(Q375+R375+S375+T375))^2)+((BM375/Y375)^2))^(1/2))*AF375)</f>
        <v>0.5736816594803702</v>
      </c>
      <c r="BT375" s="209">
        <f>((((BJ375/(Q375+R375+S375+T375))^2)+((BN375/Z375)^2))^(1/2))*AG375</f>
        <v>5.0916233711221759</v>
      </c>
      <c r="BU375" s="209">
        <f>((((BJ375/(Q375+R375+S375+T375))^2)+((BO375/AA375)^2))^(1/2))*AH375</f>
        <v>9.9321616946047464E-2</v>
      </c>
      <c r="BV375" s="209">
        <f>((((BJ375/(Q375+R375+S375+T375))^2)+((BP375/AB375)^2))^(1/2))*AI375</f>
        <v>2.4552595458553487E-2</v>
      </c>
      <c r="CI375"/>
      <c r="CJ375"/>
      <c r="CK375"/>
      <c r="CL375"/>
      <c r="CM375"/>
    </row>
    <row r="376" spans="1:91" s="39" customFormat="1" ht="12.95" customHeight="1" thickBot="1" x14ac:dyDescent="0.3">
      <c r="A376" s="13">
        <v>4.6368679999999998</v>
      </c>
      <c r="B376" s="13">
        <v>-74.206378999999998</v>
      </c>
      <c r="C376" s="13">
        <v>17</v>
      </c>
      <c r="D376" s="13">
        <v>28</v>
      </c>
      <c r="E376" s="13">
        <v>1852</v>
      </c>
      <c r="F376" s="3" t="s">
        <v>47</v>
      </c>
      <c r="G376" s="4" t="s">
        <v>85</v>
      </c>
      <c r="H376" s="5" t="s">
        <v>86</v>
      </c>
      <c r="I376" s="14" t="s">
        <v>1570</v>
      </c>
      <c r="J376" s="3" t="s">
        <v>1562</v>
      </c>
      <c r="K376" s="6">
        <v>40634</v>
      </c>
      <c r="L376" s="15">
        <v>12</v>
      </c>
      <c r="M376" s="3">
        <v>7</v>
      </c>
      <c r="N376" s="3">
        <f t="shared" si="259"/>
        <v>360</v>
      </c>
      <c r="O376" s="3">
        <v>30</v>
      </c>
      <c r="P376" s="14" t="s">
        <v>1554</v>
      </c>
      <c r="Q376" s="3">
        <v>40</v>
      </c>
      <c r="R376" s="14"/>
      <c r="S376" s="14"/>
      <c r="T376" s="14"/>
      <c r="U376" s="17">
        <v>3.9E-2</v>
      </c>
      <c r="V376" s="142">
        <v>0.36</v>
      </c>
      <c r="W376" s="148">
        <v>1.8</v>
      </c>
      <c r="X376" s="142">
        <v>10.3</v>
      </c>
      <c r="Y376" s="154">
        <f>0.01805*1000</f>
        <v>18.05</v>
      </c>
      <c r="Z376" s="148">
        <v>311.5</v>
      </c>
      <c r="AA376" s="21">
        <f>0.003125*1000</f>
        <v>3.125</v>
      </c>
      <c r="AB376" s="215">
        <v>0.28499999999999998</v>
      </c>
      <c r="AC376" s="237">
        <f t="shared" si="260"/>
        <v>2.2704196230571489E-4</v>
      </c>
      <c r="AD376" s="22">
        <f t="shared" si="261"/>
        <v>1.1352098115285747E-3</v>
      </c>
      <c r="AE376" s="22">
        <f t="shared" si="262"/>
        <v>6.4959228104135101E-3</v>
      </c>
      <c r="AF376" s="22">
        <f t="shared" si="263"/>
        <v>1.138363172116154E-2</v>
      </c>
      <c r="AG376" s="22">
        <f t="shared" si="264"/>
        <v>0.196454364606195</v>
      </c>
      <c r="AH376" s="22">
        <f t="shared" si="265"/>
        <v>1.9708503672371089E-3</v>
      </c>
      <c r="AI376" s="238">
        <f t="shared" si="266"/>
        <v>1.3679999999999999E-4</v>
      </c>
      <c r="AJ376" s="247">
        <f t="shared" si="267"/>
        <v>6.3067211751587464E-7</v>
      </c>
      <c r="AK376" s="23">
        <f t="shared" si="268"/>
        <v>3.153360587579374E-6</v>
      </c>
      <c r="AL376" s="23">
        <f t="shared" si="269"/>
        <v>1.8044230028926417E-5</v>
      </c>
      <c r="AM376" s="23">
        <f t="shared" si="270"/>
        <v>3.1621199225448721E-5</v>
      </c>
      <c r="AN376" s="23">
        <f t="shared" si="271"/>
        <v>5.4570656835054173E-4</v>
      </c>
      <c r="AO376" s="23">
        <f t="shared" si="272"/>
        <v>5.4745843534364138E-6</v>
      </c>
      <c r="AP376" s="248">
        <f t="shared" si="273"/>
        <v>3.7999999999999996E-7</v>
      </c>
      <c r="AQ376" s="256">
        <f t="shared" si="274"/>
        <v>3.1533605875793738</v>
      </c>
      <c r="AR376" s="257">
        <f t="shared" si="275"/>
        <v>18.044230028926417</v>
      </c>
      <c r="AS376" s="257">
        <f t="shared" si="276"/>
        <v>31.62119922544872</v>
      </c>
      <c r="AT376" s="257">
        <f t="shared" si="277"/>
        <v>545.70656835054172</v>
      </c>
      <c r="AU376" s="257">
        <f t="shared" si="278"/>
        <v>5.4745843534364136</v>
      </c>
      <c r="AV376" s="258">
        <f t="shared" si="279"/>
        <v>0.37999999999999995</v>
      </c>
      <c r="AW376" s="264">
        <v>1</v>
      </c>
      <c r="AX376" s="265">
        <f t="shared" si="280"/>
        <v>3.1533605875793738</v>
      </c>
      <c r="AY376" s="265">
        <f t="shared" si="281"/>
        <v>18.044230028926417</v>
      </c>
      <c r="AZ376" s="265">
        <f t="shared" si="282"/>
        <v>31.62119922544872</v>
      </c>
      <c r="BA376" s="265">
        <f t="shared" si="283"/>
        <v>545.70656835054172</v>
      </c>
      <c r="BB376" s="265">
        <f t="shared" si="284"/>
        <v>5.4745843534364136</v>
      </c>
      <c r="BC376" s="266">
        <f t="shared" si="285"/>
        <v>0.37999999999999995</v>
      </c>
      <c r="BG376" s="13">
        <v>0.1</v>
      </c>
      <c r="BH376" s="13">
        <f t="shared" si="286"/>
        <v>4</v>
      </c>
      <c r="BI376"/>
      <c r="BJ376">
        <f>BH376</f>
        <v>4</v>
      </c>
      <c r="BK376" s="13">
        <f t="shared" si="287"/>
        <v>0.18000000000000002</v>
      </c>
      <c r="BL376" s="13">
        <f t="shared" si="288"/>
        <v>1.03</v>
      </c>
      <c r="BM376" s="13">
        <f t="shared" si="289"/>
        <v>1.8050000000000002</v>
      </c>
      <c r="BN376" s="13">
        <f t="shared" si="290"/>
        <v>31.150000000000002</v>
      </c>
      <c r="BO376" s="13">
        <f t="shared" si="291"/>
        <v>0.3125</v>
      </c>
      <c r="BP376" s="13">
        <f t="shared" si="292"/>
        <v>2.8499999999999998E-2</v>
      </c>
      <c r="BQ376" s="13">
        <f>((((BJ376/Q376)^2)+((BK376/W376)^2))^(1/2))*AD376</f>
        <v>1.6054291116027156E-4</v>
      </c>
      <c r="BR376" s="209">
        <f>(((((BJ376/Q376))^2)+((BL376/X376)^2))^(1/2))*AE376</f>
        <v>9.1866221386155368E-4</v>
      </c>
      <c r="BS376" s="209">
        <f>(((((BJ376/Q376))^2)+((BM376/Y376)^2))^(1/2))*AF376</f>
        <v>1.6098886369127232E-3</v>
      </c>
      <c r="BT376" s="209">
        <f>((((BJ376/Q376)^2)+((BN376/Z376)^2))^(1/2))*AG376</f>
        <v>2.7782842681346998E-2</v>
      </c>
      <c r="BU376" s="209">
        <f>((((BJ376/Q376)^2)+((BO376/AA376)^2))^(1/2))*AH376</f>
        <v>2.7872033187547148E-4</v>
      </c>
      <c r="BV376" s="209">
        <f>((((BJ376/Q376)^2)+((BP376/AB376)^2))^(1/2))*AI376</f>
        <v>1.9346441533263941E-5</v>
      </c>
      <c r="CI376"/>
      <c r="CJ376"/>
      <c r="CK376"/>
      <c r="CL376"/>
      <c r="CM376"/>
    </row>
    <row r="377" spans="1:91" s="39" customFormat="1" ht="12.95" customHeight="1" thickBot="1" x14ac:dyDescent="0.3">
      <c r="A377" s="13">
        <v>4.6373663052883796</v>
      </c>
      <c r="B377" s="13">
        <v>-74.141999204891604</v>
      </c>
      <c r="C377" s="13">
        <v>24</v>
      </c>
      <c r="D377" s="13">
        <v>28</v>
      </c>
      <c r="E377" s="13">
        <v>1859</v>
      </c>
      <c r="F377" s="3" t="s">
        <v>5</v>
      </c>
      <c r="G377" s="4" t="s">
        <v>410</v>
      </c>
      <c r="H377" s="5" t="s">
        <v>411</v>
      </c>
      <c r="I377" s="14" t="s">
        <v>1598</v>
      </c>
      <c r="J377" s="3" t="s">
        <v>1559</v>
      </c>
      <c r="K377" s="6">
        <v>40624</v>
      </c>
      <c r="L377" s="15">
        <v>12</v>
      </c>
      <c r="M377" s="3">
        <v>7</v>
      </c>
      <c r="N377" s="3">
        <f t="shared" si="259"/>
        <v>360</v>
      </c>
      <c r="O377" s="3">
        <v>30</v>
      </c>
      <c r="P377" s="14" t="s">
        <v>1554</v>
      </c>
      <c r="Q377" s="3">
        <v>375</v>
      </c>
      <c r="R377" s="14">
        <f>0.565555287076649*Q377</f>
        <v>212.08323265374338</v>
      </c>
      <c r="S377" s="14"/>
      <c r="T377" s="14"/>
      <c r="U377" s="17">
        <v>3.9E-2</v>
      </c>
      <c r="V377" s="27">
        <v>2.0099999999999998</v>
      </c>
      <c r="W377" s="28">
        <v>10.050000000000001</v>
      </c>
      <c r="X377" s="27">
        <v>3.0999999999999996</v>
      </c>
      <c r="Y377" s="29">
        <v>18.05</v>
      </c>
      <c r="Z377" s="28">
        <v>154.44999999999999</v>
      </c>
      <c r="AA377" s="28">
        <v>3.125</v>
      </c>
      <c r="AB377" s="225">
        <v>0.95899999999999996</v>
      </c>
      <c r="AC377" s="237">
        <f t="shared" si="260"/>
        <v>1.8605415531164012E-2</v>
      </c>
      <c r="AD377" s="22">
        <f t="shared" si="261"/>
        <v>9.3027077655820078E-2</v>
      </c>
      <c r="AE377" s="22">
        <f t="shared" si="262"/>
        <v>2.8694919475924598E-2</v>
      </c>
      <c r="AF377" s="22">
        <f t="shared" si="263"/>
        <v>0.16707848275498036</v>
      </c>
      <c r="AG377" s="22">
        <f t="shared" si="264"/>
        <v>1.4296549396956626</v>
      </c>
      <c r="AH377" s="22">
        <f t="shared" si="265"/>
        <v>2.8926330116859477E-2</v>
      </c>
      <c r="AI377" s="238">
        <f t="shared" si="266"/>
        <v>6.7561538413792787E-3</v>
      </c>
      <c r="AJ377" s="247">
        <f t="shared" si="267"/>
        <v>5.1681709808788923E-5</v>
      </c>
      <c r="AK377" s="23">
        <f t="shared" si="268"/>
        <v>2.5840854904394465E-4</v>
      </c>
      <c r="AL377" s="23">
        <f t="shared" si="269"/>
        <v>7.9708109655346099E-5</v>
      </c>
      <c r="AM377" s="23">
        <f t="shared" si="270"/>
        <v>4.641068965416121E-4</v>
      </c>
      <c r="AN377" s="23">
        <f t="shared" si="271"/>
        <v>3.9712637213768403E-3</v>
      </c>
      <c r="AO377" s="23">
        <f t="shared" si="272"/>
        <v>8.035091699127633E-5</v>
      </c>
      <c r="AP377" s="248">
        <f t="shared" si="273"/>
        <v>1.8767094003831329E-5</v>
      </c>
      <c r="AQ377" s="256">
        <f t="shared" si="274"/>
        <v>258.40854904394467</v>
      </c>
      <c r="AR377" s="257">
        <f t="shared" si="275"/>
        <v>79.708109655346092</v>
      </c>
      <c r="AS377" s="257">
        <f t="shared" si="276"/>
        <v>464.10689654161212</v>
      </c>
      <c r="AT377" s="257">
        <f t="shared" si="277"/>
        <v>3971.2637213768403</v>
      </c>
      <c r="AU377" s="257">
        <f t="shared" si="278"/>
        <v>80.350916991276335</v>
      </c>
      <c r="AV377" s="258">
        <f t="shared" si="279"/>
        <v>18.767094003831328</v>
      </c>
      <c r="AW377" s="264">
        <v>1</v>
      </c>
      <c r="AX377" s="265">
        <f t="shared" si="280"/>
        <v>258.40854904394467</v>
      </c>
      <c r="AY377" s="265">
        <f t="shared" si="281"/>
        <v>79.708109655346092</v>
      </c>
      <c r="AZ377" s="265">
        <f t="shared" si="282"/>
        <v>464.10689654161212</v>
      </c>
      <c r="BA377" s="265">
        <f t="shared" si="283"/>
        <v>3971.2637213768403</v>
      </c>
      <c r="BB377" s="265">
        <f t="shared" si="284"/>
        <v>80.350916991276335</v>
      </c>
      <c r="BC377" s="266">
        <f t="shared" si="285"/>
        <v>18.767094003831328</v>
      </c>
      <c r="BF377" s="210">
        <f>'F. CONVERSIÓN DE CARBÓN A CARNE'!$L$20</f>
        <v>0.24417195935985944</v>
      </c>
      <c r="BG377" s="13">
        <v>0.1</v>
      </c>
      <c r="BH377" s="13">
        <f t="shared" si="286"/>
        <v>37.5</v>
      </c>
      <c r="BI377">
        <f>(((((BD377+BE377+BF377)/0.565555287076649)^2)+((BH377/Q377)^2))^(1/2))*R377</f>
        <v>93.988551670313754</v>
      </c>
      <c r="BJ377">
        <f>(((BH377)^2)+((BI377^2))^(1/2))</f>
        <v>1500.2385516703137</v>
      </c>
      <c r="BK377" s="13">
        <f t="shared" si="287"/>
        <v>1.0050000000000001</v>
      </c>
      <c r="BL377" s="13">
        <f t="shared" si="288"/>
        <v>0.31</v>
      </c>
      <c r="BM377" s="13">
        <f t="shared" si="289"/>
        <v>1.8050000000000002</v>
      </c>
      <c r="BN377" s="13">
        <f t="shared" si="290"/>
        <v>15.445</v>
      </c>
      <c r="BO377" s="13">
        <f t="shared" si="291"/>
        <v>0.3125</v>
      </c>
      <c r="BP377" s="13">
        <f t="shared" si="292"/>
        <v>9.5899999999999999E-2</v>
      </c>
      <c r="BQ377" s="13">
        <f>((((BJ377/(Q377+R377+S377+T377))^2)+((BK377/W377)^2))^(1/2))*AD377</f>
        <v>0.23790430453317563</v>
      </c>
      <c r="BR377" s="209">
        <f>((((BJ377/(Q377+R377+S377+T377))^2)+((BL377/X377)^2))^(1/2))*AE377</f>
        <v>7.3383417318690983E-2</v>
      </c>
      <c r="BS377" s="209">
        <f>(((((BJ377/(Q377+R377+S377+T377))^2)+((BM377/Y377)^2))^(1/2))*AF377)</f>
        <v>0.427280865355604</v>
      </c>
      <c r="BT377" s="209">
        <f>((((BJ377/(Q377+R377+S377+T377))^2)+((BN377/Z377)^2))^(1/2))*AG377</f>
        <v>3.656151227378007</v>
      </c>
      <c r="BU377" s="209">
        <f>((((BJ377/(Q377+R377+S377+T377))^2)+((BO377/AA377)^2))^(1/2))*AH377</f>
        <v>7.3975219071261075E-2</v>
      </c>
      <c r="BV377" s="209">
        <f>((((BJ377/(Q377+R377+S377+T377))^2)+((BP377/AB377)^2))^(1/2))*AI377</f>
        <v>1.7277959508727202E-2</v>
      </c>
      <c r="CI377"/>
      <c r="CJ377"/>
      <c r="CK377"/>
      <c r="CL377"/>
      <c r="CM377"/>
    </row>
    <row r="378" spans="1:91" s="12" customFormat="1" ht="12.95" customHeight="1" thickBot="1" x14ac:dyDescent="0.3">
      <c r="A378" s="13">
        <v>4.6377990000000002</v>
      </c>
      <c r="B378" s="13">
        <v>-74.117537999999996</v>
      </c>
      <c r="C378" s="13">
        <v>27</v>
      </c>
      <c r="D378" s="13">
        <v>28</v>
      </c>
      <c r="E378" s="13">
        <v>1862</v>
      </c>
      <c r="F378" s="58" t="s">
        <v>13</v>
      </c>
      <c r="G378" s="59" t="s">
        <v>1292</v>
      </c>
      <c r="H378" s="60" t="s">
        <v>1293</v>
      </c>
      <c r="I378" s="16" t="s">
        <v>1635</v>
      </c>
      <c r="J378" s="16"/>
      <c r="K378" s="73" t="s">
        <v>1636</v>
      </c>
      <c r="L378" s="16">
        <v>8</v>
      </c>
      <c r="M378" s="16">
        <v>7</v>
      </c>
      <c r="N378" s="3">
        <f t="shared" si="259"/>
        <v>240</v>
      </c>
      <c r="O378" s="3">
        <v>30</v>
      </c>
      <c r="P378" s="16" t="s">
        <v>1554</v>
      </c>
      <c r="Q378" s="62">
        <v>550</v>
      </c>
      <c r="R378" s="14"/>
      <c r="S378" s="14"/>
      <c r="T378" s="14"/>
      <c r="U378" s="17">
        <v>3.9E-2</v>
      </c>
      <c r="V378" s="33">
        <v>0.36</v>
      </c>
      <c r="W378" s="34">
        <v>1.8</v>
      </c>
      <c r="X378" s="33">
        <v>10.3</v>
      </c>
      <c r="Y378" s="29">
        <f>0.01805*1000</f>
        <v>18.05</v>
      </c>
      <c r="Z378" s="34">
        <v>311.5</v>
      </c>
      <c r="AA378" s="21">
        <f>0.003125*1000</f>
        <v>3.125</v>
      </c>
      <c r="AB378" s="216">
        <v>0.28499999999999998</v>
      </c>
      <c r="AC378" s="237">
        <f t="shared" si="260"/>
        <v>3.1218269817035803E-3</v>
      </c>
      <c r="AD378" s="22">
        <f t="shared" si="261"/>
        <v>1.5609134908517902E-2</v>
      </c>
      <c r="AE378" s="22">
        <f t="shared" si="262"/>
        <v>8.9318938643185769E-2</v>
      </c>
      <c r="AF378" s="22">
        <f t="shared" si="263"/>
        <v>0.15652493616597118</v>
      </c>
      <c r="AG378" s="22">
        <f t="shared" si="264"/>
        <v>2.701247513335181</v>
      </c>
      <c r="AH378" s="22">
        <f t="shared" si="265"/>
        <v>2.7099192549510247E-2</v>
      </c>
      <c r="AI378" s="238">
        <f t="shared" si="266"/>
        <v>1.8810000000000001E-3</v>
      </c>
      <c r="AJ378" s="247">
        <f t="shared" si="267"/>
        <v>8.6717416158432791E-6</v>
      </c>
      <c r="AK378" s="23">
        <f t="shared" si="268"/>
        <v>4.3358708079216396E-5</v>
      </c>
      <c r="AL378" s="23">
        <f t="shared" si="269"/>
        <v>2.4810816289773824E-4</v>
      </c>
      <c r="AM378" s="23">
        <f t="shared" si="270"/>
        <v>4.3479148934991998E-4</v>
      </c>
      <c r="AN378" s="23">
        <f t="shared" si="271"/>
        <v>7.503465314819947E-3</v>
      </c>
      <c r="AO378" s="23">
        <f t="shared" si="272"/>
        <v>7.5275534859750687E-5</v>
      </c>
      <c r="AP378" s="248">
        <f t="shared" si="273"/>
        <v>5.2249999999999999E-6</v>
      </c>
      <c r="AQ378" s="256">
        <f t="shared" si="274"/>
        <v>43.358708079216399</v>
      </c>
      <c r="AR378" s="257">
        <f t="shared" si="275"/>
        <v>248.10816289773825</v>
      </c>
      <c r="AS378" s="257">
        <f t="shared" si="276"/>
        <v>434.79148934991997</v>
      </c>
      <c r="AT378" s="257">
        <f t="shared" si="277"/>
        <v>7503.4653148199468</v>
      </c>
      <c r="AU378" s="257">
        <f t="shared" si="278"/>
        <v>75.275534859750692</v>
      </c>
      <c r="AV378" s="258">
        <f t="shared" si="279"/>
        <v>5.2249999999999996</v>
      </c>
      <c r="AW378" s="264">
        <v>1</v>
      </c>
      <c r="AX378" s="265">
        <f t="shared" si="280"/>
        <v>43.358708079216399</v>
      </c>
      <c r="AY378" s="265">
        <f t="shared" si="281"/>
        <v>248.10816289773825</v>
      </c>
      <c r="AZ378" s="265">
        <f t="shared" si="282"/>
        <v>434.79148934991997</v>
      </c>
      <c r="BA378" s="265">
        <f t="shared" si="283"/>
        <v>7503.4653148199468</v>
      </c>
      <c r="BB378" s="265">
        <f t="shared" si="284"/>
        <v>75.275534859750692</v>
      </c>
      <c r="BC378" s="266">
        <f t="shared" si="285"/>
        <v>5.2249999999999996</v>
      </c>
      <c r="BG378" s="13">
        <v>0.1</v>
      </c>
      <c r="BH378" s="13">
        <f t="shared" si="286"/>
        <v>55</v>
      </c>
      <c r="BI378"/>
      <c r="BJ378">
        <f>BH378</f>
        <v>55</v>
      </c>
      <c r="BK378" s="13">
        <f t="shared" si="287"/>
        <v>0.18000000000000002</v>
      </c>
      <c r="BL378" s="13">
        <f t="shared" si="288"/>
        <v>1.03</v>
      </c>
      <c r="BM378" s="13">
        <f t="shared" si="289"/>
        <v>1.8050000000000002</v>
      </c>
      <c r="BN378" s="13">
        <f t="shared" si="290"/>
        <v>31.150000000000002</v>
      </c>
      <c r="BO378" s="13">
        <f t="shared" si="291"/>
        <v>0.3125</v>
      </c>
      <c r="BP378" s="13">
        <f t="shared" si="292"/>
        <v>2.8499999999999998E-2</v>
      </c>
      <c r="BQ378" s="13">
        <f>((((BJ378/Q378)^2)+((BK378/W378)^2))^(1/2))*AD378</f>
        <v>2.2074650284537342E-3</v>
      </c>
      <c r="BR378" s="209">
        <f>(((((BJ378/Q378))^2)+((BL378/X378)^2))^(1/2))*AE378</f>
        <v>1.2631605440596364E-2</v>
      </c>
      <c r="BS378" s="209">
        <f>(((((BJ378/Q378))^2)+((BM378/Y378)^2))^(1/2))*AF378</f>
        <v>2.2135968757549945E-2</v>
      </c>
      <c r="BT378" s="209">
        <f>((((BJ378/Q378)^2)+((BN378/Z378)^2))^(1/2))*AG378</f>
        <v>0.38201408686852117</v>
      </c>
      <c r="BU378" s="209">
        <f>((((BJ378/Q378)^2)+((BO378/AA378)^2))^(1/2))*AH378</f>
        <v>3.8324045632877331E-3</v>
      </c>
      <c r="BV378" s="209">
        <f>((((BJ378/Q378)^2)+((BP378/AB378)^2))^(1/2))*AI378</f>
        <v>2.6601357108237925E-4</v>
      </c>
      <c r="CI378"/>
      <c r="CJ378"/>
      <c r="CK378"/>
      <c r="CL378"/>
      <c r="CM378"/>
    </row>
    <row r="379" spans="1:91" s="39" customFormat="1" ht="12.95" customHeight="1" thickBot="1" x14ac:dyDescent="0.3">
      <c r="A379" s="13">
        <v>4.6384388888888886</v>
      </c>
      <c r="B379" s="13">
        <v>-74.141872222222233</v>
      </c>
      <c r="C379" s="13">
        <v>24</v>
      </c>
      <c r="D379" s="13">
        <v>28</v>
      </c>
      <c r="E379" s="13">
        <v>1859</v>
      </c>
      <c r="F379" s="83" t="s">
        <v>13</v>
      </c>
      <c r="G379" s="59" t="s">
        <v>1389</v>
      </c>
      <c r="H379" s="60" t="s">
        <v>1390</v>
      </c>
      <c r="I379" s="83" t="s">
        <v>1598</v>
      </c>
      <c r="J379" s="58"/>
      <c r="K379" s="84">
        <v>41078</v>
      </c>
      <c r="L379" s="83">
        <v>8</v>
      </c>
      <c r="M379" s="83">
        <v>2</v>
      </c>
      <c r="N379" s="3">
        <f t="shared" si="259"/>
        <v>64</v>
      </c>
      <c r="O379" s="16">
        <v>8</v>
      </c>
      <c r="P379" s="16" t="s">
        <v>1632</v>
      </c>
      <c r="Q379" s="83">
        <v>550</v>
      </c>
      <c r="R379" s="14"/>
      <c r="S379" s="14"/>
      <c r="T379" s="14"/>
      <c r="U379" s="17">
        <v>3.9E-2</v>
      </c>
      <c r="V379" s="33">
        <v>0.36</v>
      </c>
      <c r="W379" s="34">
        <v>1.8</v>
      </c>
      <c r="X379" s="33">
        <v>10.3</v>
      </c>
      <c r="Y379" s="29">
        <f>0.01805*1000</f>
        <v>18.05</v>
      </c>
      <c r="Z379" s="34">
        <v>311.5</v>
      </c>
      <c r="AA379" s="158">
        <f>0.003125*1000</f>
        <v>3.125</v>
      </c>
      <c r="AB379" s="216">
        <v>0.28499999999999998</v>
      </c>
      <c r="AC379" s="237">
        <f t="shared" si="260"/>
        <v>3.1218269817035803E-3</v>
      </c>
      <c r="AD379" s="22">
        <f t="shared" si="261"/>
        <v>1.5609134908517902E-2</v>
      </c>
      <c r="AE379" s="22">
        <f t="shared" si="262"/>
        <v>8.9318938643185769E-2</v>
      </c>
      <c r="AF379" s="22">
        <f t="shared" si="263"/>
        <v>0.15652493616597118</v>
      </c>
      <c r="AG379" s="22">
        <f t="shared" si="264"/>
        <v>2.701247513335181</v>
      </c>
      <c r="AH379" s="22">
        <f t="shared" si="265"/>
        <v>2.7099192549510247E-2</v>
      </c>
      <c r="AI379" s="238">
        <f t="shared" si="266"/>
        <v>1.8810000000000001E-3</v>
      </c>
      <c r="AJ379" s="247">
        <f t="shared" si="267"/>
        <v>3.2519031059412297E-5</v>
      </c>
      <c r="AK379" s="23">
        <f t="shared" si="268"/>
        <v>1.6259515529706148E-4</v>
      </c>
      <c r="AL379" s="23">
        <f t="shared" si="269"/>
        <v>9.3040561086651843E-4</v>
      </c>
      <c r="AM379" s="23">
        <f t="shared" si="270"/>
        <v>1.6304680850621998E-3</v>
      </c>
      <c r="AN379" s="23">
        <f t="shared" si="271"/>
        <v>2.8137994930574801E-2</v>
      </c>
      <c r="AO379" s="23">
        <f t="shared" si="272"/>
        <v>2.8228325572406506E-4</v>
      </c>
      <c r="AP379" s="248">
        <f t="shared" si="273"/>
        <v>1.9593750000000002E-5</v>
      </c>
      <c r="AQ379" s="256">
        <f t="shared" si="274"/>
        <v>162.59515529706147</v>
      </c>
      <c r="AR379" s="257">
        <f t="shared" si="275"/>
        <v>930.40561086651837</v>
      </c>
      <c r="AS379" s="257">
        <f t="shared" si="276"/>
        <v>1630.4680850621999</v>
      </c>
      <c r="AT379" s="257">
        <f t="shared" si="277"/>
        <v>28137.994930574801</v>
      </c>
      <c r="AU379" s="257">
        <f t="shared" si="278"/>
        <v>282.28325572406504</v>
      </c>
      <c r="AV379" s="258">
        <f t="shared" si="279"/>
        <v>19.593750000000004</v>
      </c>
      <c r="AW379" s="264">
        <v>0</v>
      </c>
      <c r="AX379" s="265">
        <f t="shared" si="280"/>
        <v>0</v>
      </c>
      <c r="AY379" s="265">
        <f t="shared" si="281"/>
        <v>0</v>
      </c>
      <c r="AZ379" s="265">
        <f t="shared" si="282"/>
        <v>0</v>
      </c>
      <c r="BA379" s="265">
        <f t="shared" si="283"/>
        <v>0</v>
      </c>
      <c r="BB379" s="265">
        <f t="shared" si="284"/>
        <v>0</v>
      </c>
      <c r="BC379" s="266">
        <f t="shared" si="285"/>
        <v>0</v>
      </c>
      <c r="BG379" s="13">
        <v>0.1</v>
      </c>
      <c r="BH379" s="13">
        <f t="shared" si="286"/>
        <v>55</v>
      </c>
      <c r="BI379"/>
      <c r="BJ379">
        <f>BH379</f>
        <v>55</v>
      </c>
      <c r="BK379" s="13">
        <f t="shared" si="287"/>
        <v>0.18000000000000002</v>
      </c>
      <c r="BL379" s="13">
        <f t="shared" si="288"/>
        <v>1.03</v>
      </c>
      <c r="BM379" s="13">
        <f t="shared" si="289"/>
        <v>1.8050000000000002</v>
      </c>
      <c r="BN379" s="13">
        <f t="shared" si="290"/>
        <v>31.150000000000002</v>
      </c>
      <c r="BO379" s="13">
        <f t="shared" si="291"/>
        <v>0.3125</v>
      </c>
      <c r="BP379" s="13">
        <f t="shared" si="292"/>
        <v>2.8499999999999998E-2</v>
      </c>
      <c r="BQ379" s="13">
        <f>((((BJ379/Q379)^2)+((BK379/W379)^2))^(1/2))*AD379</f>
        <v>2.2074650284537342E-3</v>
      </c>
      <c r="BR379" s="209">
        <f>(((((BJ379/Q379))^2)+((BL379/X379)^2))^(1/2))*AE379</f>
        <v>1.2631605440596364E-2</v>
      </c>
      <c r="BS379" s="209">
        <f>(((((BJ379/Q379))^2)+((BM379/Y379)^2))^(1/2))*AF379</f>
        <v>2.2135968757549945E-2</v>
      </c>
      <c r="BT379" s="209">
        <f>((((BJ379/Q379)^2)+((BN379/Z379)^2))^(1/2))*AG379</f>
        <v>0.38201408686852117</v>
      </c>
      <c r="BU379" s="209">
        <f>((((BJ379/Q379)^2)+((BO379/AA379)^2))^(1/2))*AH379</f>
        <v>3.8324045632877331E-3</v>
      </c>
      <c r="BV379" s="209">
        <f>((((BJ379/Q379)^2)+((BP379/AB379)^2))^(1/2))*AI379</f>
        <v>2.6601357108237925E-4</v>
      </c>
      <c r="CI379"/>
      <c r="CJ379"/>
      <c r="CK379"/>
      <c r="CL379"/>
      <c r="CM379"/>
    </row>
    <row r="380" spans="1:91" s="12" customFormat="1" ht="12.95" customHeight="1" thickBot="1" x14ac:dyDescent="0.3">
      <c r="A380" s="13">
        <v>4.6384689999999997</v>
      </c>
      <c r="B380" s="13">
        <v>-74.160622000000004</v>
      </c>
      <c r="C380" s="13">
        <v>22</v>
      </c>
      <c r="D380" s="13">
        <v>28</v>
      </c>
      <c r="E380" s="13">
        <v>1857</v>
      </c>
      <c r="F380" s="3" t="s">
        <v>5</v>
      </c>
      <c r="G380" s="4" t="s">
        <v>83</v>
      </c>
      <c r="H380" s="5" t="s">
        <v>145</v>
      </c>
      <c r="I380" s="14" t="s">
        <v>1570</v>
      </c>
      <c r="J380" s="3" t="s">
        <v>1553</v>
      </c>
      <c r="K380" s="6">
        <v>40662</v>
      </c>
      <c r="L380" s="15">
        <v>12</v>
      </c>
      <c r="M380" s="3">
        <v>7</v>
      </c>
      <c r="N380" s="3">
        <f t="shared" si="259"/>
        <v>360</v>
      </c>
      <c r="O380" s="3">
        <v>30</v>
      </c>
      <c r="P380" s="14" t="s">
        <v>1554</v>
      </c>
      <c r="Q380" s="3">
        <v>340</v>
      </c>
      <c r="R380" s="14"/>
      <c r="S380" s="14"/>
      <c r="T380" s="14">
        <f>0.738210935315612*Q380</f>
        <v>250.99171800730807</v>
      </c>
      <c r="U380" s="17">
        <v>3.9E-2</v>
      </c>
      <c r="V380" s="27">
        <v>2.02</v>
      </c>
      <c r="W380" s="28">
        <v>10.1</v>
      </c>
      <c r="X380" s="27">
        <v>1.9</v>
      </c>
      <c r="Y380" s="155">
        <v>18.05</v>
      </c>
      <c r="Z380" s="28">
        <v>160.19999999999999</v>
      </c>
      <c r="AA380" s="21">
        <v>3.125</v>
      </c>
      <c r="AB380" s="222">
        <v>1.0149999999999999</v>
      </c>
      <c r="AC380" s="237">
        <f t="shared" si="260"/>
        <v>1.8822460910615693E-2</v>
      </c>
      <c r="AD380" s="22">
        <f t="shared" si="261"/>
        <v>9.4112304553078466E-2</v>
      </c>
      <c r="AE380" s="22">
        <f t="shared" si="262"/>
        <v>1.770429491592565E-2</v>
      </c>
      <c r="AF380" s="22">
        <f t="shared" si="263"/>
        <v>0.16819080170129366</v>
      </c>
      <c r="AG380" s="22">
        <f t="shared" si="264"/>
        <v>1.4927516029112047</v>
      </c>
      <c r="AH380" s="22">
        <f t="shared" si="265"/>
        <v>2.9118906111719821E-2</v>
      </c>
      <c r="AI380" s="238">
        <f t="shared" si="266"/>
        <v>7.1982791253290103E-3</v>
      </c>
      <c r="AJ380" s="247">
        <f t="shared" si="267"/>
        <v>5.2284613640599146E-5</v>
      </c>
      <c r="AK380" s="23">
        <f t="shared" si="268"/>
        <v>2.6142306820299576E-4</v>
      </c>
      <c r="AL380" s="23">
        <f t="shared" si="269"/>
        <v>4.9178596988682361E-5</v>
      </c>
      <c r="AM380" s="23">
        <f t="shared" si="270"/>
        <v>4.6719667139248237E-4</v>
      </c>
      <c r="AN380" s="23">
        <f t="shared" si="271"/>
        <v>4.1465322303089018E-3</v>
      </c>
      <c r="AO380" s="23">
        <f t="shared" si="272"/>
        <v>8.0885850310332842E-5</v>
      </c>
      <c r="AP380" s="248">
        <f t="shared" si="273"/>
        <v>1.9995219792580584E-5</v>
      </c>
      <c r="AQ380" s="256">
        <f t="shared" si="274"/>
        <v>261.42306820299575</v>
      </c>
      <c r="AR380" s="257">
        <f t="shared" si="275"/>
        <v>49.178596988682358</v>
      </c>
      <c r="AS380" s="257">
        <f t="shared" si="276"/>
        <v>467.19667139248236</v>
      </c>
      <c r="AT380" s="257">
        <f t="shared" si="277"/>
        <v>4146.5322303089015</v>
      </c>
      <c r="AU380" s="257">
        <f t="shared" si="278"/>
        <v>80.885850310332842</v>
      </c>
      <c r="AV380" s="258">
        <f t="shared" si="279"/>
        <v>19.995219792580585</v>
      </c>
      <c r="AW380" s="264">
        <v>1</v>
      </c>
      <c r="AX380" s="265">
        <f t="shared" si="280"/>
        <v>261.42306820299575</v>
      </c>
      <c r="AY380" s="265">
        <f t="shared" si="281"/>
        <v>49.178596988682358</v>
      </c>
      <c r="AZ380" s="265">
        <f t="shared" si="282"/>
        <v>467.19667139248236</v>
      </c>
      <c r="BA380" s="265">
        <f t="shared" si="283"/>
        <v>4146.5322303089015</v>
      </c>
      <c r="BB380" s="265">
        <f t="shared" si="284"/>
        <v>80.885850310332842</v>
      </c>
      <c r="BC380" s="266">
        <f t="shared" si="285"/>
        <v>19.995219792580585</v>
      </c>
      <c r="BD380" s="211">
        <f>'F. CONVERSIÓN DE CARBÓN A CARNE'!$F$20</f>
        <v>0.16207300021353654</v>
      </c>
      <c r="BG380" s="13">
        <v>0.1</v>
      </c>
      <c r="BH380" s="13">
        <f t="shared" si="286"/>
        <v>34</v>
      </c>
      <c r="BI380">
        <f>(((((BD380+BE380+BF380)/0.738210935315612)^2)+((BH380/Q380)^2))^(1/2))*T380</f>
        <v>60.551710300506684</v>
      </c>
      <c r="BJ380">
        <f t="shared" ref="BJ380:BJ382" si="315">(((BH380)^2)+((BI380^2))^(1/2))</f>
        <v>1216.5517103005068</v>
      </c>
      <c r="BK380" s="13">
        <f t="shared" si="287"/>
        <v>1.01</v>
      </c>
      <c r="BL380" s="13">
        <f t="shared" si="288"/>
        <v>0.19</v>
      </c>
      <c r="BM380" s="13">
        <f t="shared" si="289"/>
        <v>1.8050000000000002</v>
      </c>
      <c r="BN380" s="13">
        <f t="shared" si="290"/>
        <v>16.02</v>
      </c>
      <c r="BO380" s="13">
        <f t="shared" si="291"/>
        <v>0.3125</v>
      </c>
      <c r="BP380" s="13">
        <f t="shared" si="292"/>
        <v>0.10149999999999999</v>
      </c>
      <c r="BQ380" s="13">
        <f>((((BJ380/(Q380+R380+S380+T380))^2)+((BK380/W380)^2))^(1/2))*AD380</f>
        <v>0.19395788446639758</v>
      </c>
      <c r="BR380" s="209">
        <f>((((BJ380/(Q380+R380+S380+T380))^2)+((BL380/X380)^2))^(1/2))*AE380</f>
        <v>3.6487126780807462E-2</v>
      </c>
      <c r="BS380" s="209">
        <f>(((((BJ380/(Q380+R380+S380+T380))^2)+((BM380/Y380)^2))^(1/2))*AF380)</f>
        <v>0.34662770441767088</v>
      </c>
      <c r="BT380" s="209">
        <f>((((BJ380/(Q380+R380+S380+T380))^2)+((BN380/Z380)^2))^(1/2))*AG380</f>
        <v>3.0764409001501867</v>
      </c>
      <c r="BU380" s="209">
        <f>((((BJ380/(Q380+R380+S380+T380))^2)+((BO380/AA380)^2))^(1/2))*AH380</f>
        <v>6.0011721678959642E-2</v>
      </c>
      <c r="BV380" s="209">
        <f>((((BJ380/(Q380+R380+S380+T380))^2)+((BP380/AB380)^2))^(1/2))*AI380</f>
        <v>1.4835073878783009E-2</v>
      </c>
      <c r="CI380"/>
      <c r="CJ380"/>
      <c r="CK380"/>
      <c r="CL380"/>
      <c r="CM380"/>
    </row>
    <row r="381" spans="1:91" s="56" customFormat="1" ht="12.95" customHeight="1" thickBot="1" x14ac:dyDescent="0.3">
      <c r="A381" s="13">
        <v>4.6388850000000001</v>
      </c>
      <c r="B381" s="13">
        <v>-74.197198999999998</v>
      </c>
      <c r="C381" s="13">
        <v>18</v>
      </c>
      <c r="D381" s="13">
        <v>28</v>
      </c>
      <c r="E381" s="13">
        <v>1853</v>
      </c>
      <c r="F381" s="3" t="s">
        <v>5</v>
      </c>
      <c r="G381" s="4" t="s">
        <v>115</v>
      </c>
      <c r="H381" s="5" t="s">
        <v>116</v>
      </c>
      <c r="I381" s="14" t="s">
        <v>1570</v>
      </c>
      <c r="J381" s="3" t="s">
        <v>1553</v>
      </c>
      <c r="K381" s="6">
        <v>40617</v>
      </c>
      <c r="L381" s="15">
        <v>12</v>
      </c>
      <c r="M381" s="3">
        <v>7</v>
      </c>
      <c r="N381" s="3">
        <f t="shared" si="259"/>
        <v>360</v>
      </c>
      <c r="O381" s="3">
        <v>30</v>
      </c>
      <c r="P381" s="14" t="s">
        <v>1554</v>
      </c>
      <c r="Q381" s="3">
        <v>330</v>
      </c>
      <c r="R381" s="14"/>
      <c r="S381" s="14"/>
      <c r="T381" s="14">
        <f>0.738210935315612*Q381</f>
        <v>243.60960865415197</v>
      </c>
      <c r="U381" s="17">
        <v>3.9E-2</v>
      </c>
      <c r="V381" s="27">
        <v>2.02</v>
      </c>
      <c r="W381" s="28">
        <v>10.1</v>
      </c>
      <c r="X381" s="27">
        <v>1.9</v>
      </c>
      <c r="Y381" s="155">
        <v>18.05</v>
      </c>
      <c r="Z381" s="28">
        <v>160.19999999999999</v>
      </c>
      <c r="AA381" s="21">
        <v>3.125</v>
      </c>
      <c r="AB381" s="222">
        <v>1.0149999999999999</v>
      </c>
      <c r="AC381" s="237">
        <f t="shared" si="260"/>
        <v>1.8268859119126998E-2</v>
      </c>
      <c r="AD381" s="22">
        <f t="shared" si="261"/>
        <v>9.1344295595635006E-2</v>
      </c>
      <c r="AE381" s="22">
        <f t="shared" si="262"/>
        <v>1.7183580359574898E-2</v>
      </c>
      <c r="AF381" s="22">
        <f t="shared" si="263"/>
        <v>0.16324401341596154</v>
      </c>
      <c r="AG381" s="22">
        <f t="shared" si="264"/>
        <v>1.4488471440020523</v>
      </c>
      <c r="AH381" s="22">
        <f t="shared" si="265"/>
        <v>2.8262467696669243E-2</v>
      </c>
      <c r="AI381" s="238">
        <f t="shared" si="266"/>
        <v>6.9865650334075711E-3</v>
      </c>
      <c r="AJ381" s="247">
        <f t="shared" si="267"/>
        <v>5.0746830886463885E-5</v>
      </c>
      <c r="AK381" s="23">
        <f t="shared" si="268"/>
        <v>2.5373415443231945E-4</v>
      </c>
      <c r="AL381" s="23">
        <f t="shared" si="269"/>
        <v>4.7732167665485828E-5</v>
      </c>
      <c r="AM381" s="23">
        <f t="shared" si="270"/>
        <v>4.5345559282211536E-4</v>
      </c>
      <c r="AN381" s="23">
        <f t="shared" si="271"/>
        <v>4.0245754000057012E-3</v>
      </c>
      <c r="AO381" s="23">
        <f t="shared" si="272"/>
        <v>7.8506854712970115E-5</v>
      </c>
      <c r="AP381" s="248">
        <f t="shared" si="273"/>
        <v>1.940712509279881E-5</v>
      </c>
      <c r="AQ381" s="256">
        <f t="shared" si="274"/>
        <v>253.73415443231946</v>
      </c>
      <c r="AR381" s="257">
        <f t="shared" si="275"/>
        <v>47.732167665485825</v>
      </c>
      <c r="AS381" s="257">
        <f t="shared" si="276"/>
        <v>453.45559282211536</v>
      </c>
      <c r="AT381" s="257">
        <f t="shared" si="277"/>
        <v>4024.5754000057013</v>
      </c>
      <c r="AU381" s="257">
        <f t="shared" si="278"/>
        <v>78.50685471297011</v>
      </c>
      <c r="AV381" s="258">
        <f t="shared" si="279"/>
        <v>19.407125092798811</v>
      </c>
      <c r="AW381" s="264">
        <v>1</v>
      </c>
      <c r="AX381" s="265">
        <f t="shared" si="280"/>
        <v>253.73415443231946</v>
      </c>
      <c r="AY381" s="265">
        <f t="shared" si="281"/>
        <v>47.732167665485825</v>
      </c>
      <c r="AZ381" s="265">
        <f t="shared" si="282"/>
        <v>453.45559282211536</v>
      </c>
      <c r="BA381" s="265">
        <f t="shared" si="283"/>
        <v>4024.5754000057013</v>
      </c>
      <c r="BB381" s="265">
        <f t="shared" si="284"/>
        <v>78.50685471297011</v>
      </c>
      <c r="BC381" s="266">
        <f t="shared" si="285"/>
        <v>19.407125092798811</v>
      </c>
      <c r="BD381" s="211">
        <f>'F. CONVERSIÓN DE CARBÓN A CARNE'!$F$20</f>
        <v>0.16207300021353654</v>
      </c>
      <c r="BG381" s="13">
        <v>0.1</v>
      </c>
      <c r="BH381" s="13">
        <f t="shared" si="286"/>
        <v>33</v>
      </c>
      <c r="BI381">
        <f>(((((BD381+BE381+BF381)/0.738210935315612)^2)+((BH381/Q381)^2))^(1/2))*T381</f>
        <v>58.770777644609431</v>
      </c>
      <c r="BJ381">
        <f t="shared" si="315"/>
        <v>1147.7707776446093</v>
      </c>
      <c r="BK381" s="13">
        <f t="shared" si="287"/>
        <v>1.01</v>
      </c>
      <c r="BL381" s="13">
        <f t="shared" si="288"/>
        <v>0.19</v>
      </c>
      <c r="BM381" s="13">
        <f t="shared" si="289"/>
        <v>1.8050000000000002</v>
      </c>
      <c r="BN381" s="13">
        <f t="shared" si="290"/>
        <v>16.02</v>
      </c>
      <c r="BO381" s="13">
        <f t="shared" si="291"/>
        <v>0.3125</v>
      </c>
      <c r="BP381" s="13">
        <f t="shared" si="292"/>
        <v>0.10149999999999999</v>
      </c>
      <c r="BQ381" s="13">
        <f>((((BJ381/(Q381+R381+S381+T381))^2)+((BK381/W381)^2))^(1/2))*AD381</f>
        <v>0.18300453291520946</v>
      </c>
      <c r="BR381" s="209">
        <f>((((BJ381/(Q381+R381+S381+T381))^2)+((BL381/X381)^2))^(1/2))*AE381</f>
        <v>3.4426595300880977E-2</v>
      </c>
      <c r="BS381" s="209">
        <f>(((((BJ381/(Q381+R381+S381+T381))^2)+((BM381/Y381)^2))^(1/2))*AF381)</f>
        <v>0.3270526553583693</v>
      </c>
      <c r="BT381" s="209">
        <f>((((BJ381/(Q381+R381+S381+T381))^2)+((BN381/Z381)^2))^(1/2))*AG381</f>
        <v>2.9027055616848072</v>
      </c>
      <c r="BU381" s="209">
        <f>((((BJ381/(Q381+R381+S381+T381))^2)+((BO381/AA381)^2))^(1/2))*AH381</f>
        <v>5.6622689639606878E-2</v>
      </c>
      <c r="BV381" s="209">
        <f>((((BJ381/(Q381+R381+S381+T381))^2)+((BP381/AB381)^2))^(1/2))*AI381</f>
        <v>1.399729520363815E-2</v>
      </c>
      <c r="CI381"/>
      <c r="CJ381"/>
      <c r="CK381"/>
      <c r="CL381"/>
      <c r="CM381"/>
    </row>
    <row r="382" spans="1:91" s="12" customFormat="1" ht="12.95" customHeight="1" thickBot="1" x14ac:dyDescent="0.3">
      <c r="A382" s="13">
        <v>4.638983333333333</v>
      </c>
      <c r="B382" s="13">
        <v>-74.171833333333339</v>
      </c>
      <c r="C382" s="13">
        <v>21</v>
      </c>
      <c r="D382" s="13">
        <v>28</v>
      </c>
      <c r="E382" s="13">
        <v>1856</v>
      </c>
      <c r="F382" s="3" t="s">
        <v>5</v>
      </c>
      <c r="G382" s="4" t="s">
        <v>402</v>
      </c>
      <c r="H382" s="5" t="s">
        <v>403</v>
      </c>
      <c r="I382" s="14" t="s">
        <v>1598</v>
      </c>
      <c r="J382" s="3" t="s">
        <v>1553</v>
      </c>
      <c r="K382" s="6">
        <v>40633</v>
      </c>
      <c r="L382" s="15">
        <v>12</v>
      </c>
      <c r="M382" s="3">
        <v>7</v>
      </c>
      <c r="N382" s="3">
        <f t="shared" si="259"/>
        <v>360</v>
      </c>
      <c r="O382" s="3">
        <v>30</v>
      </c>
      <c r="P382" s="14" t="s">
        <v>1554</v>
      </c>
      <c r="Q382" s="3">
        <v>510</v>
      </c>
      <c r="R382" s="14"/>
      <c r="S382" s="14"/>
      <c r="T382" s="14">
        <f>0.738210935315612*Q382</f>
        <v>376.48757701096213</v>
      </c>
      <c r="U382" s="17">
        <v>3.9E-2</v>
      </c>
      <c r="V382" s="27">
        <v>2.02</v>
      </c>
      <c r="W382" s="28">
        <v>10.1</v>
      </c>
      <c r="X382" s="27">
        <v>1.9</v>
      </c>
      <c r="Y382" s="155">
        <v>18.05</v>
      </c>
      <c r="Z382" s="28">
        <v>160.19999999999999</v>
      </c>
      <c r="AA382" s="21">
        <v>3.125</v>
      </c>
      <c r="AB382" s="222">
        <v>1.0149999999999999</v>
      </c>
      <c r="AC382" s="237">
        <f t="shared" si="260"/>
        <v>2.8233691365923543E-2</v>
      </c>
      <c r="AD382" s="22">
        <f t="shared" si="261"/>
        <v>0.14116845682961771</v>
      </c>
      <c r="AE382" s="22">
        <f t="shared" si="262"/>
        <v>2.6556442373888479E-2</v>
      </c>
      <c r="AF382" s="22">
        <f t="shared" si="263"/>
        <v>0.25228620255194056</v>
      </c>
      <c r="AG382" s="22">
        <f t="shared" si="264"/>
        <v>2.2391274043668079</v>
      </c>
      <c r="AH382" s="22">
        <f t="shared" si="265"/>
        <v>4.3678359167579735E-2</v>
      </c>
      <c r="AI382" s="238">
        <f t="shared" si="266"/>
        <v>1.0797418687993518E-2</v>
      </c>
      <c r="AJ382" s="247">
        <f t="shared" si="267"/>
        <v>7.8426920460898729E-5</v>
      </c>
      <c r="AK382" s="23">
        <f t="shared" si="268"/>
        <v>3.9213460230449364E-4</v>
      </c>
      <c r="AL382" s="23">
        <f t="shared" si="269"/>
        <v>7.3767895483023549E-5</v>
      </c>
      <c r="AM382" s="23">
        <f t="shared" si="270"/>
        <v>7.0079500708872375E-4</v>
      </c>
      <c r="AN382" s="23">
        <f t="shared" si="271"/>
        <v>6.2197983454633553E-3</v>
      </c>
      <c r="AO382" s="23">
        <f t="shared" si="272"/>
        <v>1.2132877546549927E-4</v>
      </c>
      <c r="AP382" s="248">
        <f t="shared" si="273"/>
        <v>2.9992829688870884E-5</v>
      </c>
      <c r="AQ382" s="256">
        <f t="shared" si="274"/>
        <v>392.13460230449363</v>
      </c>
      <c r="AR382" s="257">
        <f t="shared" si="275"/>
        <v>73.767895483023551</v>
      </c>
      <c r="AS382" s="257">
        <f t="shared" si="276"/>
        <v>700.79500708872376</v>
      </c>
      <c r="AT382" s="257">
        <f t="shared" si="277"/>
        <v>6219.798345463355</v>
      </c>
      <c r="AU382" s="257">
        <f t="shared" si="278"/>
        <v>121.32877546549928</v>
      </c>
      <c r="AV382" s="258">
        <f t="shared" si="279"/>
        <v>29.992829688870884</v>
      </c>
      <c r="AW382" s="264">
        <v>1</v>
      </c>
      <c r="AX382" s="265">
        <f t="shared" si="280"/>
        <v>392.13460230449363</v>
      </c>
      <c r="AY382" s="265">
        <f t="shared" si="281"/>
        <v>73.767895483023551</v>
      </c>
      <c r="AZ382" s="265">
        <f t="shared" si="282"/>
        <v>700.79500708872376</v>
      </c>
      <c r="BA382" s="265">
        <f t="shared" si="283"/>
        <v>6219.798345463355</v>
      </c>
      <c r="BB382" s="265">
        <f t="shared" si="284"/>
        <v>121.32877546549928</v>
      </c>
      <c r="BC382" s="266">
        <f t="shared" si="285"/>
        <v>29.992829688870884</v>
      </c>
      <c r="BD382" s="211">
        <f>'F. CONVERSIÓN DE CARBÓN A CARNE'!$F$20</f>
        <v>0.16207300021353654</v>
      </c>
      <c r="BG382" s="13">
        <v>0.1</v>
      </c>
      <c r="BH382" s="13">
        <f t="shared" si="286"/>
        <v>51</v>
      </c>
      <c r="BI382">
        <f>(((((BD382+BE382+BF382)/0.738210935315612)^2)+((BH382/Q382)^2))^(1/2))*T382</f>
        <v>90.827565450760034</v>
      </c>
      <c r="BJ382">
        <f t="shared" si="315"/>
        <v>2691.8275654507602</v>
      </c>
      <c r="BK382" s="13">
        <f t="shared" si="287"/>
        <v>1.01</v>
      </c>
      <c r="BL382" s="13">
        <f t="shared" si="288"/>
        <v>0.19</v>
      </c>
      <c r="BM382" s="13">
        <f t="shared" si="289"/>
        <v>1.8050000000000002</v>
      </c>
      <c r="BN382" s="13">
        <f t="shared" si="290"/>
        <v>16.02</v>
      </c>
      <c r="BO382" s="13">
        <f t="shared" si="291"/>
        <v>0.3125</v>
      </c>
      <c r="BP382" s="13">
        <f t="shared" si="292"/>
        <v>0.10149999999999999</v>
      </c>
      <c r="BQ382" s="13">
        <f>((((BJ382/(Q382+R382+S382+T382))^2)+((BK382/W382)^2))^(1/2))*AD382</f>
        <v>0.42889168805099859</v>
      </c>
      <c r="BR382" s="209">
        <f>((((BJ382/(Q382+R382+S382+T382))^2)+((BL382/X382)^2))^(1/2))*AE382</f>
        <v>8.0682594781871023E-2</v>
      </c>
      <c r="BS382" s="209">
        <f>(((((BJ382/(Q382+R382+S382+T382))^2)+((BM382/Y382)^2))^(1/2))*AF382)</f>
        <v>0.76648465042777469</v>
      </c>
      <c r="BT382" s="209">
        <f>((((BJ382/(Q382+R382+S382+T382))^2)+((BN382/Z382)^2))^(1/2))*AG382</f>
        <v>6.8028166758188098</v>
      </c>
      <c r="BU382" s="209">
        <f>((((BJ382/(Q382+R382+S382+T382))^2)+((BO382/AA382)^2))^(1/2))*AH382</f>
        <v>0.13270163615439312</v>
      </c>
      <c r="BV382" s="209">
        <f>((((BJ382/(Q382+R382+S382+T382))^2)+((BP382/AB382)^2))^(1/2))*AI382</f>
        <v>3.2804234258055245E-2</v>
      </c>
      <c r="CI382"/>
      <c r="CJ382"/>
      <c r="CK382"/>
      <c r="CL382"/>
      <c r="CM382"/>
    </row>
    <row r="383" spans="1:91" s="12" customFormat="1" ht="12.95" customHeight="1" thickBot="1" x14ac:dyDescent="0.3">
      <c r="A383" s="13">
        <v>4.6394091741465697</v>
      </c>
      <c r="B383" s="13">
        <v>-74.064995247681907</v>
      </c>
      <c r="C383" s="13">
        <v>33</v>
      </c>
      <c r="D383" s="13">
        <v>28</v>
      </c>
      <c r="E383" s="13">
        <v>2361</v>
      </c>
      <c r="F383" s="83" t="s">
        <v>13</v>
      </c>
      <c r="G383" s="59" t="s">
        <v>1434</v>
      </c>
      <c r="H383" s="60" t="s">
        <v>1435</v>
      </c>
      <c r="I383" s="93" t="s">
        <v>1585</v>
      </c>
      <c r="J383" s="71"/>
      <c r="K383" s="95">
        <v>41092</v>
      </c>
      <c r="L383" s="93">
        <v>3</v>
      </c>
      <c r="M383" s="16">
        <v>7</v>
      </c>
      <c r="N383" s="3">
        <f t="shared" si="259"/>
        <v>90</v>
      </c>
      <c r="O383" s="3">
        <v>30</v>
      </c>
      <c r="P383" s="93" t="s">
        <v>1593</v>
      </c>
      <c r="Q383" s="62">
        <v>550</v>
      </c>
      <c r="R383" s="14"/>
      <c r="S383" s="14"/>
      <c r="T383" s="14"/>
      <c r="U383" s="17">
        <v>3.9E-2</v>
      </c>
      <c r="V383" s="143">
        <v>2.8800000000000002E-3</v>
      </c>
      <c r="W383" s="143">
        <v>3.2000000000000002E-3</v>
      </c>
      <c r="X383" s="143">
        <v>7.5000000000000002E-4</v>
      </c>
      <c r="Y383" s="146">
        <v>4.0000000000000003E-5</v>
      </c>
      <c r="Z383" s="143">
        <v>6.7999999999999996E-3</v>
      </c>
      <c r="AA383" s="146">
        <v>2.64</v>
      </c>
      <c r="AB383" s="221">
        <v>1.4999999999999999E-2</v>
      </c>
      <c r="AC383" s="237">
        <f t="shared" si="260"/>
        <v>2.4974615853628644E-5</v>
      </c>
      <c r="AD383" s="22">
        <f t="shared" si="261"/>
        <v>2.7749573170698493E-5</v>
      </c>
      <c r="AE383" s="22">
        <f t="shared" si="262"/>
        <v>6.5038062118824593E-6</v>
      </c>
      <c r="AF383" s="22">
        <f t="shared" si="263"/>
        <v>3.4686966463373119E-7</v>
      </c>
      <c r="AG383" s="22">
        <f t="shared" si="264"/>
        <v>5.8967842987734291E-5</v>
      </c>
      <c r="AH383" s="22">
        <f t="shared" si="265"/>
        <v>2.2893397865826257E-2</v>
      </c>
      <c r="AI383" s="238">
        <f t="shared" si="266"/>
        <v>9.8999999999999994E-5</v>
      </c>
      <c r="AJ383" s="247">
        <f t="shared" si="267"/>
        <v>6.937393292674624E-8</v>
      </c>
      <c r="AK383" s="23">
        <f t="shared" si="268"/>
        <v>7.7082147696384702E-8</v>
      </c>
      <c r="AL383" s="23">
        <f t="shared" si="269"/>
        <v>1.8066128366340164E-8</v>
      </c>
      <c r="AM383" s="23">
        <f t="shared" si="270"/>
        <v>9.6352684620480882E-10</v>
      </c>
      <c r="AN383" s="23">
        <f t="shared" si="271"/>
        <v>1.6379956385481747E-7</v>
      </c>
      <c r="AO383" s="23">
        <f t="shared" si="272"/>
        <v>6.3592771849517376E-5</v>
      </c>
      <c r="AP383" s="248">
        <f t="shared" si="273"/>
        <v>2.7499999999999996E-7</v>
      </c>
      <c r="AQ383" s="256">
        <f t="shared" si="274"/>
        <v>7.7082147696384704E-2</v>
      </c>
      <c r="AR383" s="257">
        <f t="shared" si="275"/>
        <v>1.8066128366340164E-2</v>
      </c>
      <c r="AS383" s="257">
        <f t="shared" si="276"/>
        <v>9.6352684620480884E-4</v>
      </c>
      <c r="AT383" s="257">
        <f t="shared" si="277"/>
        <v>0.16379956385481748</v>
      </c>
      <c r="AU383" s="257">
        <f t="shared" si="278"/>
        <v>63.592771849517376</v>
      </c>
      <c r="AV383" s="258">
        <f t="shared" si="279"/>
        <v>0.27499999999999997</v>
      </c>
      <c r="AW383" s="264">
        <v>1</v>
      </c>
      <c r="AX383" s="265">
        <f t="shared" si="280"/>
        <v>7.7082147696384704E-2</v>
      </c>
      <c r="AY383" s="265">
        <f t="shared" si="281"/>
        <v>1.8066128366340164E-2</v>
      </c>
      <c r="AZ383" s="265">
        <f t="shared" si="282"/>
        <v>9.6352684620480884E-4</v>
      </c>
      <c r="BA383" s="265">
        <f t="shared" si="283"/>
        <v>0.16379956385481748</v>
      </c>
      <c r="BB383" s="265">
        <f t="shared" si="284"/>
        <v>63.592771849517376</v>
      </c>
      <c r="BC383" s="266">
        <f t="shared" si="285"/>
        <v>0.27499999999999997</v>
      </c>
      <c r="BG383" s="13">
        <v>0.1</v>
      </c>
      <c r="BH383" s="13">
        <f t="shared" si="286"/>
        <v>55</v>
      </c>
      <c r="BI383"/>
      <c r="BJ383">
        <f>BH383</f>
        <v>55</v>
      </c>
      <c r="BK383" s="13">
        <f t="shared" si="287"/>
        <v>3.2000000000000003E-4</v>
      </c>
      <c r="BL383" s="13">
        <f t="shared" si="288"/>
        <v>7.5000000000000007E-5</v>
      </c>
      <c r="BM383" s="13">
        <f t="shared" si="289"/>
        <v>4.0000000000000007E-6</v>
      </c>
      <c r="BN383" s="13">
        <f t="shared" si="290"/>
        <v>6.8000000000000005E-4</v>
      </c>
      <c r="BO383" s="13">
        <f t="shared" si="291"/>
        <v>0.26400000000000001</v>
      </c>
      <c r="BP383" s="13">
        <f t="shared" si="292"/>
        <v>1.5E-3</v>
      </c>
      <c r="BQ383" s="13">
        <f>((((BJ383/Q383)^2)+((BK383/W383)^2))^(1/2))*AD383</f>
        <v>3.9243822728066389E-6</v>
      </c>
      <c r="BR383" s="209">
        <f>(((((BJ383/Q383))^2)+((BL383/X383)^2))^(1/2))*AE383</f>
        <v>9.1977709518905595E-7</v>
      </c>
      <c r="BS383" s="209">
        <f>(((((BJ383/Q383))^2)+((BM383/Y383)^2))^(1/2))*AF383</f>
        <v>4.9054778410082988E-8</v>
      </c>
      <c r="BT383" s="209">
        <f>((((BJ383/Q383)^2)+((BN383/Z383)^2))^(1/2))*AG383</f>
        <v>8.3393123297141065E-6</v>
      </c>
      <c r="BU383" s="209">
        <f>((((BJ383/Q383)^2)+((BO383/AA383)^2))^(1/2))*AH383</f>
        <v>3.2376153750654771E-3</v>
      </c>
      <c r="BV383" s="209">
        <f>((((BJ383/Q383)^2)+((BP383/AB383)^2))^(1/2))*AI383</f>
        <v>1.4000714267493643E-5</v>
      </c>
      <c r="CI383"/>
      <c r="CJ383"/>
      <c r="CK383"/>
      <c r="CL383"/>
      <c r="CM383"/>
    </row>
    <row r="384" spans="1:91" s="39" customFormat="1" ht="12.95" customHeight="1" x14ac:dyDescent="0.25">
      <c r="A384" s="13">
        <v>4.6395388888888887</v>
      </c>
      <c r="B384" s="13">
        <v>-74.172008333333338</v>
      </c>
      <c r="C384" s="13">
        <v>21</v>
      </c>
      <c r="D384" s="13">
        <v>28</v>
      </c>
      <c r="E384" s="13">
        <v>1856</v>
      </c>
      <c r="F384" s="3" t="s">
        <v>5</v>
      </c>
      <c r="G384" s="4" t="s">
        <v>428</v>
      </c>
      <c r="H384" s="5" t="s">
        <v>429</v>
      </c>
      <c r="I384" s="14" t="s">
        <v>1598</v>
      </c>
      <c r="J384" s="3" t="s">
        <v>1553</v>
      </c>
      <c r="K384" s="6">
        <v>40637</v>
      </c>
      <c r="L384" s="15">
        <v>12</v>
      </c>
      <c r="M384" s="3">
        <v>7</v>
      </c>
      <c r="N384" s="3">
        <f t="shared" si="259"/>
        <v>360</v>
      </c>
      <c r="O384" s="3">
        <v>30</v>
      </c>
      <c r="P384" s="14" t="s">
        <v>1554</v>
      </c>
      <c r="Q384" s="3">
        <v>400</v>
      </c>
      <c r="R384" s="14"/>
      <c r="S384" s="14"/>
      <c r="T384" s="14">
        <f>0.738210935315612*Q384</f>
        <v>295.28437412624481</v>
      </c>
      <c r="U384" s="17">
        <v>3.9E-2</v>
      </c>
      <c r="V384" s="30">
        <v>2.02</v>
      </c>
      <c r="W384" s="31">
        <v>10.1</v>
      </c>
      <c r="X384" s="30">
        <v>1.9</v>
      </c>
      <c r="Y384" s="155">
        <v>18.05</v>
      </c>
      <c r="Z384" s="31">
        <v>160.19999999999999</v>
      </c>
      <c r="AA384" s="21">
        <v>3.125</v>
      </c>
      <c r="AB384" s="224">
        <v>1.0149999999999999</v>
      </c>
      <c r="AC384" s="237">
        <f t="shared" si="260"/>
        <v>2.2144071659547872E-2</v>
      </c>
      <c r="AD384" s="22">
        <f t="shared" si="261"/>
        <v>0.11072035829773938</v>
      </c>
      <c r="AE384" s="22">
        <f t="shared" si="262"/>
        <v>2.0828582254030181E-2</v>
      </c>
      <c r="AF384" s="22">
        <f t="shared" si="263"/>
        <v>0.1978715314132867</v>
      </c>
      <c r="AG384" s="22">
        <f t="shared" si="264"/>
        <v>1.7561783563661233</v>
      </c>
      <c r="AH384" s="22">
        <f t="shared" si="265"/>
        <v>3.4257536602023325E-2</v>
      </c>
      <c r="AI384" s="238">
        <f t="shared" si="266"/>
        <v>8.4685636768576603E-3</v>
      </c>
      <c r="AJ384" s="247">
        <f t="shared" si="267"/>
        <v>6.1511310165410758E-5</v>
      </c>
      <c r="AK384" s="23">
        <f t="shared" si="268"/>
        <v>3.0755655082705384E-4</v>
      </c>
      <c r="AL384" s="23">
        <f t="shared" si="269"/>
        <v>5.7857172927861611E-5</v>
      </c>
      <c r="AM384" s="23">
        <f t="shared" si="270"/>
        <v>5.4964314281468526E-4</v>
      </c>
      <c r="AN384" s="23">
        <f t="shared" si="271"/>
        <v>4.8782732121281204E-3</v>
      </c>
      <c r="AO384" s="23">
        <f t="shared" si="272"/>
        <v>9.5159823894509231E-5</v>
      </c>
      <c r="AP384" s="248">
        <f t="shared" si="273"/>
        <v>2.3523787991271279E-5</v>
      </c>
      <c r="AQ384" s="256">
        <f t="shared" si="274"/>
        <v>307.55655082705385</v>
      </c>
      <c r="AR384" s="257">
        <f t="shared" si="275"/>
        <v>57.857172927861612</v>
      </c>
      <c r="AS384" s="257">
        <f t="shared" si="276"/>
        <v>549.64314281468523</v>
      </c>
      <c r="AT384" s="257">
        <f t="shared" si="277"/>
        <v>4878.2732121281206</v>
      </c>
      <c r="AU384" s="257">
        <f t="shared" si="278"/>
        <v>95.159823894509231</v>
      </c>
      <c r="AV384" s="258">
        <f t="shared" si="279"/>
        <v>23.523787991271277</v>
      </c>
      <c r="AW384" s="264">
        <v>1</v>
      </c>
      <c r="AX384" s="265">
        <f t="shared" si="280"/>
        <v>307.55655082705385</v>
      </c>
      <c r="AY384" s="265">
        <f t="shared" si="281"/>
        <v>57.857172927861612</v>
      </c>
      <c r="AZ384" s="265">
        <f t="shared" si="282"/>
        <v>549.64314281468523</v>
      </c>
      <c r="BA384" s="265">
        <f t="shared" si="283"/>
        <v>4878.2732121281206</v>
      </c>
      <c r="BB384" s="265">
        <f t="shared" si="284"/>
        <v>95.159823894509231</v>
      </c>
      <c r="BC384" s="266">
        <f t="shared" si="285"/>
        <v>23.523787991271277</v>
      </c>
      <c r="BD384" s="211">
        <f>'F. CONVERSIÓN DE CARBÓN A CARNE'!$F$20</f>
        <v>0.16207300021353654</v>
      </c>
      <c r="BG384" s="13">
        <v>0.1</v>
      </c>
      <c r="BH384" s="13">
        <f t="shared" si="286"/>
        <v>40</v>
      </c>
      <c r="BI384">
        <f>(((((BD384+BE384+BF384)/0.738210935315612)^2)+((BH384/Q384)^2))^(1/2))*T384</f>
        <v>71.237306235890216</v>
      </c>
      <c r="BJ384">
        <f t="shared" ref="BJ384:BJ388" si="316">(((BH384)^2)+((BI384^2))^(1/2))</f>
        <v>1671.2373062358902</v>
      </c>
      <c r="BK384" s="13">
        <f t="shared" si="287"/>
        <v>1.01</v>
      </c>
      <c r="BL384" s="13">
        <f t="shared" si="288"/>
        <v>0.19</v>
      </c>
      <c r="BM384" s="13">
        <f t="shared" si="289"/>
        <v>1.8050000000000002</v>
      </c>
      <c r="BN384" s="13">
        <f t="shared" si="290"/>
        <v>16.02</v>
      </c>
      <c r="BO384" s="13">
        <f t="shared" si="291"/>
        <v>0.3125</v>
      </c>
      <c r="BP384" s="13">
        <f t="shared" si="292"/>
        <v>0.10149999999999999</v>
      </c>
      <c r="BQ384" s="13">
        <f>((((BJ384/(Q384+R384+S384+T384))^2)+((BK384/W384)^2))^(1/2))*AD384</f>
        <v>0.26636591484786293</v>
      </c>
      <c r="BR384" s="209">
        <f>((((BJ384/(Q384+R384+S384+T384))^2)+((BL384/X384)^2))^(1/2))*AE384</f>
        <v>5.0108439426825704E-2</v>
      </c>
      <c r="BS384" s="209">
        <f>(((((BJ384/(Q384+R384+S384+T384))^2)+((BM384/Y384)^2))^(1/2))*AF384)</f>
        <v>0.47603017455484414</v>
      </c>
      <c r="BT384" s="209">
        <f>((((BJ384/(Q384+R384+S384+T384))^2)+((BN384/Z384)^2))^(1/2))*AG384</f>
        <v>4.2249326295670926</v>
      </c>
      <c r="BU384" s="209">
        <f>((((BJ384/(Q384+R384+S384+T384))^2)+((BO384/AA384)^2))^(1/2))*AH384</f>
        <v>8.241519642570018E-2</v>
      </c>
      <c r="BV384" s="209">
        <f>((((BJ384/(Q384+R384+S384+T384))^2)+((BP384/AB384)^2))^(1/2))*AI384</f>
        <v>2.0373278644634125E-2</v>
      </c>
      <c r="CI384"/>
      <c r="CJ384"/>
      <c r="CK384"/>
      <c r="CL384"/>
      <c r="CM384"/>
    </row>
    <row r="385" spans="1:91" s="39" customFormat="1" ht="12.95" customHeight="1" thickBot="1" x14ac:dyDescent="0.3">
      <c r="A385" s="13">
        <v>4.6396761432244302</v>
      </c>
      <c r="B385" s="13">
        <v>-74.141172349791105</v>
      </c>
      <c r="C385" s="13">
        <v>24</v>
      </c>
      <c r="D385" s="13">
        <v>28</v>
      </c>
      <c r="E385" s="13">
        <v>1859</v>
      </c>
      <c r="F385" s="3" t="s">
        <v>5</v>
      </c>
      <c r="G385" s="4" t="s">
        <v>375</v>
      </c>
      <c r="H385" s="5" t="s">
        <v>376</v>
      </c>
      <c r="I385" s="14" t="s">
        <v>1598</v>
      </c>
      <c r="J385" s="3" t="s">
        <v>1553</v>
      </c>
      <c r="K385" s="6">
        <v>40624</v>
      </c>
      <c r="L385" s="15">
        <v>12</v>
      </c>
      <c r="M385" s="3">
        <v>7</v>
      </c>
      <c r="N385" s="3">
        <f t="shared" si="259"/>
        <v>360</v>
      </c>
      <c r="O385" s="3">
        <v>30</v>
      </c>
      <c r="P385" s="14" t="s">
        <v>1554</v>
      </c>
      <c r="Q385" s="3">
        <v>1000</v>
      </c>
      <c r="R385" s="14"/>
      <c r="S385" s="14"/>
      <c r="T385" s="14">
        <f>0.738210935315612*Q385</f>
        <v>738.21093531561201</v>
      </c>
      <c r="U385" s="17">
        <v>3.9E-2</v>
      </c>
      <c r="V385" s="18">
        <v>2.02</v>
      </c>
      <c r="W385" s="19">
        <v>10.1</v>
      </c>
      <c r="X385" s="18">
        <v>1.9</v>
      </c>
      <c r="Y385" s="20">
        <v>18.05</v>
      </c>
      <c r="Z385" s="19">
        <v>160.19999999999999</v>
      </c>
      <c r="AA385" s="21">
        <v>3.125</v>
      </c>
      <c r="AB385" s="219">
        <v>1.0149999999999999</v>
      </c>
      <c r="AC385" s="237">
        <f t="shared" si="260"/>
        <v>5.5360179148869697E-2</v>
      </c>
      <c r="AD385" s="22">
        <f t="shared" si="261"/>
        <v>0.27680089574434852</v>
      </c>
      <c r="AE385" s="22">
        <f t="shared" si="262"/>
        <v>5.2071455635075453E-2</v>
      </c>
      <c r="AF385" s="22">
        <f t="shared" si="263"/>
        <v>0.49467882853321682</v>
      </c>
      <c r="AG385" s="22">
        <f t="shared" si="264"/>
        <v>4.3904458909153092</v>
      </c>
      <c r="AH385" s="22">
        <f t="shared" si="265"/>
        <v>8.5643841505058313E-2</v>
      </c>
      <c r="AI385" s="238">
        <f t="shared" si="266"/>
        <v>2.117140919214415E-2</v>
      </c>
      <c r="AJ385" s="247">
        <f t="shared" si="267"/>
        <v>1.5377827541352692E-4</v>
      </c>
      <c r="AK385" s="23">
        <f t="shared" si="268"/>
        <v>7.6889137706763477E-4</v>
      </c>
      <c r="AL385" s="23">
        <f t="shared" si="269"/>
        <v>1.4464293231965404E-4</v>
      </c>
      <c r="AM385" s="23">
        <f t="shared" si="270"/>
        <v>1.3741078570367134E-3</v>
      </c>
      <c r="AN385" s="23">
        <f t="shared" si="271"/>
        <v>1.2195683030320304E-2</v>
      </c>
      <c r="AO385" s="23">
        <f t="shared" si="272"/>
        <v>2.3789955973627309E-4</v>
      </c>
      <c r="AP385" s="248">
        <f t="shared" si="273"/>
        <v>5.8809469978178193E-5</v>
      </c>
      <c r="AQ385" s="256">
        <f t="shared" si="274"/>
        <v>768.89137706763472</v>
      </c>
      <c r="AR385" s="257">
        <f t="shared" si="275"/>
        <v>144.64293231965405</v>
      </c>
      <c r="AS385" s="257">
        <f t="shared" si="276"/>
        <v>1374.1078570367133</v>
      </c>
      <c r="AT385" s="257">
        <f t="shared" si="277"/>
        <v>12195.683030320304</v>
      </c>
      <c r="AU385" s="257">
        <f t="shared" si="278"/>
        <v>237.89955973627309</v>
      </c>
      <c r="AV385" s="258">
        <f t="shared" si="279"/>
        <v>58.809469978178193</v>
      </c>
      <c r="AW385" s="264">
        <v>1</v>
      </c>
      <c r="AX385" s="265">
        <f t="shared" si="280"/>
        <v>768.89137706763472</v>
      </c>
      <c r="AY385" s="265">
        <f t="shared" si="281"/>
        <v>144.64293231965405</v>
      </c>
      <c r="AZ385" s="265">
        <f t="shared" si="282"/>
        <v>1374.1078570367133</v>
      </c>
      <c r="BA385" s="265">
        <f t="shared" si="283"/>
        <v>12195.683030320304</v>
      </c>
      <c r="BB385" s="265">
        <f t="shared" si="284"/>
        <v>237.89955973627309</v>
      </c>
      <c r="BC385" s="266">
        <f t="shared" si="285"/>
        <v>58.809469978178193</v>
      </c>
      <c r="BD385" s="211">
        <f>'F. CONVERSIÓN DE CARBÓN A CARNE'!$F$20</f>
        <v>0.16207300021353654</v>
      </c>
      <c r="BG385" s="13">
        <v>0.1</v>
      </c>
      <c r="BH385" s="13">
        <f t="shared" si="286"/>
        <v>100</v>
      </c>
      <c r="BI385">
        <f>(((((BD385+BE385+BF385)/0.738210935315612)^2)+((BH385/Q385)^2))^(1/2))*T385</f>
        <v>178.09326558972555</v>
      </c>
      <c r="BJ385">
        <f t="shared" si="316"/>
        <v>10178.093265589725</v>
      </c>
      <c r="BK385" s="13">
        <f t="shared" si="287"/>
        <v>1.01</v>
      </c>
      <c r="BL385" s="13">
        <f t="shared" si="288"/>
        <v>0.19</v>
      </c>
      <c r="BM385" s="13">
        <f t="shared" si="289"/>
        <v>1.8050000000000002</v>
      </c>
      <c r="BN385" s="13">
        <f t="shared" si="290"/>
        <v>16.02</v>
      </c>
      <c r="BO385" s="13">
        <f t="shared" si="291"/>
        <v>0.3125</v>
      </c>
      <c r="BP385" s="13">
        <f t="shared" si="292"/>
        <v>0.10149999999999999</v>
      </c>
      <c r="BQ385" s="13">
        <f>((((BJ385/(Q385+R385+S385+T385))^2)+((BK385/W385)^2))^(1/2))*AD385</f>
        <v>1.6210438496333497</v>
      </c>
      <c r="BR385" s="209">
        <f>((((BJ385/(Q385+R385+S385+T385))^2)+((BL385/X385)^2))^(1/2))*AE385</f>
        <v>0.30494884300033304</v>
      </c>
      <c r="BS385" s="209">
        <f>(((((BJ385/(Q385+R385+S385+T385))^2)+((BM385/Y385)^2))^(1/2))*AF385)</f>
        <v>2.8970140085031639</v>
      </c>
      <c r="BT385" s="209">
        <f>((((BJ385/(Q385+R385+S385+T385))^2)+((BN385/Z385)^2))^(1/2))*AG385</f>
        <v>25.71200244665966</v>
      </c>
      <c r="BU385" s="209">
        <f>((((BJ385/(Q385+R385+S385+T385))^2)+((BO385/AA385)^2))^(1/2))*AH385</f>
        <v>0.50156059704002143</v>
      </c>
      <c r="BV385" s="209">
        <f>((((BJ385/(Q385+R385+S385+T385))^2)+((BP385/AB385)^2))^(1/2))*AI385</f>
        <v>0.1239872528833641</v>
      </c>
      <c r="CI385"/>
      <c r="CJ385"/>
      <c r="CK385"/>
      <c r="CL385"/>
      <c r="CM385"/>
    </row>
    <row r="386" spans="1:91" s="12" customFormat="1" ht="12.95" customHeight="1" thickBot="1" x14ac:dyDescent="0.3">
      <c r="A386" s="13">
        <v>4.6397944444444441</v>
      </c>
      <c r="B386" s="13">
        <v>-74.092855555555545</v>
      </c>
      <c r="C386" s="13">
        <v>30</v>
      </c>
      <c r="D386" s="13">
        <v>28</v>
      </c>
      <c r="E386" s="13">
        <v>2358</v>
      </c>
      <c r="F386" s="3" t="s">
        <v>5</v>
      </c>
      <c r="G386" s="4" t="s">
        <v>480</v>
      </c>
      <c r="H386" s="5" t="s">
        <v>481</v>
      </c>
      <c r="I386" s="14" t="s">
        <v>1601</v>
      </c>
      <c r="J386" s="3" t="s">
        <v>1553</v>
      </c>
      <c r="K386" s="6" t="s">
        <v>1551</v>
      </c>
      <c r="L386" s="15">
        <v>12</v>
      </c>
      <c r="M386" s="3">
        <v>7</v>
      </c>
      <c r="N386" s="3">
        <f t="shared" si="259"/>
        <v>360</v>
      </c>
      <c r="O386" s="3">
        <v>30</v>
      </c>
      <c r="P386" s="14" t="s">
        <v>1554</v>
      </c>
      <c r="Q386" s="3">
        <v>500</v>
      </c>
      <c r="R386" s="14"/>
      <c r="S386" s="14"/>
      <c r="T386" s="14">
        <f>0.738210935315612*Q386</f>
        <v>369.105467657806</v>
      </c>
      <c r="U386" s="17">
        <v>3.9E-2</v>
      </c>
      <c r="V386" s="27">
        <v>2.02</v>
      </c>
      <c r="W386" s="28">
        <v>10.1</v>
      </c>
      <c r="X386" s="27">
        <v>1.9</v>
      </c>
      <c r="Y386" s="155">
        <v>18.05</v>
      </c>
      <c r="Z386" s="28">
        <v>160.19999999999999</v>
      </c>
      <c r="AA386" s="21">
        <v>3.125</v>
      </c>
      <c r="AB386" s="222">
        <v>1.0149999999999999</v>
      </c>
      <c r="AC386" s="237">
        <f t="shared" si="260"/>
        <v>2.7680089574434848E-2</v>
      </c>
      <c r="AD386" s="22">
        <f t="shared" si="261"/>
        <v>0.13840044787217426</v>
      </c>
      <c r="AE386" s="22">
        <f t="shared" si="262"/>
        <v>2.6035727817537727E-2</v>
      </c>
      <c r="AF386" s="22">
        <f t="shared" si="263"/>
        <v>0.24733941426660841</v>
      </c>
      <c r="AG386" s="22">
        <f t="shared" si="264"/>
        <v>2.1952229454576546</v>
      </c>
      <c r="AH386" s="22">
        <f t="shared" si="265"/>
        <v>4.2821920752529156E-2</v>
      </c>
      <c r="AI386" s="238">
        <f t="shared" si="266"/>
        <v>1.0585704596072075E-2</v>
      </c>
      <c r="AJ386" s="247">
        <f t="shared" si="267"/>
        <v>7.6889137706763461E-5</v>
      </c>
      <c r="AK386" s="23">
        <f t="shared" si="268"/>
        <v>3.8444568853381739E-4</v>
      </c>
      <c r="AL386" s="23">
        <f t="shared" si="269"/>
        <v>7.2321466159827022E-5</v>
      </c>
      <c r="AM386" s="23">
        <f t="shared" si="270"/>
        <v>6.8705392851835668E-4</v>
      </c>
      <c r="AN386" s="23">
        <f t="shared" si="271"/>
        <v>6.0978415151601521E-3</v>
      </c>
      <c r="AO386" s="23">
        <f t="shared" si="272"/>
        <v>1.1894977986813654E-4</v>
      </c>
      <c r="AP386" s="248">
        <f t="shared" si="273"/>
        <v>2.9404734989089096E-5</v>
      </c>
      <c r="AQ386" s="256">
        <f t="shared" si="274"/>
        <v>384.44568853381736</v>
      </c>
      <c r="AR386" s="257">
        <f t="shared" si="275"/>
        <v>72.321466159827025</v>
      </c>
      <c r="AS386" s="257">
        <f t="shared" si="276"/>
        <v>687.05392851835666</v>
      </c>
      <c r="AT386" s="257">
        <f t="shared" si="277"/>
        <v>6097.8415151601521</v>
      </c>
      <c r="AU386" s="257">
        <f t="shared" si="278"/>
        <v>118.94977986813655</v>
      </c>
      <c r="AV386" s="258">
        <f t="shared" si="279"/>
        <v>29.404734989089096</v>
      </c>
      <c r="AW386" s="264">
        <v>1</v>
      </c>
      <c r="AX386" s="265">
        <f t="shared" si="280"/>
        <v>384.44568853381736</v>
      </c>
      <c r="AY386" s="265">
        <f t="shared" si="281"/>
        <v>72.321466159827025</v>
      </c>
      <c r="AZ386" s="265">
        <f t="shared" si="282"/>
        <v>687.05392851835666</v>
      </c>
      <c r="BA386" s="265">
        <f t="shared" si="283"/>
        <v>6097.8415151601521</v>
      </c>
      <c r="BB386" s="265">
        <f t="shared" si="284"/>
        <v>118.94977986813655</v>
      </c>
      <c r="BC386" s="266">
        <f t="shared" si="285"/>
        <v>29.404734989089096</v>
      </c>
      <c r="BD386" s="211">
        <f>'F. CONVERSIÓN DE CARBÓN A CARNE'!$F$20</f>
        <v>0.16207300021353654</v>
      </c>
      <c r="BG386" s="13">
        <v>0.1</v>
      </c>
      <c r="BH386" s="13">
        <f t="shared" si="286"/>
        <v>50</v>
      </c>
      <c r="BI386">
        <f>(((((BD386+BE386+BF386)/0.738210935315612)^2)+((BH386/Q386)^2))^(1/2))*T386</f>
        <v>89.046632794862774</v>
      </c>
      <c r="BJ386">
        <f t="shared" si="316"/>
        <v>2589.0466327948629</v>
      </c>
      <c r="BK386" s="13">
        <f t="shared" si="287"/>
        <v>1.01</v>
      </c>
      <c r="BL386" s="13">
        <f t="shared" si="288"/>
        <v>0.19</v>
      </c>
      <c r="BM386" s="13">
        <f t="shared" si="289"/>
        <v>1.8050000000000002</v>
      </c>
      <c r="BN386" s="13">
        <f t="shared" si="290"/>
        <v>16.02</v>
      </c>
      <c r="BO386" s="13">
        <f t="shared" si="291"/>
        <v>0.3125</v>
      </c>
      <c r="BP386" s="13">
        <f t="shared" si="292"/>
        <v>0.10149999999999999</v>
      </c>
      <c r="BQ386" s="13">
        <f>((((BJ386/(Q386+R386+S386+T386))^2)+((BK386/W386)^2))^(1/2))*AD386</f>
        <v>0.41252420909739601</v>
      </c>
      <c r="BR386" s="209">
        <f>((((BJ386/(Q386+R386+S386+T386))^2)+((BL386/X386)^2))^(1/2))*AE386</f>
        <v>7.7603564087628932E-2</v>
      </c>
      <c r="BS386" s="209">
        <f>(((((BJ386/(Q386+R386+S386+T386))^2)+((BM386/Y386)^2))^(1/2))*AF386)</f>
        <v>0.73723385883247494</v>
      </c>
      <c r="BT386" s="209">
        <f>((((BJ386/(Q386+R386+S386+T386))^2)+((BN386/Z386)^2))^(1/2))*AG386</f>
        <v>6.543205772020082</v>
      </c>
      <c r="BU386" s="209">
        <f>((((BJ386/(Q386+R386+S386+T386))^2)+((BO386/AA386)^2))^(1/2))*AH386</f>
        <v>0.12763744093360022</v>
      </c>
      <c r="BV386" s="209">
        <f>((((BJ386/(Q386+R386+S386+T386))^2)+((BP386/AB386)^2))^(1/2))*AI386</f>
        <v>3.1552350323797398E-2</v>
      </c>
      <c r="CI386"/>
      <c r="CJ386"/>
      <c r="CK386"/>
      <c r="CL386"/>
      <c r="CM386"/>
    </row>
    <row r="387" spans="1:91" s="39" customFormat="1" ht="12.95" customHeight="1" thickBot="1" x14ac:dyDescent="0.3">
      <c r="A387" s="13">
        <v>4.6397999999999993</v>
      </c>
      <c r="B387" s="13">
        <v>-74.167241666666669</v>
      </c>
      <c r="C387" s="13">
        <v>22</v>
      </c>
      <c r="D387" s="13">
        <v>28</v>
      </c>
      <c r="E387" s="13">
        <v>1857</v>
      </c>
      <c r="F387" s="3" t="s">
        <v>5</v>
      </c>
      <c r="G387" s="4" t="s">
        <v>365</v>
      </c>
      <c r="H387" s="5" t="s">
        <v>366</v>
      </c>
      <c r="I387" s="14" t="s">
        <v>1598</v>
      </c>
      <c r="J387" s="3" t="s">
        <v>1553</v>
      </c>
      <c r="K387" s="6">
        <v>40627</v>
      </c>
      <c r="L387" s="15">
        <v>12</v>
      </c>
      <c r="M387" s="3">
        <v>7</v>
      </c>
      <c r="N387" s="3">
        <f t="shared" ref="N387:N450" si="317">L387*O387</f>
        <v>360</v>
      </c>
      <c r="O387" s="3">
        <v>30</v>
      </c>
      <c r="P387" s="14" t="s">
        <v>1554</v>
      </c>
      <c r="Q387" s="3">
        <v>300</v>
      </c>
      <c r="R387" s="14"/>
      <c r="S387" s="14"/>
      <c r="T387" s="14">
        <f>0.738210935315612*Q387</f>
        <v>221.4632805946836</v>
      </c>
      <c r="U387" s="17">
        <v>3.9E-2</v>
      </c>
      <c r="V387" s="27">
        <v>2.02</v>
      </c>
      <c r="W387" s="28">
        <v>10.1</v>
      </c>
      <c r="X387" s="27">
        <v>1.9</v>
      </c>
      <c r="Y387" s="155">
        <v>18.05</v>
      </c>
      <c r="Z387" s="28">
        <v>160.19999999999999</v>
      </c>
      <c r="AA387" s="21">
        <v>3.125</v>
      </c>
      <c r="AB387" s="222">
        <v>1.0149999999999999</v>
      </c>
      <c r="AC387" s="237">
        <f t="shared" ref="AC387:AC450" si="318">(((R387+S387+T387+Q387)*V387*12)/1000000)*EXP(U387*7)</f>
        <v>1.6608053744660907E-2</v>
      </c>
      <c r="AD387" s="22">
        <f t="shared" ref="AD387:AD450" si="319">(((R387+S387+T387+Q387)*W387*12)/1000000)*EXP(U387*7)</f>
        <v>8.3040268723304528E-2</v>
      </c>
      <c r="AE387" s="22">
        <f t="shared" ref="AE387:AE450" si="320">((R387+S387+T387+Q387)*X387*12/1000000)*EXP(U387*7)</f>
        <v>1.5621436690522635E-2</v>
      </c>
      <c r="AF387" s="22">
        <f t="shared" ref="AF387:AF450" si="321">(((R387+S387+T387+Q387)*Y387*12)/1000000)*EXP(U387*7)</f>
        <v>0.14840364855996507</v>
      </c>
      <c r="AG387" s="22">
        <f t="shared" ref="AG387:AG450" si="322">(((R387+S387+T387+Q387)*Z387*12)/1000000)*EXP(U387*7)</f>
        <v>1.3171337672745929</v>
      </c>
      <c r="AH387" s="22">
        <f t="shared" ref="AH387:AH450" si="323">EXP(U387*7)*((R387+S387+T387+Q387)*AA387*12)/1000000</f>
        <v>2.5693152451517494E-2</v>
      </c>
      <c r="AI387" s="238">
        <f t="shared" ref="AI387:AI450" si="324">((R387+S387+T387+Q387)*AB387*12)/1000000</f>
        <v>6.3514227576432457E-3</v>
      </c>
      <c r="AJ387" s="247">
        <f t="shared" ref="AJ387:AJ450" si="325">IFERROR((AC387/(O387*12)),0)</f>
        <v>4.6133482624058075E-5</v>
      </c>
      <c r="AK387" s="23">
        <f t="shared" ref="AK387:AK450" si="326">IFERROR((AD387/(O387*12)),0)</f>
        <v>2.3066741312029036E-4</v>
      </c>
      <c r="AL387" s="23">
        <f t="shared" ref="AL387:AL450" si="327">IFERROR((AE387/(O387*12)),0)</f>
        <v>4.3392879695896206E-5</v>
      </c>
      <c r="AM387" s="23">
        <f t="shared" ref="AM387:AM450" si="328">IFERROR((AF387/(12*O387)),0)</f>
        <v>4.1223235711101411E-4</v>
      </c>
      <c r="AN387" s="23">
        <f t="shared" ref="AN387:AN450" si="329">IFERROR((AG387/(12*O387)),0)</f>
        <v>3.6587049090960914E-3</v>
      </c>
      <c r="AO387" s="23">
        <f t="shared" ref="AO387:AO450" si="330">IFERROR((AH387/(12*O387)),0)</f>
        <v>7.1369867920881934E-5</v>
      </c>
      <c r="AP387" s="248">
        <f t="shared" ref="AP387:AP450" si="331">IFERROR((AI387/(12*O387)),0)</f>
        <v>1.7642840993453461E-5</v>
      </c>
      <c r="AQ387" s="256">
        <f t="shared" ref="AQ387:AQ450" si="332">AK387*1000000</f>
        <v>230.66741312029035</v>
      </c>
      <c r="AR387" s="257">
        <f t="shared" ref="AR387:AR450" si="333">AL387*1000000</f>
        <v>43.392879695896205</v>
      </c>
      <c r="AS387" s="257">
        <f t="shared" ref="AS387:AS450" si="334">AM387*1000000</f>
        <v>412.2323571110141</v>
      </c>
      <c r="AT387" s="257">
        <f t="shared" ref="AT387:AT450" si="335">AN387*1000000</f>
        <v>3658.7049090960913</v>
      </c>
      <c r="AU387" s="257">
        <f t="shared" ref="AU387:AU450" si="336">AO387*1000000</f>
        <v>71.36986792088193</v>
      </c>
      <c r="AV387" s="258">
        <f t="shared" ref="AV387:AV450" si="337">AP387*1000000</f>
        <v>17.642840993453461</v>
      </c>
      <c r="AW387" s="264">
        <v>1</v>
      </c>
      <c r="AX387" s="265">
        <f t="shared" ref="AX387:AX450" si="338">AK387*1000000*AW387</f>
        <v>230.66741312029035</v>
      </c>
      <c r="AY387" s="265">
        <f t="shared" ref="AY387:AY450" si="339">AL387*1000000*AW387</f>
        <v>43.392879695896205</v>
      </c>
      <c r="AZ387" s="265">
        <f t="shared" ref="AZ387:AZ450" si="340">AM387*1000000*AW387</f>
        <v>412.2323571110141</v>
      </c>
      <c r="BA387" s="265">
        <f t="shared" ref="BA387:BA450" si="341">AN387*1000000*AW387</f>
        <v>3658.7049090960913</v>
      </c>
      <c r="BB387" s="265">
        <f t="shared" ref="BB387:BB450" si="342">AO387*1000000*AW387</f>
        <v>71.36986792088193</v>
      </c>
      <c r="BC387" s="266">
        <f t="shared" ref="BC387:BC450" si="343">AP387*1000000*AW387</f>
        <v>17.642840993453461</v>
      </c>
      <c r="BD387" s="211">
        <f>'F. CONVERSIÓN DE CARBÓN A CARNE'!$F$20</f>
        <v>0.16207300021353654</v>
      </c>
      <c r="BG387" s="13">
        <v>0.1</v>
      </c>
      <c r="BH387" s="13">
        <f t="shared" ref="BH387:BH450" si="344">Q387*BG387</f>
        <v>30</v>
      </c>
      <c r="BI387">
        <f>(((((BD387+BE387+BF387)/0.738210935315612)^2)+((BH387/Q387)^2))^(1/2))*T387</f>
        <v>53.427979676917666</v>
      </c>
      <c r="BJ387">
        <f t="shared" si="316"/>
        <v>953.42797967691763</v>
      </c>
      <c r="BK387" s="13">
        <f t="shared" ref="BK387:BK450" si="345">W387*0.1</f>
        <v>1.01</v>
      </c>
      <c r="BL387" s="13">
        <f t="shared" ref="BL387:BL450" si="346">X387*0.1</f>
        <v>0.19</v>
      </c>
      <c r="BM387" s="13">
        <f t="shared" ref="BM387:BM450" si="347">Y387*0.1</f>
        <v>1.8050000000000002</v>
      </c>
      <c r="BN387" s="13">
        <f t="shared" ref="BN387:BN450" si="348">Z387*0.1</f>
        <v>16.02</v>
      </c>
      <c r="BO387" s="13">
        <f t="shared" ref="BO387:BO450" si="349">AA387*0.1</f>
        <v>0.3125</v>
      </c>
      <c r="BP387" s="13">
        <f t="shared" ref="BP387:BP450" si="350">AB387*0.1</f>
        <v>0.10149999999999999</v>
      </c>
      <c r="BQ387" s="13">
        <f>((((BJ387/(Q387+R387+S387+T387))^2)+((BK387/W387)^2))^(1/2))*AD387</f>
        <v>0.15205528045580266</v>
      </c>
      <c r="BR387" s="209">
        <f>((((BJ387/(Q387+R387+S387+T387))^2)+((BL387/X387)^2))^(1/2))*AE387</f>
        <v>2.8604458699606441E-2</v>
      </c>
      <c r="BS387" s="209">
        <f>(((((BJ387/(Q387+R387+S387+T387))^2)+((BM387/Y387)^2))^(1/2))*AF387)</f>
        <v>0.27174235764626126</v>
      </c>
      <c r="BT387" s="209">
        <f>((((BJ387/(Q387+R387+S387+T387))^2)+((BN387/Z387)^2))^(1/2))*AG387</f>
        <v>2.411807517724712</v>
      </c>
      <c r="BU387" s="209">
        <f>((((BJ387/(Q387+R387+S387+T387))^2)+((BO387/AA387)^2))^(1/2))*AH387</f>
        <v>4.7046807071721125E-2</v>
      </c>
      <c r="BV387" s="209">
        <f>((((BJ387/(Q387+R387+S387+T387))^2)+((BP387/AB387)^2))^(1/2))*AI387</f>
        <v>1.1630108904449836E-2</v>
      </c>
      <c r="CI387"/>
      <c r="CJ387"/>
      <c r="CK387"/>
      <c r="CL387"/>
      <c r="CM387"/>
    </row>
    <row r="388" spans="1:91" s="39" customFormat="1" ht="12.95" customHeight="1" thickBot="1" x14ac:dyDescent="0.3">
      <c r="A388" s="13">
        <v>4.6398050622689002</v>
      </c>
      <c r="B388" s="13">
        <v>-74.141132863748894</v>
      </c>
      <c r="C388" s="13">
        <v>24</v>
      </c>
      <c r="D388" s="13">
        <v>28</v>
      </c>
      <c r="E388" s="13">
        <v>1859</v>
      </c>
      <c r="F388" s="3" t="s">
        <v>5</v>
      </c>
      <c r="G388" s="4" t="s">
        <v>363</v>
      </c>
      <c r="H388" s="5" t="s">
        <v>364</v>
      </c>
      <c r="I388" s="14" t="s">
        <v>1598</v>
      </c>
      <c r="J388" s="3" t="s">
        <v>1559</v>
      </c>
      <c r="K388" s="6">
        <v>40624</v>
      </c>
      <c r="L388" s="15">
        <v>12</v>
      </c>
      <c r="M388" s="3">
        <v>7</v>
      </c>
      <c r="N388" s="3">
        <f t="shared" si="317"/>
        <v>360</v>
      </c>
      <c r="O388" s="3">
        <v>30</v>
      </c>
      <c r="P388" s="14" t="s">
        <v>1554</v>
      </c>
      <c r="Q388" s="3">
        <v>1300</v>
      </c>
      <c r="R388" s="14">
        <f>0.565555287076649*Q388</f>
        <v>735.22187319964371</v>
      </c>
      <c r="S388" s="14"/>
      <c r="T388" s="14"/>
      <c r="U388" s="17">
        <v>3.9E-2</v>
      </c>
      <c r="V388" s="18">
        <v>2.0099999999999998</v>
      </c>
      <c r="W388" s="19">
        <v>10.050000000000001</v>
      </c>
      <c r="X388" s="18">
        <v>3.0999999999999996</v>
      </c>
      <c r="Y388" s="154">
        <v>18.05</v>
      </c>
      <c r="Z388" s="19">
        <v>154.44999999999999</v>
      </c>
      <c r="AA388" s="31">
        <v>3.125</v>
      </c>
      <c r="AB388" s="226">
        <v>0.95899999999999996</v>
      </c>
      <c r="AC388" s="237">
        <f t="shared" si="318"/>
        <v>6.4498773841368581E-2</v>
      </c>
      <c r="AD388" s="22">
        <f t="shared" si="319"/>
        <v>0.32249386920684298</v>
      </c>
      <c r="AE388" s="22">
        <f t="shared" si="320"/>
        <v>9.947572084987194E-2</v>
      </c>
      <c r="AF388" s="22">
        <f t="shared" si="321"/>
        <v>0.57920540688393185</v>
      </c>
      <c r="AG388" s="22">
        <f t="shared" si="322"/>
        <v>4.956137124278297</v>
      </c>
      <c r="AH388" s="22">
        <f t="shared" si="323"/>
        <v>0.10027794440511284</v>
      </c>
      <c r="AI388" s="238">
        <f t="shared" si="324"/>
        <v>2.3421333316781499E-2</v>
      </c>
      <c r="AJ388" s="247">
        <f t="shared" si="325"/>
        <v>1.7916326067046829E-4</v>
      </c>
      <c r="AK388" s="23">
        <f t="shared" si="326"/>
        <v>8.9581630335234164E-4</v>
      </c>
      <c r="AL388" s="23">
        <f t="shared" si="327"/>
        <v>2.7632144680519983E-4</v>
      </c>
      <c r="AM388" s="23">
        <f t="shared" si="328"/>
        <v>1.6089039080109217E-3</v>
      </c>
      <c r="AN388" s="23">
        <f t="shared" si="329"/>
        <v>1.3767047567439714E-2</v>
      </c>
      <c r="AO388" s="23">
        <f t="shared" si="330"/>
        <v>2.7854984556975788E-4</v>
      </c>
      <c r="AP388" s="248">
        <f t="shared" si="331"/>
        <v>6.5059259213281944E-5</v>
      </c>
      <c r="AQ388" s="256">
        <f t="shared" si="332"/>
        <v>895.81630335234161</v>
      </c>
      <c r="AR388" s="257">
        <f t="shared" si="333"/>
        <v>276.3214468051998</v>
      </c>
      <c r="AS388" s="257">
        <f t="shared" si="334"/>
        <v>1608.9039080109217</v>
      </c>
      <c r="AT388" s="257">
        <f t="shared" si="335"/>
        <v>13767.047567439715</v>
      </c>
      <c r="AU388" s="257">
        <f t="shared" si="336"/>
        <v>278.54984556975791</v>
      </c>
      <c r="AV388" s="258">
        <f t="shared" si="337"/>
        <v>65.059259213281948</v>
      </c>
      <c r="AW388" s="264">
        <v>1</v>
      </c>
      <c r="AX388" s="265">
        <f t="shared" si="338"/>
        <v>895.81630335234161</v>
      </c>
      <c r="AY388" s="265">
        <f t="shared" si="339"/>
        <v>276.3214468051998</v>
      </c>
      <c r="AZ388" s="265">
        <f t="shared" si="340"/>
        <v>1608.9039080109217</v>
      </c>
      <c r="BA388" s="265">
        <f t="shared" si="341"/>
        <v>13767.047567439715</v>
      </c>
      <c r="BB388" s="265">
        <f t="shared" si="342"/>
        <v>278.54984556975791</v>
      </c>
      <c r="BC388" s="266">
        <f t="shared" si="343"/>
        <v>65.059259213281948</v>
      </c>
      <c r="BF388" s="210">
        <f>'F. CONVERSIÓN DE CARBÓN A CARNE'!$L$20</f>
        <v>0.24417195935985944</v>
      </c>
      <c r="BG388" s="13">
        <v>0.1</v>
      </c>
      <c r="BH388" s="13">
        <f t="shared" si="344"/>
        <v>130</v>
      </c>
      <c r="BI388">
        <f>(((((BD388+BE388+BF388)/0.565555287076649)^2)+((BH388/Q388)^2))^(1/2))*R388</f>
        <v>325.82697912375431</v>
      </c>
      <c r="BJ388">
        <f t="shared" si="316"/>
        <v>17225.826979123754</v>
      </c>
      <c r="BK388" s="13">
        <f t="shared" si="345"/>
        <v>1.0050000000000001</v>
      </c>
      <c r="BL388" s="13">
        <f t="shared" si="346"/>
        <v>0.31</v>
      </c>
      <c r="BM388" s="13">
        <f t="shared" si="347"/>
        <v>1.8050000000000002</v>
      </c>
      <c r="BN388" s="13">
        <f t="shared" si="348"/>
        <v>15.445</v>
      </c>
      <c r="BO388" s="13">
        <f t="shared" si="349"/>
        <v>0.3125</v>
      </c>
      <c r="BP388" s="13">
        <f t="shared" si="350"/>
        <v>9.5899999999999999E-2</v>
      </c>
      <c r="BQ388" s="13">
        <f>((((BJ388/(Q388+R388+S388+T388))^2)+((BK388/W388)^2))^(1/2))*AD388</f>
        <v>2.7297325109006065</v>
      </c>
      <c r="BR388" s="209">
        <f>((((BJ388/(Q388+R388+S388+T388))^2)+((BL388/X388)^2))^(1/2))*AE388</f>
        <v>0.84200704316337094</v>
      </c>
      <c r="BS388" s="209">
        <f>(((((BJ388/(Q388+R388+S388+T388))^2)+((BM388/Y388)^2))^(1/2))*AF388)</f>
        <v>4.9026539126125313</v>
      </c>
      <c r="BT388" s="209">
        <f>((((BJ388/(Q388+R388+S388+T388))^2)+((BN388/Z388)^2))^(1/2))*AG388</f>
        <v>41.950963811800854</v>
      </c>
      <c r="BU388" s="209">
        <f>((((BJ388/(Q388+R388+S388+T388))^2)+((BO388/AA388)^2))^(1/2))*AH388</f>
        <v>0.8487974225437207</v>
      </c>
      <c r="BV388" s="209">
        <f>((((BJ388/(Q388+R388+S388+T388))^2)+((BP388/AB388)^2))^(1/2))*AI388</f>
        <v>0.19824865248043413</v>
      </c>
      <c r="CI388"/>
      <c r="CJ388"/>
      <c r="CK388"/>
      <c r="CL388"/>
      <c r="CM388"/>
    </row>
    <row r="389" spans="1:91" s="39" customFormat="1" ht="12.95" customHeight="1" thickBot="1" x14ac:dyDescent="0.3">
      <c r="A389" s="13">
        <v>4.6398050622689002</v>
      </c>
      <c r="B389" s="13">
        <v>-74.141132863748894</v>
      </c>
      <c r="C389" s="13">
        <v>24</v>
      </c>
      <c r="D389" s="13">
        <v>28</v>
      </c>
      <c r="E389" s="13">
        <v>1859</v>
      </c>
      <c r="F389" s="58" t="s">
        <v>13</v>
      </c>
      <c r="G389" s="59" t="s">
        <v>991</v>
      </c>
      <c r="H389" s="60" t="s">
        <v>992</v>
      </c>
      <c r="I389" s="16" t="s">
        <v>1598</v>
      </c>
      <c r="J389" s="16"/>
      <c r="K389" s="66">
        <v>40143</v>
      </c>
      <c r="L389" s="62">
        <v>12</v>
      </c>
      <c r="M389" s="16">
        <v>7</v>
      </c>
      <c r="N389" s="3">
        <f t="shared" si="317"/>
        <v>360</v>
      </c>
      <c r="O389" s="3">
        <v>30</v>
      </c>
      <c r="P389" s="16" t="s">
        <v>1554</v>
      </c>
      <c r="Q389" s="62">
        <v>550</v>
      </c>
      <c r="R389" s="14"/>
      <c r="S389" s="14"/>
      <c r="T389" s="14"/>
      <c r="U389" s="17">
        <v>3.9E-2</v>
      </c>
      <c r="V389" s="142">
        <v>0.36</v>
      </c>
      <c r="W389" s="148">
        <v>1.8</v>
      </c>
      <c r="X389" s="142">
        <v>10.3</v>
      </c>
      <c r="Y389" s="154">
        <f>0.01805*1000</f>
        <v>18.05</v>
      </c>
      <c r="Z389" s="148">
        <v>311.5</v>
      </c>
      <c r="AA389" s="21">
        <f>0.003125*1000</f>
        <v>3.125</v>
      </c>
      <c r="AB389" s="215">
        <v>0.28499999999999998</v>
      </c>
      <c r="AC389" s="237">
        <f t="shared" si="318"/>
        <v>3.1218269817035803E-3</v>
      </c>
      <c r="AD389" s="22">
        <f t="shared" si="319"/>
        <v>1.5609134908517902E-2</v>
      </c>
      <c r="AE389" s="22">
        <f t="shared" si="320"/>
        <v>8.9318938643185769E-2</v>
      </c>
      <c r="AF389" s="22">
        <f t="shared" si="321"/>
        <v>0.15652493616597118</v>
      </c>
      <c r="AG389" s="22">
        <f t="shared" si="322"/>
        <v>2.701247513335181</v>
      </c>
      <c r="AH389" s="22">
        <f t="shared" si="323"/>
        <v>2.7099192549510247E-2</v>
      </c>
      <c r="AI389" s="238">
        <f t="shared" si="324"/>
        <v>1.8810000000000001E-3</v>
      </c>
      <c r="AJ389" s="247">
        <f t="shared" si="325"/>
        <v>8.6717416158432791E-6</v>
      </c>
      <c r="AK389" s="23">
        <f t="shared" si="326"/>
        <v>4.3358708079216396E-5</v>
      </c>
      <c r="AL389" s="23">
        <f t="shared" si="327"/>
        <v>2.4810816289773824E-4</v>
      </c>
      <c r="AM389" s="23">
        <f t="shared" si="328"/>
        <v>4.3479148934991998E-4</v>
      </c>
      <c r="AN389" s="23">
        <f t="shared" si="329"/>
        <v>7.503465314819947E-3</v>
      </c>
      <c r="AO389" s="23">
        <f t="shared" si="330"/>
        <v>7.5275534859750687E-5</v>
      </c>
      <c r="AP389" s="248">
        <f t="shared" si="331"/>
        <v>5.2249999999999999E-6</v>
      </c>
      <c r="AQ389" s="256">
        <f t="shared" si="332"/>
        <v>43.358708079216399</v>
      </c>
      <c r="AR389" s="257">
        <f t="shared" si="333"/>
        <v>248.10816289773825</v>
      </c>
      <c r="AS389" s="257">
        <f t="shared" si="334"/>
        <v>434.79148934991997</v>
      </c>
      <c r="AT389" s="257">
        <f t="shared" si="335"/>
        <v>7503.4653148199468</v>
      </c>
      <c r="AU389" s="257">
        <f t="shared" si="336"/>
        <v>75.275534859750692</v>
      </c>
      <c r="AV389" s="258">
        <f t="shared" si="337"/>
        <v>5.2249999999999996</v>
      </c>
      <c r="AW389" s="264">
        <v>1</v>
      </c>
      <c r="AX389" s="265">
        <f t="shared" si="338"/>
        <v>43.358708079216399</v>
      </c>
      <c r="AY389" s="265">
        <f t="shared" si="339"/>
        <v>248.10816289773825</v>
      </c>
      <c r="AZ389" s="265">
        <f t="shared" si="340"/>
        <v>434.79148934991997</v>
      </c>
      <c r="BA389" s="265">
        <f t="shared" si="341"/>
        <v>7503.4653148199468</v>
      </c>
      <c r="BB389" s="265">
        <f t="shared" si="342"/>
        <v>75.275534859750692</v>
      </c>
      <c r="BC389" s="266">
        <f t="shared" si="343"/>
        <v>5.2249999999999996</v>
      </c>
      <c r="BG389" s="13">
        <v>0.1</v>
      </c>
      <c r="BH389" s="13">
        <f t="shared" si="344"/>
        <v>55</v>
      </c>
      <c r="BI389"/>
      <c r="BJ389">
        <f t="shared" ref="BJ389:BJ395" si="351">BH389</f>
        <v>55</v>
      </c>
      <c r="BK389" s="13">
        <f t="shared" si="345"/>
        <v>0.18000000000000002</v>
      </c>
      <c r="BL389" s="13">
        <f t="shared" si="346"/>
        <v>1.03</v>
      </c>
      <c r="BM389" s="13">
        <f t="shared" si="347"/>
        <v>1.8050000000000002</v>
      </c>
      <c r="BN389" s="13">
        <f t="shared" si="348"/>
        <v>31.150000000000002</v>
      </c>
      <c r="BO389" s="13">
        <f t="shared" si="349"/>
        <v>0.3125</v>
      </c>
      <c r="BP389" s="13">
        <f t="shared" si="350"/>
        <v>2.8499999999999998E-2</v>
      </c>
      <c r="BQ389" s="13">
        <f t="shared" ref="BQ389:BQ395" si="352">((((BJ389/Q389)^2)+((BK389/W389)^2))^(1/2))*AD389</f>
        <v>2.2074650284537342E-3</v>
      </c>
      <c r="BR389" s="209">
        <f t="shared" ref="BR389:BR395" si="353">(((((BJ389/Q389))^2)+((BL389/X389)^2))^(1/2))*AE389</f>
        <v>1.2631605440596364E-2</v>
      </c>
      <c r="BS389" s="209">
        <f t="shared" ref="BS389:BS395" si="354">(((((BJ389/Q389))^2)+((BM389/Y389)^2))^(1/2))*AF389</f>
        <v>2.2135968757549945E-2</v>
      </c>
      <c r="BT389" s="209">
        <f t="shared" ref="BT389:BT395" si="355">((((BJ389/Q389)^2)+((BN389/Z389)^2))^(1/2))*AG389</f>
        <v>0.38201408686852117</v>
      </c>
      <c r="BU389" s="209">
        <f t="shared" ref="BU389:BU395" si="356">((((BJ389/Q389)^2)+((BO389/AA389)^2))^(1/2))*AH389</f>
        <v>3.8324045632877331E-3</v>
      </c>
      <c r="BV389" s="209">
        <f t="shared" ref="BV389:BV395" si="357">((((BJ389/Q389)^2)+((BP389/AB389)^2))^(1/2))*AI389</f>
        <v>2.6601357108237925E-4</v>
      </c>
      <c r="CI389"/>
      <c r="CJ389"/>
      <c r="CK389"/>
      <c r="CL389"/>
      <c r="CM389"/>
    </row>
    <row r="390" spans="1:91" s="42" customFormat="1" ht="12.95" customHeight="1" thickBot="1" x14ac:dyDescent="0.3">
      <c r="A390" s="13">
        <v>4.6398222222222216</v>
      </c>
      <c r="B390" s="13">
        <v>-74.092772222222223</v>
      </c>
      <c r="C390" s="13">
        <v>30</v>
      </c>
      <c r="D390" s="13">
        <v>28</v>
      </c>
      <c r="E390" s="13">
        <v>2358</v>
      </c>
      <c r="F390" s="3" t="s">
        <v>13</v>
      </c>
      <c r="G390" s="4" t="s">
        <v>486</v>
      </c>
      <c r="H390" s="5" t="s">
        <v>487</v>
      </c>
      <c r="I390" s="14" t="s">
        <v>1601</v>
      </c>
      <c r="J390" s="3" t="s">
        <v>1558</v>
      </c>
      <c r="K390" s="6">
        <v>40617</v>
      </c>
      <c r="L390" s="15">
        <v>12</v>
      </c>
      <c r="M390" s="3">
        <v>7</v>
      </c>
      <c r="N390" s="3">
        <f t="shared" si="317"/>
        <v>360</v>
      </c>
      <c r="O390" s="3">
        <v>30</v>
      </c>
      <c r="P390" s="14" t="s">
        <v>1554</v>
      </c>
      <c r="Q390" s="3">
        <v>22</v>
      </c>
      <c r="R390" s="14"/>
      <c r="S390" s="14"/>
      <c r="T390" s="14"/>
      <c r="U390" s="17">
        <v>3.9E-2</v>
      </c>
      <c r="V390" s="142">
        <v>0.36</v>
      </c>
      <c r="W390" s="148">
        <v>1.8</v>
      </c>
      <c r="X390" s="142">
        <v>10.3</v>
      </c>
      <c r="Y390" s="154">
        <f>0.01805*1000</f>
        <v>18.05</v>
      </c>
      <c r="Z390" s="148">
        <v>311.5</v>
      </c>
      <c r="AA390" s="21">
        <f>0.003125*1000</f>
        <v>3.125</v>
      </c>
      <c r="AB390" s="215">
        <v>0.28499999999999998</v>
      </c>
      <c r="AC390" s="237">
        <f t="shared" si="318"/>
        <v>1.2487307926814322E-4</v>
      </c>
      <c r="AD390" s="22">
        <f t="shared" si="319"/>
        <v>6.243653963407162E-4</v>
      </c>
      <c r="AE390" s="22">
        <f t="shared" si="320"/>
        <v>3.5727575457274313E-3</v>
      </c>
      <c r="AF390" s="22">
        <f t="shared" si="321"/>
        <v>6.2609974466388482E-3</v>
      </c>
      <c r="AG390" s="22">
        <f t="shared" si="322"/>
        <v>0.10804990053340725</v>
      </c>
      <c r="AH390" s="22">
        <f t="shared" si="323"/>
        <v>1.0839677019804099E-3</v>
      </c>
      <c r="AI390" s="238">
        <f t="shared" si="324"/>
        <v>7.5239999999999991E-5</v>
      </c>
      <c r="AJ390" s="247">
        <f t="shared" si="325"/>
        <v>3.4686966463373119E-7</v>
      </c>
      <c r="AK390" s="23">
        <f t="shared" si="326"/>
        <v>1.734348323168656E-6</v>
      </c>
      <c r="AL390" s="23">
        <f t="shared" si="327"/>
        <v>9.9243265159095318E-6</v>
      </c>
      <c r="AM390" s="23">
        <f t="shared" si="328"/>
        <v>1.7391659573996799E-5</v>
      </c>
      <c r="AN390" s="23">
        <f t="shared" si="329"/>
        <v>3.0013861259279792E-4</v>
      </c>
      <c r="AO390" s="23">
        <f t="shared" si="330"/>
        <v>3.0110213943900277E-6</v>
      </c>
      <c r="AP390" s="248">
        <f t="shared" si="331"/>
        <v>2.0899999999999998E-7</v>
      </c>
      <c r="AQ390" s="256">
        <f t="shared" si="332"/>
        <v>1.7343483231686561</v>
      </c>
      <c r="AR390" s="257">
        <f t="shared" si="333"/>
        <v>9.9243265159095326</v>
      </c>
      <c r="AS390" s="257">
        <f t="shared" si="334"/>
        <v>17.391659573996797</v>
      </c>
      <c r="AT390" s="257">
        <f t="shared" si="335"/>
        <v>300.13861259279793</v>
      </c>
      <c r="AU390" s="257">
        <f t="shared" si="336"/>
        <v>3.0110213943900277</v>
      </c>
      <c r="AV390" s="258">
        <f t="shared" si="337"/>
        <v>0.20899999999999999</v>
      </c>
      <c r="AW390" s="264">
        <v>1</v>
      </c>
      <c r="AX390" s="265">
        <f t="shared" si="338"/>
        <v>1.7343483231686561</v>
      </c>
      <c r="AY390" s="265">
        <f t="shared" si="339"/>
        <v>9.9243265159095326</v>
      </c>
      <c r="AZ390" s="265">
        <f t="shared" si="340"/>
        <v>17.391659573996797</v>
      </c>
      <c r="BA390" s="265">
        <f t="shared" si="341"/>
        <v>300.13861259279793</v>
      </c>
      <c r="BB390" s="265">
        <f t="shared" si="342"/>
        <v>3.0110213943900277</v>
      </c>
      <c r="BC390" s="266">
        <f t="shared" si="343"/>
        <v>0.20899999999999999</v>
      </c>
      <c r="BG390" s="13">
        <v>0.1</v>
      </c>
      <c r="BH390" s="13">
        <f t="shared" si="344"/>
        <v>2.2000000000000002</v>
      </c>
      <c r="BI390"/>
      <c r="BJ390">
        <f t="shared" si="351"/>
        <v>2.2000000000000002</v>
      </c>
      <c r="BK390" s="13">
        <f t="shared" si="345"/>
        <v>0.18000000000000002</v>
      </c>
      <c r="BL390" s="13">
        <f t="shared" si="346"/>
        <v>1.03</v>
      </c>
      <c r="BM390" s="13">
        <f t="shared" si="347"/>
        <v>1.8050000000000002</v>
      </c>
      <c r="BN390" s="13">
        <f t="shared" si="348"/>
        <v>31.150000000000002</v>
      </c>
      <c r="BO390" s="13">
        <f t="shared" si="349"/>
        <v>0.3125</v>
      </c>
      <c r="BP390" s="13">
        <f t="shared" si="350"/>
        <v>2.8499999999999998E-2</v>
      </c>
      <c r="BQ390" s="13">
        <f t="shared" si="352"/>
        <v>8.8298601138149378E-5</v>
      </c>
      <c r="BR390" s="209">
        <f t="shared" si="353"/>
        <v>5.0526421762385465E-4</v>
      </c>
      <c r="BS390" s="209">
        <f t="shared" si="354"/>
        <v>8.8543875030199794E-4</v>
      </c>
      <c r="BT390" s="209">
        <f t="shared" si="355"/>
        <v>1.5280563474740848E-2</v>
      </c>
      <c r="BU390" s="209">
        <f t="shared" si="356"/>
        <v>1.5329618253150933E-4</v>
      </c>
      <c r="BV390" s="209">
        <f t="shared" si="357"/>
        <v>1.0640542843295168E-5</v>
      </c>
      <c r="CI390"/>
      <c r="CJ390"/>
      <c r="CK390"/>
      <c r="CL390"/>
      <c r="CM390"/>
    </row>
    <row r="391" spans="1:91" s="39" customFormat="1" ht="12.95" customHeight="1" thickBot="1" x14ac:dyDescent="0.3">
      <c r="A391" s="13">
        <v>4.6399406453360497</v>
      </c>
      <c r="B391" s="13">
        <v>-74.168687207400893</v>
      </c>
      <c r="C391" s="13">
        <v>21</v>
      </c>
      <c r="D391" s="13">
        <v>28</v>
      </c>
      <c r="E391" s="13">
        <v>1856</v>
      </c>
      <c r="F391" s="83" t="s">
        <v>13</v>
      </c>
      <c r="G391" s="59" t="s">
        <v>1474</v>
      </c>
      <c r="H391" s="60" t="s">
        <v>1475</v>
      </c>
      <c r="I391" s="93" t="s">
        <v>1598</v>
      </c>
      <c r="J391" s="100"/>
      <c r="K391" s="95">
        <v>40714</v>
      </c>
      <c r="L391" s="16">
        <v>12</v>
      </c>
      <c r="M391" s="83">
        <v>7</v>
      </c>
      <c r="N391" s="3">
        <f t="shared" si="317"/>
        <v>360</v>
      </c>
      <c r="O391" s="3">
        <v>30</v>
      </c>
      <c r="P391" s="93" t="s">
        <v>1554</v>
      </c>
      <c r="Q391" s="62">
        <v>550</v>
      </c>
      <c r="R391" s="14"/>
      <c r="S391" s="14"/>
      <c r="T391" s="14"/>
      <c r="U391" s="17">
        <v>3.9E-2</v>
      </c>
      <c r="V391" s="142">
        <v>0.36</v>
      </c>
      <c r="W391" s="148">
        <v>1.8</v>
      </c>
      <c r="X391" s="142">
        <v>10.3</v>
      </c>
      <c r="Y391" s="154">
        <f>0.01805*1000</f>
        <v>18.05</v>
      </c>
      <c r="Z391" s="148">
        <v>311.5</v>
      </c>
      <c r="AA391" s="21">
        <f>0.003125*1000</f>
        <v>3.125</v>
      </c>
      <c r="AB391" s="215">
        <v>0.28499999999999998</v>
      </c>
      <c r="AC391" s="237">
        <f t="shared" si="318"/>
        <v>3.1218269817035803E-3</v>
      </c>
      <c r="AD391" s="22">
        <f t="shared" si="319"/>
        <v>1.5609134908517902E-2</v>
      </c>
      <c r="AE391" s="22">
        <f t="shared" si="320"/>
        <v>8.9318938643185769E-2</v>
      </c>
      <c r="AF391" s="22">
        <f t="shared" si="321"/>
        <v>0.15652493616597118</v>
      </c>
      <c r="AG391" s="22">
        <f t="shared" si="322"/>
        <v>2.701247513335181</v>
      </c>
      <c r="AH391" s="22">
        <f t="shared" si="323"/>
        <v>2.7099192549510247E-2</v>
      </c>
      <c r="AI391" s="238">
        <f t="shared" si="324"/>
        <v>1.8810000000000001E-3</v>
      </c>
      <c r="AJ391" s="247">
        <f t="shared" si="325"/>
        <v>8.6717416158432791E-6</v>
      </c>
      <c r="AK391" s="23">
        <f t="shared" si="326"/>
        <v>4.3358708079216396E-5</v>
      </c>
      <c r="AL391" s="23">
        <f t="shared" si="327"/>
        <v>2.4810816289773824E-4</v>
      </c>
      <c r="AM391" s="23">
        <f t="shared" si="328"/>
        <v>4.3479148934991998E-4</v>
      </c>
      <c r="AN391" s="23">
        <f t="shared" si="329"/>
        <v>7.503465314819947E-3</v>
      </c>
      <c r="AO391" s="23">
        <f t="shared" si="330"/>
        <v>7.5275534859750687E-5</v>
      </c>
      <c r="AP391" s="248">
        <f t="shared" si="331"/>
        <v>5.2249999999999999E-6</v>
      </c>
      <c r="AQ391" s="256">
        <f t="shared" si="332"/>
        <v>43.358708079216399</v>
      </c>
      <c r="AR391" s="257">
        <f t="shared" si="333"/>
        <v>248.10816289773825</v>
      </c>
      <c r="AS391" s="257">
        <f t="shared" si="334"/>
        <v>434.79148934991997</v>
      </c>
      <c r="AT391" s="257">
        <f t="shared" si="335"/>
        <v>7503.4653148199468</v>
      </c>
      <c r="AU391" s="257">
        <f t="shared" si="336"/>
        <v>75.275534859750692</v>
      </c>
      <c r="AV391" s="258">
        <f t="shared" si="337"/>
        <v>5.2249999999999996</v>
      </c>
      <c r="AW391" s="264">
        <v>1</v>
      </c>
      <c r="AX391" s="265">
        <f t="shared" si="338"/>
        <v>43.358708079216399</v>
      </c>
      <c r="AY391" s="265">
        <f t="shared" si="339"/>
        <v>248.10816289773825</v>
      </c>
      <c r="AZ391" s="265">
        <f t="shared" si="340"/>
        <v>434.79148934991997</v>
      </c>
      <c r="BA391" s="265">
        <f t="shared" si="341"/>
        <v>7503.4653148199468</v>
      </c>
      <c r="BB391" s="265">
        <f t="shared" si="342"/>
        <v>75.275534859750692</v>
      </c>
      <c r="BC391" s="266">
        <f t="shared" si="343"/>
        <v>5.2249999999999996</v>
      </c>
      <c r="BG391" s="13">
        <v>0.1</v>
      </c>
      <c r="BH391" s="13">
        <f t="shared" si="344"/>
        <v>55</v>
      </c>
      <c r="BI391"/>
      <c r="BJ391">
        <f t="shared" si="351"/>
        <v>55</v>
      </c>
      <c r="BK391" s="13">
        <f t="shared" si="345"/>
        <v>0.18000000000000002</v>
      </c>
      <c r="BL391" s="13">
        <f t="shared" si="346"/>
        <v>1.03</v>
      </c>
      <c r="BM391" s="13">
        <f t="shared" si="347"/>
        <v>1.8050000000000002</v>
      </c>
      <c r="BN391" s="13">
        <f t="shared" si="348"/>
        <v>31.150000000000002</v>
      </c>
      <c r="BO391" s="13">
        <f t="shared" si="349"/>
        <v>0.3125</v>
      </c>
      <c r="BP391" s="13">
        <f t="shared" si="350"/>
        <v>2.8499999999999998E-2</v>
      </c>
      <c r="BQ391" s="13">
        <f t="shared" si="352"/>
        <v>2.2074650284537342E-3</v>
      </c>
      <c r="BR391" s="209">
        <f t="shared" si="353"/>
        <v>1.2631605440596364E-2</v>
      </c>
      <c r="BS391" s="209">
        <f t="shared" si="354"/>
        <v>2.2135968757549945E-2</v>
      </c>
      <c r="BT391" s="209">
        <f t="shared" si="355"/>
        <v>0.38201408686852117</v>
      </c>
      <c r="BU391" s="209">
        <f t="shared" si="356"/>
        <v>3.8324045632877331E-3</v>
      </c>
      <c r="BV391" s="209">
        <f t="shared" si="357"/>
        <v>2.6601357108237925E-4</v>
      </c>
      <c r="CI391"/>
      <c r="CJ391"/>
      <c r="CK391"/>
      <c r="CL391"/>
      <c r="CM391"/>
    </row>
    <row r="392" spans="1:91" s="39" customFormat="1" ht="12.95" customHeight="1" x14ac:dyDescent="0.25">
      <c r="A392" s="13">
        <v>4.6399539534835101</v>
      </c>
      <c r="B392" s="13">
        <v>-74.073386233218599</v>
      </c>
      <c r="C392" s="13">
        <v>32</v>
      </c>
      <c r="D392" s="13">
        <v>28</v>
      </c>
      <c r="E392" s="13">
        <v>2360</v>
      </c>
      <c r="F392" s="58" t="s">
        <v>13</v>
      </c>
      <c r="G392" s="59" t="s">
        <v>1325</v>
      </c>
      <c r="H392" s="60" t="s">
        <v>1326</v>
      </c>
      <c r="I392" s="58" t="s">
        <v>1609</v>
      </c>
      <c r="J392" s="58"/>
      <c r="K392" s="63">
        <v>40848</v>
      </c>
      <c r="L392" s="58">
        <v>3</v>
      </c>
      <c r="M392" s="16">
        <v>7</v>
      </c>
      <c r="N392" s="3">
        <f t="shared" si="317"/>
        <v>90</v>
      </c>
      <c r="O392" s="3">
        <v>30</v>
      </c>
      <c r="P392" s="16" t="s">
        <v>1632</v>
      </c>
      <c r="Q392" s="62">
        <v>550</v>
      </c>
      <c r="R392" s="14"/>
      <c r="S392" s="14"/>
      <c r="T392" s="14"/>
      <c r="U392" s="17">
        <v>3.9E-2</v>
      </c>
      <c r="V392" s="144">
        <v>0.36</v>
      </c>
      <c r="W392" s="149">
        <v>1.8</v>
      </c>
      <c r="X392" s="144">
        <v>10.3</v>
      </c>
      <c r="Y392" s="29">
        <f>0.01805*1000</f>
        <v>18.05</v>
      </c>
      <c r="Z392" s="149">
        <v>311.5</v>
      </c>
      <c r="AA392" s="21">
        <f>0.003125*1000</f>
        <v>3.125</v>
      </c>
      <c r="AB392" s="217">
        <v>0.28499999999999998</v>
      </c>
      <c r="AC392" s="237">
        <f t="shared" si="318"/>
        <v>3.1218269817035803E-3</v>
      </c>
      <c r="AD392" s="22">
        <f t="shared" si="319"/>
        <v>1.5609134908517902E-2</v>
      </c>
      <c r="AE392" s="22">
        <f t="shared" si="320"/>
        <v>8.9318938643185769E-2</v>
      </c>
      <c r="AF392" s="22">
        <f t="shared" si="321"/>
        <v>0.15652493616597118</v>
      </c>
      <c r="AG392" s="22">
        <f t="shared" si="322"/>
        <v>2.701247513335181</v>
      </c>
      <c r="AH392" s="22">
        <f t="shared" si="323"/>
        <v>2.7099192549510247E-2</v>
      </c>
      <c r="AI392" s="238">
        <f t="shared" si="324"/>
        <v>1.8810000000000001E-3</v>
      </c>
      <c r="AJ392" s="247">
        <f t="shared" si="325"/>
        <v>8.6717416158432791E-6</v>
      </c>
      <c r="AK392" s="23">
        <f t="shared" si="326"/>
        <v>4.3358708079216396E-5</v>
      </c>
      <c r="AL392" s="23">
        <f t="shared" si="327"/>
        <v>2.4810816289773824E-4</v>
      </c>
      <c r="AM392" s="23">
        <f t="shared" si="328"/>
        <v>4.3479148934991998E-4</v>
      </c>
      <c r="AN392" s="23">
        <f t="shared" si="329"/>
        <v>7.503465314819947E-3</v>
      </c>
      <c r="AO392" s="23">
        <f t="shared" si="330"/>
        <v>7.5275534859750687E-5</v>
      </c>
      <c r="AP392" s="248">
        <f t="shared" si="331"/>
        <v>5.2249999999999999E-6</v>
      </c>
      <c r="AQ392" s="256">
        <f t="shared" si="332"/>
        <v>43.358708079216399</v>
      </c>
      <c r="AR392" s="257">
        <f t="shared" si="333"/>
        <v>248.10816289773825</v>
      </c>
      <c r="AS392" s="257">
        <f t="shared" si="334"/>
        <v>434.79148934991997</v>
      </c>
      <c r="AT392" s="257">
        <f t="shared" si="335"/>
        <v>7503.4653148199468</v>
      </c>
      <c r="AU392" s="257">
        <f t="shared" si="336"/>
        <v>75.275534859750692</v>
      </c>
      <c r="AV392" s="258">
        <f t="shared" si="337"/>
        <v>5.2249999999999996</v>
      </c>
      <c r="AW392" s="264">
        <v>1</v>
      </c>
      <c r="AX392" s="265">
        <f t="shared" si="338"/>
        <v>43.358708079216399</v>
      </c>
      <c r="AY392" s="265">
        <f t="shared" si="339"/>
        <v>248.10816289773825</v>
      </c>
      <c r="AZ392" s="265">
        <f t="shared" si="340"/>
        <v>434.79148934991997</v>
      </c>
      <c r="BA392" s="265">
        <f t="shared" si="341"/>
        <v>7503.4653148199468</v>
      </c>
      <c r="BB392" s="265">
        <f t="shared" si="342"/>
        <v>75.275534859750692</v>
      </c>
      <c r="BC392" s="266">
        <f t="shared" si="343"/>
        <v>5.2249999999999996</v>
      </c>
      <c r="BG392" s="13">
        <v>0.1</v>
      </c>
      <c r="BH392" s="13">
        <f t="shared" si="344"/>
        <v>55</v>
      </c>
      <c r="BI392"/>
      <c r="BJ392">
        <f t="shared" si="351"/>
        <v>55</v>
      </c>
      <c r="BK392" s="13">
        <f t="shared" si="345"/>
        <v>0.18000000000000002</v>
      </c>
      <c r="BL392" s="13">
        <f t="shared" si="346"/>
        <v>1.03</v>
      </c>
      <c r="BM392" s="13">
        <f t="shared" si="347"/>
        <v>1.8050000000000002</v>
      </c>
      <c r="BN392" s="13">
        <f t="shared" si="348"/>
        <v>31.150000000000002</v>
      </c>
      <c r="BO392" s="13">
        <f t="shared" si="349"/>
        <v>0.3125</v>
      </c>
      <c r="BP392" s="13">
        <f t="shared" si="350"/>
        <v>2.8499999999999998E-2</v>
      </c>
      <c r="BQ392" s="13">
        <f t="shared" si="352"/>
        <v>2.2074650284537342E-3</v>
      </c>
      <c r="BR392" s="209">
        <f t="shared" si="353"/>
        <v>1.2631605440596364E-2</v>
      </c>
      <c r="BS392" s="209">
        <f t="shared" si="354"/>
        <v>2.2135968757549945E-2</v>
      </c>
      <c r="BT392" s="209">
        <f t="shared" si="355"/>
        <v>0.38201408686852117</v>
      </c>
      <c r="BU392" s="209">
        <f t="shared" si="356"/>
        <v>3.8324045632877331E-3</v>
      </c>
      <c r="BV392" s="209">
        <f t="shared" si="357"/>
        <v>2.6601357108237925E-4</v>
      </c>
      <c r="CI392"/>
      <c r="CJ392"/>
      <c r="CK392"/>
      <c r="CL392"/>
      <c r="CM392"/>
    </row>
    <row r="393" spans="1:91" s="39" customFormat="1" ht="12.95" customHeight="1" x14ac:dyDescent="0.25">
      <c r="A393" s="13">
        <v>4.6401753852979102</v>
      </c>
      <c r="B393" s="13">
        <v>-74.068174924922204</v>
      </c>
      <c r="C393" s="13">
        <v>33</v>
      </c>
      <c r="D393" s="13">
        <v>28</v>
      </c>
      <c r="E393" s="13">
        <v>2361</v>
      </c>
      <c r="F393" s="58" t="s">
        <v>13</v>
      </c>
      <c r="G393" s="59" t="s">
        <v>850</v>
      </c>
      <c r="H393" s="60" t="s">
        <v>851</v>
      </c>
      <c r="I393" s="16" t="s">
        <v>1609</v>
      </c>
      <c r="J393" s="16"/>
      <c r="K393" s="66">
        <v>40465</v>
      </c>
      <c r="L393" s="16">
        <v>7</v>
      </c>
      <c r="M393" s="16">
        <v>7</v>
      </c>
      <c r="N393" s="3">
        <f t="shared" si="317"/>
        <v>210</v>
      </c>
      <c r="O393" s="3">
        <v>30</v>
      </c>
      <c r="P393" s="16" t="s">
        <v>1593</v>
      </c>
      <c r="Q393" s="62">
        <v>550</v>
      </c>
      <c r="R393" s="14"/>
      <c r="S393" s="14"/>
      <c r="T393" s="14"/>
      <c r="U393" s="17">
        <v>3.9E-2</v>
      </c>
      <c r="V393" s="146">
        <v>2.8800000000000002E-3</v>
      </c>
      <c r="W393" s="146">
        <v>3.2000000000000002E-3</v>
      </c>
      <c r="X393" s="146">
        <v>7.5000000000000002E-4</v>
      </c>
      <c r="Y393" s="146">
        <v>4.0000000000000003E-5</v>
      </c>
      <c r="Z393" s="146">
        <v>6.7999999999999996E-3</v>
      </c>
      <c r="AA393" s="146">
        <v>2.64</v>
      </c>
      <c r="AB393" s="220">
        <v>1.4999999999999999E-2</v>
      </c>
      <c r="AC393" s="237">
        <f t="shared" si="318"/>
        <v>2.4974615853628644E-5</v>
      </c>
      <c r="AD393" s="22">
        <f t="shared" si="319"/>
        <v>2.7749573170698493E-5</v>
      </c>
      <c r="AE393" s="22">
        <f t="shared" si="320"/>
        <v>6.5038062118824593E-6</v>
      </c>
      <c r="AF393" s="22">
        <f t="shared" si="321"/>
        <v>3.4686966463373119E-7</v>
      </c>
      <c r="AG393" s="22">
        <f t="shared" si="322"/>
        <v>5.8967842987734291E-5</v>
      </c>
      <c r="AH393" s="22">
        <f t="shared" si="323"/>
        <v>2.2893397865826257E-2</v>
      </c>
      <c r="AI393" s="238">
        <f t="shared" si="324"/>
        <v>9.8999999999999994E-5</v>
      </c>
      <c r="AJ393" s="247">
        <f t="shared" si="325"/>
        <v>6.937393292674624E-8</v>
      </c>
      <c r="AK393" s="23">
        <f t="shared" si="326"/>
        <v>7.7082147696384702E-8</v>
      </c>
      <c r="AL393" s="23">
        <f t="shared" si="327"/>
        <v>1.8066128366340164E-8</v>
      </c>
      <c r="AM393" s="23">
        <f t="shared" si="328"/>
        <v>9.6352684620480882E-10</v>
      </c>
      <c r="AN393" s="23">
        <f t="shared" si="329"/>
        <v>1.6379956385481747E-7</v>
      </c>
      <c r="AO393" s="23">
        <f t="shared" si="330"/>
        <v>6.3592771849517376E-5</v>
      </c>
      <c r="AP393" s="248">
        <f t="shared" si="331"/>
        <v>2.7499999999999996E-7</v>
      </c>
      <c r="AQ393" s="256">
        <f t="shared" si="332"/>
        <v>7.7082147696384704E-2</v>
      </c>
      <c r="AR393" s="257">
        <f t="shared" si="333"/>
        <v>1.8066128366340164E-2</v>
      </c>
      <c r="AS393" s="257">
        <f t="shared" si="334"/>
        <v>9.6352684620480884E-4</v>
      </c>
      <c r="AT393" s="257">
        <f t="shared" si="335"/>
        <v>0.16379956385481748</v>
      </c>
      <c r="AU393" s="257">
        <f t="shared" si="336"/>
        <v>63.592771849517376</v>
      </c>
      <c r="AV393" s="258">
        <f t="shared" si="337"/>
        <v>0.27499999999999997</v>
      </c>
      <c r="AW393" s="264">
        <v>1</v>
      </c>
      <c r="AX393" s="265">
        <f t="shared" si="338"/>
        <v>7.7082147696384704E-2</v>
      </c>
      <c r="AY393" s="265">
        <f t="shared" si="339"/>
        <v>1.8066128366340164E-2</v>
      </c>
      <c r="AZ393" s="265">
        <f t="shared" si="340"/>
        <v>9.6352684620480884E-4</v>
      </c>
      <c r="BA393" s="265">
        <f t="shared" si="341"/>
        <v>0.16379956385481748</v>
      </c>
      <c r="BB393" s="265">
        <f t="shared" si="342"/>
        <v>63.592771849517376</v>
      </c>
      <c r="BC393" s="266">
        <f t="shared" si="343"/>
        <v>0.27499999999999997</v>
      </c>
      <c r="BG393" s="13">
        <v>0.1</v>
      </c>
      <c r="BH393" s="13">
        <f t="shared" si="344"/>
        <v>55</v>
      </c>
      <c r="BI393"/>
      <c r="BJ393">
        <f t="shared" si="351"/>
        <v>55</v>
      </c>
      <c r="BK393" s="13">
        <f t="shared" si="345"/>
        <v>3.2000000000000003E-4</v>
      </c>
      <c r="BL393" s="13">
        <f t="shared" si="346"/>
        <v>7.5000000000000007E-5</v>
      </c>
      <c r="BM393" s="13">
        <f t="shared" si="347"/>
        <v>4.0000000000000007E-6</v>
      </c>
      <c r="BN393" s="13">
        <f t="shared" si="348"/>
        <v>6.8000000000000005E-4</v>
      </c>
      <c r="BO393" s="13">
        <f t="shared" si="349"/>
        <v>0.26400000000000001</v>
      </c>
      <c r="BP393" s="13">
        <f t="shared" si="350"/>
        <v>1.5E-3</v>
      </c>
      <c r="BQ393" s="13">
        <f t="shared" si="352"/>
        <v>3.9243822728066389E-6</v>
      </c>
      <c r="BR393" s="209">
        <f t="shared" si="353"/>
        <v>9.1977709518905595E-7</v>
      </c>
      <c r="BS393" s="209">
        <f t="shared" si="354"/>
        <v>4.9054778410082988E-8</v>
      </c>
      <c r="BT393" s="209">
        <f t="shared" si="355"/>
        <v>8.3393123297141065E-6</v>
      </c>
      <c r="BU393" s="209">
        <f t="shared" si="356"/>
        <v>3.2376153750654771E-3</v>
      </c>
      <c r="BV393" s="209">
        <f t="shared" si="357"/>
        <v>1.4000714267493643E-5</v>
      </c>
      <c r="CI393"/>
      <c r="CJ393"/>
      <c r="CK393"/>
      <c r="CL393"/>
      <c r="CM393"/>
    </row>
    <row r="394" spans="1:91" s="39" customFormat="1" ht="12.95" customHeight="1" thickBot="1" x14ac:dyDescent="0.3">
      <c r="A394" s="13">
        <v>4.6405608400863798</v>
      </c>
      <c r="B394" s="13">
        <v>-74.075333165106599</v>
      </c>
      <c r="C394" s="13">
        <v>32</v>
      </c>
      <c r="D394" s="13">
        <v>28</v>
      </c>
      <c r="E394" s="13">
        <v>2360</v>
      </c>
      <c r="F394" s="83" t="s">
        <v>13</v>
      </c>
      <c r="G394" s="59" t="s">
        <v>1347</v>
      </c>
      <c r="H394" s="60" t="s">
        <v>1348</v>
      </c>
      <c r="I394" s="83" t="s">
        <v>1609</v>
      </c>
      <c r="J394" s="58"/>
      <c r="K394" s="85">
        <v>40732</v>
      </c>
      <c r="L394" s="83">
        <v>6</v>
      </c>
      <c r="M394" s="16">
        <v>7</v>
      </c>
      <c r="N394" s="3">
        <f t="shared" si="317"/>
        <v>180</v>
      </c>
      <c r="O394" s="3">
        <v>30</v>
      </c>
      <c r="P394" s="83" t="s">
        <v>1593</v>
      </c>
      <c r="Q394" s="62">
        <v>550</v>
      </c>
      <c r="R394" s="14"/>
      <c r="S394" s="14"/>
      <c r="T394" s="14"/>
      <c r="U394" s="17">
        <v>3.9E-2</v>
      </c>
      <c r="V394" s="140">
        <v>2.8800000000000002E-3</v>
      </c>
      <c r="W394" s="140">
        <v>3.2000000000000002E-3</v>
      </c>
      <c r="X394" s="140">
        <v>7.5000000000000002E-4</v>
      </c>
      <c r="Y394" s="140">
        <v>4.0000000000000003E-5</v>
      </c>
      <c r="Z394" s="140">
        <v>6.7999999999999996E-3</v>
      </c>
      <c r="AA394" s="146">
        <v>2.64</v>
      </c>
      <c r="AB394" s="218">
        <v>1.4999999999999999E-2</v>
      </c>
      <c r="AC394" s="237">
        <f t="shared" si="318"/>
        <v>2.4974615853628644E-5</v>
      </c>
      <c r="AD394" s="22">
        <f t="shared" si="319"/>
        <v>2.7749573170698493E-5</v>
      </c>
      <c r="AE394" s="22">
        <f t="shared" si="320"/>
        <v>6.5038062118824593E-6</v>
      </c>
      <c r="AF394" s="22">
        <f t="shared" si="321"/>
        <v>3.4686966463373119E-7</v>
      </c>
      <c r="AG394" s="22">
        <f t="shared" si="322"/>
        <v>5.8967842987734291E-5</v>
      </c>
      <c r="AH394" s="22">
        <f t="shared" si="323"/>
        <v>2.2893397865826257E-2</v>
      </c>
      <c r="AI394" s="238">
        <f t="shared" si="324"/>
        <v>9.8999999999999994E-5</v>
      </c>
      <c r="AJ394" s="247">
        <f t="shared" si="325"/>
        <v>6.937393292674624E-8</v>
      </c>
      <c r="AK394" s="23">
        <f t="shared" si="326"/>
        <v>7.7082147696384702E-8</v>
      </c>
      <c r="AL394" s="23">
        <f t="shared" si="327"/>
        <v>1.8066128366340164E-8</v>
      </c>
      <c r="AM394" s="23">
        <f t="shared" si="328"/>
        <v>9.6352684620480882E-10</v>
      </c>
      <c r="AN394" s="23">
        <f t="shared" si="329"/>
        <v>1.6379956385481747E-7</v>
      </c>
      <c r="AO394" s="23">
        <f t="shared" si="330"/>
        <v>6.3592771849517376E-5</v>
      </c>
      <c r="AP394" s="248">
        <f t="shared" si="331"/>
        <v>2.7499999999999996E-7</v>
      </c>
      <c r="AQ394" s="256">
        <f t="shared" si="332"/>
        <v>7.7082147696384704E-2</v>
      </c>
      <c r="AR394" s="257">
        <f t="shared" si="333"/>
        <v>1.8066128366340164E-2</v>
      </c>
      <c r="AS394" s="257">
        <f t="shared" si="334"/>
        <v>9.6352684620480884E-4</v>
      </c>
      <c r="AT394" s="257">
        <f t="shared" si="335"/>
        <v>0.16379956385481748</v>
      </c>
      <c r="AU394" s="257">
        <f t="shared" si="336"/>
        <v>63.592771849517376</v>
      </c>
      <c r="AV394" s="258">
        <f t="shared" si="337"/>
        <v>0.27499999999999997</v>
      </c>
      <c r="AW394" s="264">
        <v>1</v>
      </c>
      <c r="AX394" s="265">
        <f t="shared" si="338"/>
        <v>7.7082147696384704E-2</v>
      </c>
      <c r="AY394" s="265">
        <f t="shared" si="339"/>
        <v>1.8066128366340164E-2</v>
      </c>
      <c r="AZ394" s="265">
        <f t="shared" si="340"/>
        <v>9.6352684620480884E-4</v>
      </c>
      <c r="BA394" s="265">
        <f t="shared" si="341"/>
        <v>0.16379956385481748</v>
      </c>
      <c r="BB394" s="265">
        <f t="shared" si="342"/>
        <v>63.592771849517376</v>
      </c>
      <c r="BC394" s="266">
        <f t="shared" si="343"/>
        <v>0.27499999999999997</v>
      </c>
      <c r="BG394" s="13">
        <v>0.1</v>
      </c>
      <c r="BH394" s="13">
        <f t="shared" si="344"/>
        <v>55</v>
      </c>
      <c r="BI394"/>
      <c r="BJ394">
        <f t="shared" si="351"/>
        <v>55</v>
      </c>
      <c r="BK394" s="13">
        <f t="shared" si="345"/>
        <v>3.2000000000000003E-4</v>
      </c>
      <c r="BL394" s="13">
        <f t="shared" si="346"/>
        <v>7.5000000000000007E-5</v>
      </c>
      <c r="BM394" s="13">
        <f t="shared" si="347"/>
        <v>4.0000000000000007E-6</v>
      </c>
      <c r="BN394" s="13">
        <f t="shared" si="348"/>
        <v>6.8000000000000005E-4</v>
      </c>
      <c r="BO394" s="13">
        <f t="shared" si="349"/>
        <v>0.26400000000000001</v>
      </c>
      <c r="BP394" s="13">
        <f t="shared" si="350"/>
        <v>1.5E-3</v>
      </c>
      <c r="BQ394" s="13">
        <f t="shared" si="352"/>
        <v>3.9243822728066389E-6</v>
      </c>
      <c r="BR394" s="209">
        <f t="shared" si="353"/>
        <v>9.1977709518905595E-7</v>
      </c>
      <c r="BS394" s="209">
        <f t="shared" si="354"/>
        <v>4.9054778410082988E-8</v>
      </c>
      <c r="BT394" s="209">
        <f t="shared" si="355"/>
        <v>8.3393123297141065E-6</v>
      </c>
      <c r="BU394" s="209">
        <f t="shared" si="356"/>
        <v>3.2376153750654771E-3</v>
      </c>
      <c r="BV394" s="209">
        <f t="shared" si="357"/>
        <v>1.4000714267493643E-5</v>
      </c>
      <c r="CI394"/>
      <c r="CJ394"/>
      <c r="CK394"/>
      <c r="CL394"/>
      <c r="CM394"/>
    </row>
    <row r="395" spans="1:91" s="39" customFormat="1" ht="12.95" customHeight="1" thickBot="1" x14ac:dyDescent="0.3">
      <c r="A395" s="13">
        <v>4.6409361111111105</v>
      </c>
      <c r="B395" s="13">
        <v>-74.093394444444442</v>
      </c>
      <c r="C395" s="13">
        <v>30</v>
      </c>
      <c r="D395" s="13">
        <v>28</v>
      </c>
      <c r="E395" s="13">
        <v>2358</v>
      </c>
      <c r="F395" s="58" t="s">
        <v>13</v>
      </c>
      <c r="G395" s="59" t="s">
        <v>885</v>
      </c>
      <c r="H395" s="60" t="s">
        <v>886</v>
      </c>
      <c r="I395" s="16" t="s">
        <v>1601</v>
      </c>
      <c r="J395" s="16"/>
      <c r="K395" s="66">
        <v>39619</v>
      </c>
      <c r="L395" s="62">
        <v>12</v>
      </c>
      <c r="M395" s="16">
        <v>7</v>
      </c>
      <c r="N395" s="3">
        <f t="shared" si="317"/>
        <v>360</v>
      </c>
      <c r="O395" s="3">
        <v>30</v>
      </c>
      <c r="P395" s="16" t="s">
        <v>1631</v>
      </c>
      <c r="Q395" s="16">
        <v>1200</v>
      </c>
      <c r="R395" s="14"/>
      <c r="S395" s="14"/>
      <c r="T395" s="14"/>
      <c r="U395" s="17">
        <v>3.9E-2</v>
      </c>
      <c r="V395" s="33">
        <v>0.36</v>
      </c>
      <c r="W395" s="34">
        <v>1.8</v>
      </c>
      <c r="X395" s="33">
        <v>10.3</v>
      </c>
      <c r="Y395" s="29">
        <f>0.01805*1000</f>
        <v>18.05</v>
      </c>
      <c r="Z395" s="34">
        <v>311.5</v>
      </c>
      <c r="AA395" s="21">
        <f>0.003125*1000</f>
        <v>3.125</v>
      </c>
      <c r="AB395" s="216">
        <v>0.28499999999999998</v>
      </c>
      <c r="AC395" s="237">
        <f t="shared" si="318"/>
        <v>6.8112588691714481E-3</v>
      </c>
      <c r="AD395" s="22">
        <f t="shared" si="319"/>
        <v>3.405629434585724E-2</v>
      </c>
      <c r="AE395" s="22">
        <f t="shared" si="320"/>
        <v>0.19487768431240532</v>
      </c>
      <c r="AF395" s="22">
        <f t="shared" si="321"/>
        <v>0.34150895163484618</v>
      </c>
      <c r="AG395" s="22">
        <f t="shared" si="322"/>
        <v>5.8936309381858498</v>
      </c>
      <c r="AH395" s="22">
        <f t="shared" si="323"/>
        <v>5.9125511017113261E-2</v>
      </c>
      <c r="AI395" s="238">
        <f t="shared" si="324"/>
        <v>4.1039999999999991E-3</v>
      </c>
      <c r="AJ395" s="247">
        <f t="shared" si="325"/>
        <v>1.8920163525476246E-5</v>
      </c>
      <c r="AK395" s="23">
        <f t="shared" si="326"/>
        <v>9.4600817627381214E-5</v>
      </c>
      <c r="AL395" s="23">
        <f t="shared" si="327"/>
        <v>5.4132690086779254E-4</v>
      </c>
      <c r="AM395" s="23">
        <f t="shared" si="328"/>
        <v>9.4863597676346164E-4</v>
      </c>
      <c r="AN395" s="23">
        <f t="shared" si="329"/>
        <v>1.6371197050516248E-2</v>
      </c>
      <c r="AO395" s="23">
        <f t="shared" si="330"/>
        <v>1.6423753060309238E-4</v>
      </c>
      <c r="AP395" s="248">
        <f t="shared" si="331"/>
        <v>1.1399999999999998E-5</v>
      </c>
      <c r="AQ395" s="256">
        <f t="shared" si="332"/>
        <v>94.600817627381218</v>
      </c>
      <c r="AR395" s="257">
        <f t="shared" si="333"/>
        <v>541.32690086779257</v>
      </c>
      <c r="AS395" s="257">
        <f t="shared" si="334"/>
        <v>948.6359767634616</v>
      </c>
      <c r="AT395" s="257">
        <f t="shared" si="335"/>
        <v>16371.197050516248</v>
      </c>
      <c r="AU395" s="257">
        <f t="shared" si="336"/>
        <v>164.23753060309238</v>
      </c>
      <c r="AV395" s="258">
        <f t="shared" si="337"/>
        <v>11.399999999999997</v>
      </c>
      <c r="AW395" s="264">
        <v>1</v>
      </c>
      <c r="AX395" s="265">
        <f t="shared" si="338"/>
        <v>94.600817627381218</v>
      </c>
      <c r="AY395" s="265">
        <f t="shared" si="339"/>
        <v>541.32690086779257</v>
      </c>
      <c r="AZ395" s="265">
        <f t="shared" si="340"/>
        <v>948.6359767634616</v>
      </c>
      <c r="BA395" s="265">
        <f t="shared" si="341"/>
        <v>16371.197050516248</v>
      </c>
      <c r="BB395" s="265">
        <f t="shared" si="342"/>
        <v>164.23753060309238</v>
      </c>
      <c r="BC395" s="266">
        <f t="shared" si="343"/>
        <v>11.399999999999997</v>
      </c>
      <c r="BG395" s="13">
        <v>0.1</v>
      </c>
      <c r="BH395" s="13">
        <f t="shared" si="344"/>
        <v>120</v>
      </c>
      <c r="BI395"/>
      <c r="BJ395">
        <f t="shared" si="351"/>
        <v>120</v>
      </c>
      <c r="BK395" s="13">
        <f t="shared" si="345"/>
        <v>0.18000000000000002</v>
      </c>
      <c r="BL395" s="13">
        <f t="shared" si="346"/>
        <v>1.03</v>
      </c>
      <c r="BM395" s="13">
        <f t="shared" si="347"/>
        <v>1.8050000000000002</v>
      </c>
      <c r="BN395" s="13">
        <f t="shared" si="348"/>
        <v>31.150000000000002</v>
      </c>
      <c r="BO395" s="13">
        <f t="shared" si="349"/>
        <v>0.3125</v>
      </c>
      <c r="BP395" s="13">
        <f t="shared" si="350"/>
        <v>2.8499999999999998E-2</v>
      </c>
      <c r="BQ395" s="13">
        <f t="shared" si="352"/>
        <v>4.8162873348081472E-3</v>
      </c>
      <c r="BR395" s="209">
        <f t="shared" si="353"/>
        <v>2.7559866415846613E-2</v>
      </c>
      <c r="BS395" s="209">
        <f t="shared" si="354"/>
        <v>4.8296659107381693E-2</v>
      </c>
      <c r="BT395" s="209">
        <f t="shared" si="355"/>
        <v>0.83348528044040981</v>
      </c>
      <c r="BU395" s="209">
        <f t="shared" si="356"/>
        <v>8.3616099562641433E-3</v>
      </c>
      <c r="BV395" s="209">
        <f t="shared" si="357"/>
        <v>5.8039324599791823E-4</v>
      </c>
      <c r="CI395"/>
      <c r="CJ395"/>
      <c r="CK395"/>
      <c r="CL395"/>
      <c r="CM395"/>
    </row>
    <row r="396" spans="1:91" s="39" customFormat="1" ht="12.95" customHeight="1" thickBot="1" x14ac:dyDescent="0.3">
      <c r="A396" s="13">
        <v>4.6409361111111105</v>
      </c>
      <c r="B396" s="13">
        <v>-74.093383333333335</v>
      </c>
      <c r="C396" s="13">
        <v>30</v>
      </c>
      <c r="D396" s="13">
        <v>28</v>
      </c>
      <c r="E396" s="13">
        <v>2358</v>
      </c>
      <c r="F396" s="3" t="s">
        <v>13</v>
      </c>
      <c r="G396" s="4" t="s">
        <v>465</v>
      </c>
      <c r="H396" s="5" t="s">
        <v>466</v>
      </c>
      <c r="I396" s="14" t="s">
        <v>1601</v>
      </c>
      <c r="J396" s="3" t="s">
        <v>1559</v>
      </c>
      <c r="K396" s="6">
        <v>40635</v>
      </c>
      <c r="L396" s="15">
        <v>12</v>
      </c>
      <c r="M396" s="3">
        <v>7</v>
      </c>
      <c r="N396" s="3">
        <f t="shared" si="317"/>
        <v>360</v>
      </c>
      <c r="O396" s="3">
        <v>30</v>
      </c>
      <c r="P396" s="14" t="s">
        <v>1554</v>
      </c>
      <c r="Q396" s="3">
        <v>330</v>
      </c>
      <c r="R396" s="14">
        <f>0.565555287076649*Q396</f>
        <v>186.63324473529417</v>
      </c>
      <c r="S396" s="14"/>
      <c r="T396" s="14"/>
      <c r="U396" s="17">
        <v>3.9E-2</v>
      </c>
      <c r="V396" s="18">
        <v>2.0099999999999998</v>
      </c>
      <c r="W396" s="19">
        <v>10.050000000000001</v>
      </c>
      <c r="X396" s="18">
        <v>3.0999999999999996</v>
      </c>
      <c r="Y396" s="154">
        <v>18.05</v>
      </c>
      <c r="Z396" s="19">
        <v>154.44999999999999</v>
      </c>
      <c r="AA396" s="31">
        <v>3.125</v>
      </c>
      <c r="AB396" s="226">
        <v>0.95899999999999996</v>
      </c>
      <c r="AC396" s="237">
        <f t="shared" si="318"/>
        <v>1.6372765667424335E-2</v>
      </c>
      <c r="AD396" s="22">
        <f t="shared" si="319"/>
        <v>8.1863828337121677E-2</v>
      </c>
      <c r="AE396" s="22">
        <f t="shared" si="320"/>
        <v>2.5251529138813646E-2</v>
      </c>
      <c r="AF396" s="22">
        <f t="shared" si="321"/>
        <v>0.14702906482438272</v>
      </c>
      <c r="AG396" s="22">
        <f t="shared" si="322"/>
        <v>1.2580963469321831</v>
      </c>
      <c r="AH396" s="22">
        <f t="shared" si="323"/>
        <v>2.5455170502836338E-2</v>
      </c>
      <c r="AI396" s="238">
        <f t="shared" si="324"/>
        <v>5.9454153804137646E-3</v>
      </c>
      <c r="AJ396" s="247">
        <f t="shared" si="325"/>
        <v>4.5479904631734264E-5</v>
      </c>
      <c r="AK396" s="23">
        <f t="shared" si="326"/>
        <v>2.2739952315867131E-4</v>
      </c>
      <c r="AL396" s="23">
        <f t="shared" si="327"/>
        <v>7.0143136496704573E-5</v>
      </c>
      <c r="AM396" s="23">
        <f t="shared" si="328"/>
        <v>4.0841406895661864E-4</v>
      </c>
      <c r="AN396" s="23">
        <f t="shared" si="329"/>
        <v>3.4947120748116197E-3</v>
      </c>
      <c r="AO396" s="23">
        <f t="shared" si="330"/>
        <v>7.070880695232316E-5</v>
      </c>
      <c r="AP396" s="248">
        <f t="shared" si="331"/>
        <v>1.651504272337157E-5</v>
      </c>
      <c r="AQ396" s="256">
        <f t="shared" si="332"/>
        <v>227.39952315867131</v>
      </c>
      <c r="AR396" s="257">
        <f t="shared" si="333"/>
        <v>70.143136496704571</v>
      </c>
      <c r="AS396" s="257">
        <f t="shared" si="334"/>
        <v>408.41406895661862</v>
      </c>
      <c r="AT396" s="257">
        <f t="shared" si="335"/>
        <v>3494.7120748116195</v>
      </c>
      <c r="AU396" s="257">
        <f t="shared" si="336"/>
        <v>70.708806952323158</v>
      </c>
      <c r="AV396" s="258">
        <f t="shared" si="337"/>
        <v>16.515042723371572</v>
      </c>
      <c r="AW396" s="264">
        <v>1</v>
      </c>
      <c r="AX396" s="265">
        <f t="shared" si="338"/>
        <v>227.39952315867131</v>
      </c>
      <c r="AY396" s="265">
        <f t="shared" si="339"/>
        <v>70.143136496704571</v>
      </c>
      <c r="AZ396" s="265">
        <f t="shared" si="340"/>
        <v>408.41406895661862</v>
      </c>
      <c r="BA396" s="265">
        <f t="shared" si="341"/>
        <v>3494.7120748116195</v>
      </c>
      <c r="BB396" s="265">
        <f t="shared" si="342"/>
        <v>70.708806952323158</v>
      </c>
      <c r="BC396" s="266">
        <f t="shared" si="343"/>
        <v>16.515042723371572</v>
      </c>
      <c r="BF396" s="210">
        <f>'F. CONVERSIÓN DE CARBÓN A CARNE'!$L$20</f>
        <v>0.24417195935985944</v>
      </c>
      <c r="BG396" s="13">
        <v>0.1</v>
      </c>
      <c r="BH396" s="13">
        <f t="shared" si="344"/>
        <v>33</v>
      </c>
      <c r="BI396">
        <f>(((((BD396+BE396+BF396)/0.565555287076649)^2)+((BH396/Q396)^2))^(1/2))*R396</f>
        <v>82.709925469876097</v>
      </c>
      <c r="BJ396">
        <f>(((BH396)^2)+((BI396^2))^(1/2))</f>
        <v>1171.709925469876</v>
      </c>
      <c r="BK396" s="13">
        <f t="shared" si="345"/>
        <v>1.0050000000000001</v>
      </c>
      <c r="BL396" s="13">
        <f t="shared" si="346"/>
        <v>0.31</v>
      </c>
      <c r="BM396" s="13">
        <f t="shared" si="347"/>
        <v>1.8050000000000002</v>
      </c>
      <c r="BN396" s="13">
        <f t="shared" si="348"/>
        <v>15.445</v>
      </c>
      <c r="BO396" s="13">
        <f t="shared" si="349"/>
        <v>0.3125</v>
      </c>
      <c r="BP396" s="13">
        <f t="shared" si="350"/>
        <v>9.5899999999999999E-2</v>
      </c>
      <c r="BQ396" s="13">
        <f>((((BJ396/(Q396+R396+S396+T396))^2)+((BK396/W396)^2))^(1/2))*AD396</f>
        <v>0.18584529130508715</v>
      </c>
      <c r="BR396" s="209">
        <f>((((BJ396/(Q396+R396+S396+T396))^2)+((BL396/X396)^2))^(1/2))*AE396</f>
        <v>5.7325413238385081E-2</v>
      </c>
      <c r="BS396" s="209">
        <f>(((((BJ396/(Q396+R396+S396+T396))^2)+((BM396/Y396)^2))^(1/2))*AF396)</f>
        <v>0.33378184159769386</v>
      </c>
      <c r="BT396" s="209">
        <f>((((BJ396/(Q396+R396+S396+T396))^2)+((BN396/Z396)^2))^(1/2))*AG396</f>
        <v>2.8561000240866372</v>
      </c>
      <c r="BU396" s="209">
        <f>((((BJ396/(Q396+R396+S396+T396))^2)+((BO396/AA396)^2))^(1/2))*AH396</f>
        <v>5.7787714958049477E-2</v>
      </c>
      <c r="BV396" s="209">
        <f>((((BJ396/(Q396+R396+S396+T396))^2)+((BP396/AB396)^2))^(1/2))*AI396</f>
        <v>1.3497138794347163E-2</v>
      </c>
      <c r="CI396"/>
      <c r="CJ396"/>
      <c r="CK396"/>
      <c r="CL396"/>
      <c r="CM396"/>
    </row>
    <row r="397" spans="1:91" s="39" customFormat="1" ht="12.95" customHeight="1" thickBot="1" x14ac:dyDescent="0.3">
      <c r="A397" s="13">
        <v>4.6409999999999991</v>
      </c>
      <c r="B397" s="13">
        <v>-74.093277777777772</v>
      </c>
      <c r="C397" s="13">
        <v>30</v>
      </c>
      <c r="D397" s="13">
        <v>28</v>
      </c>
      <c r="E397" s="13">
        <v>2358</v>
      </c>
      <c r="F397" s="83" t="s">
        <v>13</v>
      </c>
      <c r="G397" s="59" t="s">
        <v>1512</v>
      </c>
      <c r="H397" s="60" t="s">
        <v>1513</v>
      </c>
      <c r="I397" s="83" t="s">
        <v>1609</v>
      </c>
      <c r="J397" s="58"/>
      <c r="K397" s="84">
        <v>41341</v>
      </c>
      <c r="L397" s="83">
        <v>5</v>
      </c>
      <c r="M397" s="83">
        <v>5</v>
      </c>
      <c r="N397" s="3">
        <f t="shared" si="317"/>
        <v>125</v>
      </c>
      <c r="O397" s="83">
        <v>25</v>
      </c>
      <c r="P397" s="83" t="s">
        <v>1593</v>
      </c>
      <c r="Q397" s="83">
        <v>550</v>
      </c>
      <c r="R397" s="14"/>
      <c r="S397" s="14"/>
      <c r="T397" s="14"/>
      <c r="U397" s="17">
        <v>3.9E-2</v>
      </c>
      <c r="V397" s="146">
        <v>2.8800000000000002E-3</v>
      </c>
      <c r="W397" s="146">
        <v>3.2000000000000002E-3</v>
      </c>
      <c r="X397" s="146">
        <v>7.5000000000000002E-4</v>
      </c>
      <c r="Y397" s="146">
        <v>4.0000000000000003E-5</v>
      </c>
      <c r="Z397" s="146">
        <v>6.7999999999999996E-3</v>
      </c>
      <c r="AA397" s="146">
        <v>2.64</v>
      </c>
      <c r="AB397" s="220">
        <v>1.4999999999999999E-2</v>
      </c>
      <c r="AC397" s="237">
        <f t="shared" si="318"/>
        <v>2.4974615853628644E-5</v>
      </c>
      <c r="AD397" s="22">
        <f t="shared" si="319"/>
        <v>2.7749573170698493E-5</v>
      </c>
      <c r="AE397" s="22">
        <f t="shared" si="320"/>
        <v>6.5038062118824593E-6</v>
      </c>
      <c r="AF397" s="22">
        <f t="shared" si="321"/>
        <v>3.4686966463373119E-7</v>
      </c>
      <c r="AG397" s="22">
        <f t="shared" si="322"/>
        <v>5.8967842987734291E-5</v>
      </c>
      <c r="AH397" s="22">
        <f t="shared" si="323"/>
        <v>2.2893397865826257E-2</v>
      </c>
      <c r="AI397" s="238">
        <f t="shared" si="324"/>
        <v>9.8999999999999994E-5</v>
      </c>
      <c r="AJ397" s="247">
        <f t="shared" si="325"/>
        <v>8.324871951209548E-8</v>
      </c>
      <c r="AK397" s="23">
        <f t="shared" si="326"/>
        <v>9.249857723566164E-8</v>
      </c>
      <c r="AL397" s="23">
        <f t="shared" si="327"/>
        <v>2.1679354039608199E-8</v>
      </c>
      <c r="AM397" s="23">
        <f t="shared" si="328"/>
        <v>1.1562322154457706E-9</v>
      </c>
      <c r="AN397" s="23">
        <f t="shared" si="329"/>
        <v>1.9655947662578097E-7</v>
      </c>
      <c r="AO397" s="23">
        <f t="shared" si="330"/>
        <v>7.6311326219420856E-5</v>
      </c>
      <c r="AP397" s="248">
        <f t="shared" si="331"/>
        <v>3.2999999999999996E-7</v>
      </c>
      <c r="AQ397" s="256">
        <f t="shared" si="332"/>
        <v>9.2498577235661641E-2</v>
      </c>
      <c r="AR397" s="257">
        <f t="shared" si="333"/>
        <v>2.16793540396082E-2</v>
      </c>
      <c r="AS397" s="257">
        <f t="shared" si="334"/>
        <v>1.1562322154457707E-3</v>
      </c>
      <c r="AT397" s="257">
        <f t="shared" si="335"/>
        <v>0.19655947662578097</v>
      </c>
      <c r="AU397" s="257">
        <f t="shared" si="336"/>
        <v>76.311326219420863</v>
      </c>
      <c r="AV397" s="258">
        <f t="shared" si="337"/>
        <v>0.32999999999999996</v>
      </c>
      <c r="AW397" s="264">
        <v>0</v>
      </c>
      <c r="AX397" s="265">
        <f t="shared" si="338"/>
        <v>0</v>
      </c>
      <c r="AY397" s="265">
        <f t="shared" si="339"/>
        <v>0</v>
      </c>
      <c r="AZ397" s="265">
        <f t="shared" si="340"/>
        <v>0</v>
      </c>
      <c r="BA397" s="265">
        <f t="shared" si="341"/>
        <v>0</v>
      </c>
      <c r="BB397" s="265">
        <f t="shared" si="342"/>
        <v>0</v>
      </c>
      <c r="BC397" s="266">
        <f t="shared" si="343"/>
        <v>0</v>
      </c>
      <c r="BG397" s="13">
        <v>0.1</v>
      </c>
      <c r="BH397" s="13">
        <f t="shared" si="344"/>
        <v>55</v>
      </c>
      <c r="BI397"/>
      <c r="BJ397">
        <f>BH397</f>
        <v>55</v>
      </c>
      <c r="BK397" s="13">
        <f t="shared" si="345"/>
        <v>3.2000000000000003E-4</v>
      </c>
      <c r="BL397" s="13">
        <f t="shared" si="346"/>
        <v>7.5000000000000007E-5</v>
      </c>
      <c r="BM397" s="13">
        <f t="shared" si="347"/>
        <v>4.0000000000000007E-6</v>
      </c>
      <c r="BN397" s="13">
        <f t="shared" si="348"/>
        <v>6.8000000000000005E-4</v>
      </c>
      <c r="BO397" s="13">
        <f t="shared" si="349"/>
        <v>0.26400000000000001</v>
      </c>
      <c r="BP397" s="13">
        <f t="shared" si="350"/>
        <v>1.5E-3</v>
      </c>
      <c r="BQ397" s="13">
        <f>((((BJ397/Q397)^2)+((BK397/W397)^2))^(1/2))*AD397</f>
        <v>3.9243822728066389E-6</v>
      </c>
      <c r="BR397" s="209">
        <f>(((((BJ397/Q397))^2)+((BL397/X397)^2))^(1/2))*AE397</f>
        <v>9.1977709518905595E-7</v>
      </c>
      <c r="BS397" s="209">
        <f>(((((BJ397/Q397))^2)+((BM397/Y397)^2))^(1/2))*AF397</f>
        <v>4.9054778410082988E-8</v>
      </c>
      <c r="BT397" s="209">
        <f>((((BJ397/Q397)^2)+((BN397/Z397)^2))^(1/2))*AG397</f>
        <v>8.3393123297141065E-6</v>
      </c>
      <c r="BU397" s="209">
        <f>((((BJ397/Q397)^2)+((BO397/AA397)^2))^(1/2))*AH397</f>
        <v>3.2376153750654771E-3</v>
      </c>
      <c r="BV397" s="209">
        <f>((((BJ397/Q397)^2)+((BP397/AB397)^2))^(1/2))*AI397</f>
        <v>1.4000714267493643E-5</v>
      </c>
      <c r="CI397"/>
      <c r="CJ397"/>
      <c r="CK397"/>
      <c r="CL397"/>
      <c r="CM397"/>
    </row>
    <row r="398" spans="1:91" s="39" customFormat="1" ht="12.95" customHeight="1" thickBot="1" x14ac:dyDescent="0.3">
      <c r="A398" s="13">
        <v>4.6410138888888888</v>
      </c>
      <c r="B398" s="13">
        <v>-74.093272222222211</v>
      </c>
      <c r="C398" s="13">
        <v>30</v>
      </c>
      <c r="D398" s="13">
        <v>28</v>
      </c>
      <c r="E398" s="13">
        <v>2358</v>
      </c>
      <c r="F398" s="3" t="s">
        <v>5</v>
      </c>
      <c r="G398" s="4" t="s">
        <v>369</v>
      </c>
      <c r="H398" s="5" t="s">
        <v>475</v>
      </c>
      <c r="I398" s="14" t="s">
        <v>1601</v>
      </c>
      <c r="J398" s="3" t="s">
        <v>1553</v>
      </c>
      <c r="K398" s="6">
        <v>40635</v>
      </c>
      <c r="L398" s="15">
        <v>12</v>
      </c>
      <c r="M398" s="3">
        <v>7</v>
      </c>
      <c r="N398" s="3">
        <f t="shared" si="317"/>
        <v>360</v>
      </c>
      <c r="O398" s="3">
        <v>30</v>
      </c>
      <c r="P398" s="14" t="s">
        <v>1554</v>
      </c>
      <c r="Q398" s="3">
        <v>1000</v>
      </c>
      <c r="R398" s="14"/>
      <c r="S398" s="14"/>
      <c r="T398" s="14">
        <f>0.738210935315612*Q398</f>
        <v>738.21093531561201</v>
      </c>
      <c r="U398" s="17">
        <v>3.9E-2</v>
      </c>
      <c r="V398" s="27">
        <v>2.02</v>
      </c>
      <c r="W398" s="28">
        <v>10.1</v>
      </c>
      <c r="X398" s="27">
        <v>1.9</v>
      </c>
      <c r="Y398" s="155">
        <v>18.05</v>
      </c>
      <c r="Z398" s="28">
        <v>160.19999999999999</v>
      </c>
      <c r="AA398" s="21">
        <v>3.125</v>
      </c>
      <c r="AB398" s="222">
        <v>1.0149999999999999</v>
      </c>
      <c r="AC398" s="237">
        <f t="shared" si="318"/>
        <v>5.5360179148869697E-2</v>
      </c>
      <c r="AD398" s="22">
        <f t="shared" si="319"/>
        <v>0.27680089574434852</v>
      </c>
      <c r="AE398" s="22">
        <f t="shared" si="320"/>
        <v>5.2071455635075453E-2</v>
      </c>
      <c r="AF398" s="22">
        <f t="shared" si="321"/>
        <v>0.49467882853321682</v>
      </c>
      <c r="AG398" s="22">
        <f t="shared" si="322"/>
        <v>4.3904458909153092</v>
      </c>
      <c r="AH398" s="22">
        <f t="shared" si="323"/>
        <v>8.5643841505058313E-2</v>
      </c>
      <c r="AI398" s="238">
        <f t="shared" si="324"/>
        <v>2.117140919214415E-2</v>
      </c>
      <c r="AJ398" s="247">
        <f t="shared" si="325"/>
        <v>1.5377827541352692E-4</v>
      </c>
      <c r="AK398" s="23">
        <f t="shared" si="326"/>
        <v>7.6889137706763477E-4</v>
      </c>
      <c r="AL398" s="23">
        <f t="shared" si="327"/>
        <v>1.4464293231965404E-4</v>
      </c>
      <c r="AM398" s="23">
        <f t="shared" si="328"/>
        <v>1.3741078570367134E-3</v>
      </c>
      <c r="AN398" s="23">
        <f t="shared" si="329"/>
        <v>1.2195683030320304E-2</v>
      </c>
      <c r="AO398" s="23">
        <f t="shared" si="330"/>
        <v>2.3789955973627309E-4</v>
      </c>
      <c r="AP398" s="248">
        <f t="shared" si="331"/>
        <v>5.8809469978178193E-5</v>
      </c>
      <c r="AQ398" s="256">
        <f t="shared" si="332"/>
        <v>768.89137706763472</v>
      </c>
      <c r="AR398" s="257">
        <f t="shared" si="333"/>
        <v>144.64293231965405</v>
      </c>
      <c r="AS398" s="257">
        <f t="shared" si="334"/>
        <v>1374.1078570367133</v>
      </c>
      <c r="AT398" s="257">
        <f t="shared" si="335"/>
        <v>12195.683030320304</v>
      </c>
      <c r="AU398" s="257">
        <f t="shared" si="336"/>
        <v>237.89955973627309</v>
      </c>
      <c r="AV398" s="258">
        <f t="shared" si="337"/>
        <v>58.809469978178193</v>
      </c>
      <c r="AW398" s="264">
        <v>1</v>
      </c>
      <c r="AX398" s="265">
        <f t="shared" si="338"/>
        <v>768.89137706763472</v>
      </c>
      <c r="AY398" s="265">
        <f t="shared" si="339"/>
        <v>144.64293231965405</v>
      </c>
      <c r="AZ398" s="265">
        <f t="shared" si="340"/>
        <v>1374.1078570367133</v>
      </c>
      <c r="BA398" s="265">
        <f t="shared" si="341"/>
        <v>12195.683030320304</v>
      </c>
      <c r="BB398" s="265">
        <f t="shared" si="342"/>
        <v>237.89955973627309</v>
      </c>
      <c r="BC398" s="266">
        <f t="shared" si="343"/>
        <v>58.809469978178193</v>
      </c>
      <c r="BD398" s="211">
        <f>'F. CONVERSIÓN DE CARBÓN A CARNE'!$F$20</f>
        <v>0.16207300021353654</v>
      </c>
      <c r="BG398" s="13">
        <v>0.1</v>
      </c>
      <c r="BH398" s="13">
        <f t="shared" si="344"/>
        <v>100</v>
      </c>
      <c r="BI398">
        <f>(((((BD398+BE398+BF398)/0.738210935315612)^2)+((BH398/Q398)^2))^(1/2))*T398</f>
        <v>178.09326558972555</v>
      </c>
      <c r="BJ398">
        <f>(((BH398)^2)+((BI398^2))^(1/2))</f>
        <v>10178.093265589725</v>
      </c>
      <c r="BK398" s="13">
        <f t="shared" si="345"/>
        <v>1.01</v>
      </c>
      <c r="BL398" s="13">
        <f t="shared" si="346"/>
        <v>0.19</v>
      </c>
      <c r="BM398" s="13">
        <f t="shared" si="347"/>
        <v>1.8050000000000002</v>
      </c>
      <c r="BN398" s="13">
        <f t="shared" si="348"/>
        <v>16.02</v>
      </c>
      <c r="BO398" s="13">
        <f t="shared" si="349"/>
        <v>0.3125</v>
      </c>
      <c r="BP398" s="13">
        <f t="shared" si="350"/>
        <v>0.10149999999999999</v>
      </c>
      <c r="BQ398" s="13">
        <f>((((BJ398/(Q398+R398+S398+T398))^2)+((BK398/W398)^2))^(1/2))*AD398</f>
        <v>1.6210438496333497</v>
      </c>
      <c r="BR398" s="209">
        <f>((((BJ398/(Q398+R398+S398+T398))^2)+((BL398/X398)^2))^(1/2))*AE398</f>
        <v>0.30494884300033304</v>
      </c>
      <c r="BS398" s="209">
        <f>(((((BJ398/(Q398+R398+S398+T398))^2)+((BM398/Y398)^2))^(1/2))*AF398)</f>
        <v>2.8970140085031639</v>
      </c>
      <c r="BT398" s="209">
        <f>((((BJ398/(Q398+R398+S398+T398))^2)+((BN398/Z398)^2))^(1/2))*AG398</f>
        <v>25.71200244665966</v>
      </c>
      <c r="BU398" s="209">
        <f>((((BJ398/(Q398+R398+S398+T398))^2)+((BO398/AA398)^2))^(1/2))*AH398</f>
        <v>0.50156059704002143</v>
      </c>
      <c r="BV398" s="209">
        <f>((((BJ398/(Q398+R398+S398+T398))^2)+((BP398/AB398)^2))^(1/2))*AI398</f>
        <v>0.1239872528833641</v>
      </c>
      <c r="CI398"/>
      <c r="CJ398"/>
      <c r="CK398"/>
      <c r="CL398"/>
      <c r="CM398"/>
    </row>
    <row r="399" spans="1:91" s="39" customFormat="1" ht="12.95" customHeight="1" thickBot="1" x14ac:dyDescent="0.3">
      <c r="A399" s="13">
        <v>4.64106812991621</v>
      </c>
      <c r="B399" s="13">
        <v>-74.069086424945894</v>
      </c>
      <c r="C399" s="13">
        <v>32</v>
      </c>
      <c r="D399" s="13">
        <v>28</v>
      </c>
      <c r="E399" s="13">
        <v>2360</v>
      </c>
      <c r="F399" s="83" t="s">
        <v>13</v>
      </c>
      <c r="G399" s="59" t="s">
        <v>1492</v>
      </c>
      <c r="H399" s="60" t="s">
        <v>1493</v>
      </c>
      <c r="I399" s="93" t="s">
        <v>1609</v>
      </c>
      <c r="J399" s="100"/>
      <c r="K399" s="95">
        <v>40963</v>
      </c>
      <c r="L399" s="93">
        <v>6</v>
      </c>
      <c r="M399" s="16">
        <v>7</v>
      </c>
      <c r="N399" s="3">
        <f t="shared" si="317"/>
        <v>180</v>
      </c>
      <c r="O399" s="3">
        <v>30</v>
      </c>
      <c r="P399" s="16" t="s">
        <v>1632</v>
      </c>
      <c r="Q399" s="62">
        <v>550</v>
      </c>
      <c r="R399" s="14"/>
      <c r="S399" s="14"/>
      <c r="T399" s="14"/>
      <c r="U399" s="17">
        <v>3.9E-2</v>
      </c>
      <c r="V399" s="142">
        <v>0.36</v>
      </c>
      <c r="W399" s="148">
        <v>1.8</v>
      </c>
      <c r="X399" s="142">
        <v>10.3</v>
      </c>
      <c r="Y399" s="154">
        <f>0.01805*1000</f>
        <v>18.05</v>
      </c>
      <c r="Z399" s="148">
        <v>311.5</v>
      </c>
      <c r="AA399" s="21">
        <f>0.003125*1000</f>
        <v>3.125</v>
      </c>
      <c r="AB399" s="215">
        <v>0.28499999999999998</v>
      </c>
      <c r="AC399" s="237">
        <f t="shared" si="318"/>
        <v>3.1218269817035803E-3</v>
      </c>
      <c r="AD399" s="22">
        <f t="shared" si="319"/>
        <v>1.5609134908517902E-2</v>
      </c>
      <c r="AE399" s="22">
        <f t="shared" si="320"/>
        <v>8.9318938643185769E-2</v>
      </c>
      <c r="AF399" s="22">
        <f t="shared" si="321"/>
        <v>0.15652493616597118</v>
      </c>
      <c r="AG399" s="22">
        <f t="shared" si="322"/>
        <v>2.701247513335181</v>
      </c>
      <c r="AH399" s="22">
        <f t="shared" si="323"/>
        <v>2.7099192549510247E-2</v>
      </c>
      <c r="AI399" s="238">
        <f t="shared" si="324"/>
        <v>1.8810000000000001E-3</v>
      </c>
      <c r="AJ399" s="247">
        <f t="shared" si="325"/>
        <v>8.6717416158432791E-6</v>
      </c>
      <c r="AK399" s="23">
        <f t="shared" si="326"/>
        <v>4.3358708079216396E-5</v>
      </c>
      <c r="AL399" s="23">
        <f t="shared" si="327"/>
        <v>2.4810816289773824E-4</v>
      </c>
      <c r="AM399" s="23">
        <f t="shared" si="328"/>
        <v>4.3479148934991998E-4</v>
      </c>
      <c r="AN399" s="23">
        <f t="shared" si="329"/>
        <v>7.503465314819947E-3</v>
      </c>
      <c r="AO399" s="23">
        <f t="shared" si="330"/>
        <v>7.5275534859750687E-5</v>
      </c>
      <c r="AP399" s="248">
        <f t="shared" si="331"/>
        <v>5.2249999999999999E-6</v>
      </c>
      <c r="AQ399" s="256">
        <f t="shared" si="332"/>
        <v>43.358708079216399</v>
      </c>
      <c r="AR399" s="257">
        <f t="shared" si="333"/>
        <v>248.10816289773825</v>
      </c>
      <c r="AS399" s="257">
        <f t="shared" si="334"/>
        <v>434.79148934991997</v>
      </c>
      <c r="AT399" s="257">
        <f t="shared" si="335"/>
        <v>7503.4653148199468</v>
      </c>
      <c r="AU399" s="257">
        <f t="shared" si="336"/>
        <v>75.275534859750692</v>
      </c>
      <c r="AV399" s="258">
        <f t="shared" si="337"/>
        <v>5.2249999999999996</v>
      </c>
      <c r="AW399" s="264">
        <v>1</v>
      </c>
      <c r="AX399" s="265">
        <f t="shared" si="338"/>
        <v>43.358708079216399</v>
      </c>
      <c r="AY399" s="265">
        <f t="shared" si="339"/>
        <v>248.10816289773825</v>
      </c>
      <c r="AZ399" s="265">
        <f t="shared" si="340"/>
        <v>434.79148934991997</v>
      </c>
      <c r="BA399" s="265">
        <f t="shared" si="341"/>
        <v>7503.4653148199468</v>
      </c>
      <c r="BB399" s="265">
        <f t="shared" si="342"/>
        <v>75.275534859750692</v>
      </c>
      <c r="BC399" s="266">
        <f t="shared" si="343"/>
        <v>5.2249999999999996</v>
      </c>
      <c r="BG399" s="13">
        <v>0.1</v>
      </c>
      <c r="BH399" s="13">
        <f t="shared" si="344"/>
        <v>55</v>
      </c>
      <c r="BI399"/>
      <c r="BJ399">
        <f>BH399</f>
        <v>55</v>
      </c>
      <c r="BK399" s="13">
        <f t="shared" si="345"/>
        <v>0.18000000000000002</v>
      </c>
      <c r="BL399" s="13">
        <f t="shared" si="346"/>
        <v>1.03</v>
      </c>
      <c r="BM399" s="13">
        <f t="shared" si="347"/>
        <v>1.8050000000000002</v>
      </c>
      <c r="BN399" s="13">
        <f t="shared" si="348"/>
        <v>31.150000000000002</v>
      </c>
      <c r="BO399" s="13">
        <f t="shared" si="349"/>
        <v>0.3125</v>
      </c>
      <c r="BP399" s="13">
        <f t="shared" si="350"/>
        <v>2.8499999999999998E-2</v>
      </c>
      <c r="BQ399" s="13">
        <f>((((BJ399/Q399)^2)+((BK399/W399)^2))^(1/2))*AD399</f>
        <v>2.2074650284537342E-3</v>
      </c>
      <c r="BR399" s="209">
        <f>(((((BJ399/Q399))^2)+((BL399/X399)^2))^(1/2))*AE399</f>
        <v>1.2631605440596364E-2</v>
      </c>
      <c r="BS399" s="209">
        <f>(((((BJ399/Q399))^2)+((BM399/Y399)^2))^(1/2))*AF399</f>
        <v>2.2135968757549945E-2</v>
      </c>
      <c r="BT399" s="209">
        <f>((((BJ399/Q399)^2)+((BN399/Z399)^2))^(1/2))*AG399</f>
        <v>0.38201408686852117</v>
      </c>
      <c r="BU399" s="209">
        <f>((((BJ399/Q399)^2)+((BO399/AA399)^2))^(1/2))*AH399</f>
        <v>3.8324045632877331E-3</v>
      </c>
      <c r="BV399" s="209">
        <f>((((BJ399/Q399)^2)+((BP399/AB399)^2))^(1/2))*AI399</f>
        <v>2.6601357108237925E-4</v>
      </c>
      <c r="CI399"/>
      <c r="CJ399"/>
      <c r="CK399"/>
      <c r="CL399"/>
      <c r="CM399"/>
    </row>
    <row r="400" spans="1:91" s="39" customFormat="1" ht="12.95" customHeight="1" thickBot="1" x14ac:dyDescent="0.3">
      <c r="A400" s="13">
        <v>4.6410833333333326</v>
      </c>
      <c r="B400" s="13">
        <v>-74.093919444444438</v>
      </c>
      <c r="C400" s="13">
        <v>30</v>
      </c>
      <c r="D400" s="13">
        <v>28</v>
      </c>
      <c r="E400" s="13">
        <v>2358</v>
      </c>
      <c r="F400" s="3" t="s">
        <v>5</v>
      </c>
      <c r="G400" s="4" t="s">
        <v>484</v>
      </c>
      <c r="H400" s="5" t="s">
        <v>485</v>
      </c>
      <c r="I400" s="14" t="s">
        <v>1601</v>
      </c>
      <c r="J400" s="3" t="s">
        <v>1553</v>
      </c>
      <c r="K400" s="6">
        <v>40635</v>
      </c>
      <c r="L400" s="15">
        <v>12</v>
      </c>
      <c r="M400" s="3">
        <v>7</v>
      </c>
      <c r="N400" s="3">
        <f t="shared" si="317"/>
        <v>360</v>
      </c>
      <c r="O400" s="3">
        <v>30</v>
      </c>
      <c r="P400" s="14" t="s">
        <v>1554</v>
      </c>
      <c r="Q400" s="3">
        <v>375</v>
      </c>
      <c r="R400" s="14"/>
      <c r="S400" s="14"/>
      <c r="T400" s="14">
        <f>0.738210935315612*Q400</f>
        <v>276.8291007433545</v>
      </c>
      <c r="U400" s="17">
        <v>3.9E-2</v>
      </c>
      <c r="V400" s="27">
        <v>2.02</v>
      </c>
      <c r="W400" s="28">
        <v>10.1</v>
      </c>
      <c r="X400" s="27">
        <v>1.9</v>
      </c>
      <c r="Y400" s="155">
        <v>18.05</v>
      </c>
      <c r="Z400" s="28">
        <v>160.19999999999999</v>
      </c>
      <c r="AA400" s="21">
        <v>3.125</v>
      </c>
      <c r="AB400" s="222">
        <v>1.0149999999999999</v>
      </c>
      <c r="AC400" s="237">
        <f t="shared" si="318"/>
        <v>2.0760067180826132E-2</v>
      </c>
      <c r="AD400" s="22">
        <f t="shared" si="319"/>
        <v>0.10380033590413067</v>
      </c>
      <c r="AE400" s="22">
        <f t="shared" si="320"/>
        <v>1.9526795863153291E-2</v>
      </c>
      <c r="AF400" s="22">
        <f t="shared" si="321"/>
        <v>0.18550456069995633</v>
      </c>
      <c r="AG400" s="22">
        <f t="shared" si="322"/>
        <v>1.646417209093241</v>
      </c>
      <c r="AH400" s="22">
        <f t="shared" si="323"/>
        <v>3.2116440564396866E-2</v>
      </c>
      <c r="AI400" s="238">
        <f t="shared" si="324"/>
        <v>7.9392784470540562E-3</v>
      </c>
      <c r="AJ400" s="247">
        <f t="shared" si="325"/>
        <v>5.7666853280072589E-5</v>
      </c>
      <c r="AK400" s="23">
        <f t="shared" si="326"/>
        <v>2.8833426640036299E-4</v>
      </c>
      <c r="AL400" s="23">
        <f t="shared" si="327"/>
        <v>5.4241099619870253E-5</v>
      </c>
      <c r="AM400" s="23">
        <f t="shared" si="328"/>
        <v>5.1529044638876759E-4</v>
      </c>
      <c r="AN400" s="23">
        <f t="shared" si="329"/>
        <v>4.5733811363701136E-3</v>
      </c>
      <c r="AO400" s="23">
        <f t="shared" si="330"/>
        <v>8.92123349011024E-5</v>
      </c>
      <c r="AP400" s="248">
        <f t="shared" si="331"/>
        <v>2.2053551241816822E-5</v>
      </c>
      <c r="AQ400" s="256">
        <f t="shared" si="332"/>
        <v>288.33426640036299</v>
      </c>
      <c r="AR400" s="257">
        <f t="shared" si="333"/>
        <v>54.241099619870255</v>
      </c>
      <c r="AS400" s="257">
        <f t="shared" si="334"/>
        <v>515.29044638876758</v>
      </c>
      <c r="AT400" s="257">
        <f t="shared" si="335"/>
        <v>4573.3811363701134</v>
      </c>
      <c r="AU400" s="257">
        <f t="shared" si="336"/>
        <v>89.212334901102395</v>
      </c>
      <c r="AV400" s="258">
        <f t="shared" si="337"/>
        <v>22.053551241816823</v>
      </c>
      <c r="AW400" s="264">
        <v>1</v>
      </c>
      <c r="AX400" s="265">
        <f t="shared" si="338"/>
        <v>288.33426640036299</v>
      </c>
      <c r="AY400" s="265">
        <f t="shared" si="339"/>
        <v>54.241099619870255</v>
      </c>
      <c r="AZ400" s="265">
        <f t="shared" si="340"/>
        <v>515.29044638876758</v>
      </c>
      <c r="BA400" s="265">
        <f t="shared" si="341"/>
        <v>4573.3811363701134</v>
      </c>
      <c r="BB400" s="265">
        <f t="shared" si="342"/>
        <v>89.212334901102395</v>
      </c>
      <c r="BC400" s="266">
        <f t="shared" si="343"/>
        <v>22.053551241816823</v>
      </c>
      <c r="BD400" s="211">
        <f>'F. CONVERSIÓN DE CARBÓN A CARNE'!$F$20</f>
        <v>0.16207300021353654</v>
      </c>
      <c r="BG400" s="13">
        <v>0.1</v>
      </c>
      <c r="BH400" s="13">
        <f t="shared" si="344"/>
        <v>37.5</v>
      </c>
      <c r="BI400">
        <f>(((((BD400+BE400+BF400)/0.738210935315612)^2)+((BH400/Q400)^2))^(1/2))*T400</f>
        <v>66.78497459614708</v>
      </c>
      <c r="BJ400">
        <f t="shared" ref="BJ400:BJ401" si="358">(((BH400)^2)+((BI400^2))^(1/2))</f>
        <v>1473.0349745961471</v>
      </c>
      <c r="BK400" s="13">
        <f t="shared" si="345"/>
        <v>1.01</v>
      </c>
      <c r="BL400" s="13">
        <f t="shared" si="346"/>
        <v>0.19</v>
      </c>
      <c r="BM400" s="13">
        <f t="shared" si="347"/>
        <v>1.8050000000000002</v>
      </c>
      <c r="BN400" s="13">
        <f t="shared" si="348"/>
        <v>16.02</v>
      </c>
      <c r="BO400" s="13">
        <f t="shared" si="349"/>
        <v>0.3125</v>
      </c>
      <c r="BP400" s="13">
        <f t="shared" si="350"/>
        <v>0.10149999999999999</v>
      </c>
      <c r="BQ400" s="13">
        <f>((((BJ400/(Q400+R400+S400+T400))^2)+((BK400/W400)^2))^(1/2))*AD400</f>
        <v>0.23480257671299912</v>
      </c>
      <c r="BR400" s="209">
        <f>((((BJ400/(Q400+R400+S400+T400))^2)+((BL400/X400)^2))^(1/2))*AE400</f>
        <v>4.4170781757890916E-2</v>
      </c>
      <c r="BS400" s="209">
        <f>(((((BJ400/(Q400+R400+S400+T400))^2)+((BM400/Y400)^2))^(1/2))*AF400)</f>
        <v>0.41962242669996386</v>
      </c>
      <c r="BT400" s="209">
        <f>((((BJ400/(Q400+R400+S400+T400))^2)+((BN400/Z400)^2))^(1/2))*AG400</f>
        <v>3.7242943355863822</v>
      </c>
      <c r="BU400" s="209">
        <f>((((BJ400/(Q400+R400+S400+T400))^2)+((BO400/AA400)^2))^(1/2))*AH400</f>
        <v>7.2649312101794289E-2</v>
      </c>
      <c r="BV400" s="209">
        <f>((((BJ400/(Q400+R400+S400+T400))^2)+((BP400/AB400)^2))^(1/2))*AI400</f>
        <v>1.7959123353242321E-2</v>
      </c>
      <c r="CI400"/>
      <c r="CJ400"/>
      <c r="CK400"/>
      <c r="CL400"/>
      <c r="CM400"/>
    </row>
    <row r="401" spans="1:91" s="39" customFormat="1" ht="12.95" customHeight="1" thickBot="1" x14ac:dyDescent="0.3">
      <c r="A401" s="13">
        <v>4.6413330000000004</v>
      </c>
      <c r="B401" s="13">
        <v>-74.185630000000003</v>
      </c>
      <c r="C401" s="13">
        <v>20</v>
      </c>
      <c r="D401" s="13">
        <v>28</v>
      </c>
      <c r="E401" s="13">
        <v>1855</v>
      </c>
      <c r="F401" s="3" t="s">
        <v>5</v>
      </c>
      <c r="G401" s="4" t="s">
        <v>134</v>
      </c>
      <c r="H401" s="5" t="s">
        <v>135</v>
      </c>
      <c r="I401" s="14" t="s">
        <v>1570</v>
      </c>
      <c r="J401" s="3" t="s">
        <v>1559</v>
      </c>
      <c r="K401" s="6">
        <v>43191</v>
      </c>
      <c r="L401" s="15">
        <v>12</v>
      </c>
      <c r="M401" s="3">
        <v>7</v>
      </c>
      <c r="N401" s="3">
        <f t="shared" si="317"/>
        <v>360</v>
      </c>
      <c r="O401" s="3">
        <v>30</v>
      </c>
      <c r="P401" s="14" t="s">
        <v>1554</v>
      </c>
      <c r="Q401" s="3">
        <v>580</v>
      </c>
      <c r="R401" s="14">
        <f>0.565555287076649*Q401</f>
        <v>328.02206650445646</v>
      </c>
      <c r="S401" s="14"/>
      <c r="T401" s="14"/>
      <c r="U401" s="17">
        <v>3.9E-2</v>
      </c>
      <c r="V401" s="27">
        <v>2.0099999999999998</v>
      </c>
      <c r="W401" s="28">
        <v>10.050000000000001</v>
      </c>
      <c r="X401" s="27">
        <v>3.0999999999999996</v>
      </c>
      <c r="Y401" s="29">
        <v>18.05</v>
      </c>
      <c r="Z401" s="28">
        <v>154.44999999999999</v>
      </c>
      <c r="AA401" s="31">
        <v>3.125</v>
      </c>
      <c r="AB401" s="225">
        <v>0.95899999999999996</v>
      </c>
      <c r="AC401" s="237">
        <f t="shared" si="318"/>
        <v>2.8776376021533677E-2</v>
      </c>
      <c r="AD401" s="22">
        <f t="shared" si="319"/>
        <v>0.14388188010766842</v>
      </c>
      <c r="AE401" s="22">
        <f t="shared" si="320"/>
        <v>4.438147545609672E-2</v>
      </c>
      <c r="AF401" s="22">
        <f t="shared" si="321"/>
        <v>0.25841471999436966</v>
      </c>
      <c r="AG401" s="22">
        <f t="shared" si="322"/>
        <v>2.2111996400626253</v>
      </c>
      <c r="AH401" s="22">
        <f t="shared" si="323"/>
        <v>4.4739390580742666E-2</v>
      </c>
      <c r="AI401" s="238">
        <f t="shared" si="324"/>
        <v>1.0449517941333284E-2</v>
      </c>
      <c r="AJ401" s="247">
        <f t="shared" si="325"/>
        <v>7.9934377837593553E-5</v>
      </c>
      <c r="AK401" s="23">
        <f t="shared" si="326"/>
        <v>3.9967188918796782E-4</v>
      </c>
      <c r="AL401" s="23">
        <f t="shared" si="327"/>
        <v>1.2328187626693533E-4</v>
      </c>
      <c r="AM401" s="23">
        <f t="shared" si="328"/>
        <v>7.1781866665102687E-4</v>
      </c>
      <c r="AN401" s="23">
        <f t="shared" si="329"/>
        <v>6.1422212223961811E-3</v>
      </c>
      <c r="AO401" s="23">
        <f t="shared" si="330"/>
        <v>1.2427608494650742E-4</v>
      </c>
      <c r="AP401" s="248">
        <f t="shared" si="331"/>
        <v>2.902643872592579E-5</v>
      </c>
      <c r="AQ401" s="256">
        <f t="shared" si="332"/>
        <v>399.67188918796779</v>
      </c>
      <c r="AR401" s="257">
        <f t="shared" si="333"/>
        <v>123.28187626693533</v>
      </c>
      <c r="AS401" s="257">
        <f t="shared" si="334"/>
        <v>717.81866665102689</v>
      </c>
      <c r="AT401" s="257">
        <f t="shared" si="335"/>
        <v>6142.2212223961815</v>
      </c>
      <c r="AU401" s="257">
        <f t="shared" si="336"/>
        <v>124.27608494650741</v>
      </c>
      <c r="AV401" s="258">
        <f t="shared" si="337"/>
        <v>29.026438725925789</v>
      </c>
      <c r="AW401" s="264">
        <v>1</v>
      </c>
      <c r="AX401" s="265">
        <f t="shared" si="338"/>
        <v>399.67188918796779</v>
      </c>
      <c r="AY401" s="265">
        <f t="shared" si="339"/>
        <v>123.28187626693533</v>
      </c>
      <c r="AZ401" s="265">
        <f t="shared" si="340"/>
        <v>717.81866665102689</v>
      </c>
      <c r="BA401" s="265">
        <f t="shared" si="341"/>
        <v>6142.2212223961815</v>
      </c>
      <c r="BB401" s="265">
        <f t="shared" si="342"/>
        <v>124.27608494650741</v>
      </c>
      <c r="BC401" s="266">
        <f t="shared" si="343"/>
        <v>29.026438725925789</v>
      </c>
      <c r="BF401" s="210">
        <f>'F. CONVERSIÓN DE CARBÓN A CARNE'!$L$20</f>
        <v>0.24417195935985944</v>
      </c>
      <c r="BG401" s="13">
        <v>0.1</v>
      </c>
      <c r="BH401" s="13">
        <f t="shared" si="344"/>
        <v>58</v>
      </c>
      <c r="BI401">
        <f>(((((BD401+BE401+BF401)/0.565555287076649)^2)+((BH401/Q401)^2))^(1/2))*R401</f>
        <v>145.36895991675195</v>
      </c>
      <c r="BJ401">
        <f t="shared" si="358"/>
        <v>3509.3689599167519</v>
      </c>
      <c r="BK401" s="13">
        <f t="shared" si="345"/>
        <v>1.0050000000000001</v>
      </c>
      <c r="BL401" s="13">
        <f t="shared" si="346"/>
        <v>0.31</v>
      </c>
      <c r="BM401" s="13">
        <f t="shared" si="347"/>
        <v>1.8050000000000002</v>
      </c>
      <c r="BN401" s="13">
        <f t="shared" si="348"/>
        <v>15.445</v>
      </c>
      <c r="BO401" s="13">
        <f t="shared" si="349"/>
        <v>0.3125</v>
      </c>
      <c r="BP401" s="13">
        <f t="shared" si="350"/>
        <v>9.5899999999999999E-2</v>
      </c>
      <c r="BQ401" s="13">
        <f>((((BJ401/(Q401+R401+S401+T401))^2)+((BK401/W401)^2))^(1/2))*AD401</f>
        <v>0.55626797518761362</v>
      </c>
      <c r="BR401" s="209">
        <f>((((BJ401/(Q401+R401+S401+T401))^2)+((BL401/X401)^2))^(1/2))*AE401</f>
        <v>0.17158514657528379</v>
      </c>
      <c r="BS401" s="209">
        <f>(((((BJ401/(Q401+R401+S401+T401))^2)+((BM401/Y401)^2))^(1/2))*AF401)</f>
        <v>0.99906835344641065</v>
      </c>
      <c r="BT401" s="209">
        <f>((((BJ401/(Q401+R401+S401+T401))^2)+((BN401/Z401)^2))^(1/2))*AG401</f>
        <v>8.5488148027588977</v>
      </c>
      <c r="BU401" s="209">
        <f>((((BJ401/(Q401+R401+S401+T401))^2)+((BO401/AA401)^2))^(1/2))*AH401</f>
        <v>0.17296889775734256</v>
      </c>
      <c r="BV401" s="209">
        <f>((((BJ401/(Q401+R401+S401+T401))^2)+((BP401/AB401)^2))^(1/2))*AI401</f>
        <v>4.0399334388474588E-2</v>
      </c>
      <c r="CI401"/>
      <c r="CJ401"/>
      <c r="CK401"/>
      <c r="CL401"/>
      <c r="CM401"/>
    </row>
    <row r="402" spans="1:91" s="39" customFormat="1" ht="12.95" customHeight="1" thickBot="1" x14ac:dyDescent="0.3">
      <c r="A402" s="13">
        <v>4.6413694694984802</v>
      </c>
      <c r="B402" s="13">
        <v>-74.064618564098495</v>
      </c>
      <c r="C402" s="13">
        <v>33</v>
      </c>
      <c r="D402" s="13">
        <v>28</v>
      </c>
      <c r="E402" s="13">
        <v>2361</v>
      </c>
      <c r="F402" s="83" t="s">
        <v>13</v>
      </c>
      <c r="G402" s="59" t="s">
        <v>1451</v>
      </c>
      <c r="H402" s="60" t="s">
        <v>1452</v>
      </c>
      <c r="I402" s="93" t="s">
        <v>1585</v>
      </c>
      <c r="J402" s="103"/>
      <c r="K402" s="95">
        <v>41039</v>
      </c>
      <c r="L402" s="93">
        <v>5</v>
      </c>
      <c r="M402" s="16">
        <v>7</v>
      </c>
      <c r="N402" s="3">
        <f t="shared" si="317"/>
        <v>150</v>
      </c>
      <c r="O402" s="3">
        <v>30</v>
      </c>
      <c r="P402" s="16" t="s">
        <v>1632</v>
      </c>
      <c r="Q402" s="62">
        <v>550</v>
      </c>
      <c r="R402" s="14"/>
      <c r="S402" s="14"/>
      <c r="T402" s="14"/>
      <c r="U402" s="17">
        <v>3.9E-2</v>
      </c>
      <c r="V402" s="33">
        <v>0.36</v>
      </c>
      <c r="W402" s="34">
        <v>1.8</v>
      </c>
      <c r="X402" s="33">
        <v>10.3</v>
      </c>
      <c r="Y402" s="29">
        <f>0.01805*1000</f>
        <v>18.05</v>
      </c>
      <c r="Z402" s="34">
        <v>311.5</v>
      </c>
      <c r="AA402" s="21">
        <f>0.003125*1000</f>
        <v>3.125</v>
      </c>
      <c r="AB402" s="216">
        <v>0.28499999999999998</v>
      </c>
      <c r="AC402" s="237">
        <f t="shared" si="318"/>
        <v>3.1218269817035803E-3</v>
      </c>
      <c r="AD402" s="22">
        <f t="shared" si="319"/>
        <v>1.5609134908517902E-2</v>
      </c>
      <c r="AE402" s="22">
        <f t="shared" si="320"/>
        <v>8.9318938643185769E-2</v>
      </c>
      <c r="AF402" s="22">
        <f t="shared" si="321"/>
        <v>0.15652493616597118</v>
      </c>
      <c r="AG402" s="22">
        <f t="shared" si="322"/>
        <v>2.701247513335181</v>
      </c>
      <c r="AH402" s="22">
        <f t="shared" si="323"/>
        <v>2.7099192549510247E-2</v>
      </c>
      <c r="AI402" s="238">
        <f t="shared" si="324"/>
        <v>1.8810000000000001E-3</v>
      </c>
      <c r="AJ402" s="247">
        <f t="shared" si="325"/>
        <v>8.6717416158432791E-6</v>
      </c>
      <c r="AK402" s="23">
        <f t="shared" si="326"/>
        <v>4.3358708079216396E-5</v>
      </c>
      <c r="AL402" s="23">
        <f t="shared" si="327"/>
        <v>2.4810816289773824E-4</v>
      </c>
      <c r="AM402" s="23">
        <f t="shared" si="328"/>
        <v>4.3479148934991998E-4</v>
      </c>
      <c r="AN402" s="23">
        <f t="shared" si="329"/>
        <v>7.503465314819947E-3</v>
      </c>
      <c r="AO402" s="23">
        <f t="shared" si="330"/>
        <v>7.5275534859750687E-5</v>
      </c>
      <c r="AP402" s="248">
        <f t="shared" si="331"/>
        <v>5.2249999999999999E-6</v>
      </c>
      <c r="AQ402" s="256">
        <f t="shared" si="332"/>
        <v>43.358708079216399</v>
      </c>
      <c r="AR402" s="257">
        <f t="shared" si="333"/>
        <v>248.10816289773825</v>
      </c>
      <c r="AS402" s="257">
        <f t="shared" si="334"/>
        <v>434.79148934991997</v>
      </c>
      <c r="AT402" s="257">
        <f t="shared" si="335"/>
        <v>7503.4653148199468</v>
      </c>
      <c r="AU402" s="257">
        <f t="shared" si="336"/>
        <v>75.275534859750692</v>
      </c>
      <c r="AV402" s="258">
        <f t="shared" si="337"/>
        <v>5.2249999999999996</v>
      </c>
      <c r="AW402" s="264">
        <v>1</v>
      </c>
      <c r="AX402" s="265">
        <f t="shared" si="338"/>
        <v>43.358708079216399</v>
      </c>
      <c r="AY402" s="265">
        <f t="shared" si="339"/>
        <v>248.10816289773825</v>
      </c>
      <c r="AZ402" s="265">
        <f t="shared" si="340"/>
        <v>434.79148934991997</v>
      </c>
      <c r="BA402" s="265">
        <f t="shared" si="341"/>
        <v>7503.4653148199468</v>
      </c>
      <c r="BB402" s="265">
        <f t="shared" si="342"/>
        <v>75.275534859750692</v>
      </c>
      <c r="BC402" s="266">
        <f t="shared" si="343"/>
        <v>5.2249999999999996</v>
      </c>
      <c r="BG402" s="13">
        <v>0.1</v>
      </c>
      <c r="BH402" s="13">
        <f t="shared" si="344"/>
        <v>55</v>
      </c>
      <c r="BI402"/>
      <c r="BJ402">
        <f>BH402</f>
        <v>55</v>
      </c>
      <c r="BK402" s="13">
        <f t="shared" si="345"/>
        <v>0.18000000000000002</v>
      </c>
      <c r="BL402" s="13">
        <f t="shared" si="346"/>
        <v>1.03</v>
      </c>
      <c r="BM402" s="13">
        <f t="shared" si="347"/>
        <v>1.8050000000000002</v>
      </c>
      <c r="BN402" s="13">
        <f t="shared" si="348"/>
        <v>31.150000000000002</v>
      </c>
      <c r="BO402" s="13">
        <f t="shared" si="349"/>
        <v>0.3125</v>
      </c>
      <c r="BP402" s="13">
        <f t="shared" si="350"/>
        <v>2.8499999999999998E-2</v>
      </c>
      <c r="BQ402" s="13">
        <f>((((BJ402/Q402)^2)+((BK402/W402)^2))^(1/2))*AD402</f>
        <v>2.2074650284537342E-3</v>
      </c>
      <c r="BR402" s="209">
        <f>(((((BJ402/Q402))^2)+((BL402/X402)^2))^(1/2))*AE402</f>
        <v>1.2631605440596364E-2</v>
      </c>
      <c r="BS402" s="209">
        <f>(((((BJ402/Q402))^2)+((BM402/Y402)^2))^(1/2))*AF402</f>
        <v>2.2135968757549945E-2</v>
      </c>
      <c r="BT402" s="209">
        <f>((((BJ402/Q402)^2)+((BN402/Z402)^2))^(1/2))*AG402</f>
        <v>0.38201408686852117</v>
      </c>
      <c r="BU402" s="209">
        <f>((((BJ402/Q402)^2)+((BO402/AA402)^2))^(1/2))*AH402</f>
        <v>3.8324045632877331E-3</v>
      </c>
      <c r="BV402" s="209">
        <f>((((BJ402/Q402)^2)+((BP402/AB402)^2))^(1/2))*AI402</f>
        <v>2.6601357108237925E-4</v>
      </c>
      <c r="CI402"/>
      <c r="CJ402"/>
      <c r="CK402"/>
      <c r="CL402"/>
      <c r="CM402"/>
    </row>
    <row r="403" spans="1:91" s="39" customFormat="1" ht="12.95" customHeight="1" thickBot="1" x14ac:dyDescent="0.3">
      <c r="A403" s="13">
        <v>4.6416222222222219</v>
      </c>
      <c r="B403" s="13">
        <v>-74.094502777777777</v>
      </c>
      <c r="C403" s="13">
        <v>30</v>
      </c>
      <c r="D403" s="13">
        <v>29</v>
      </c>
      <c r="E403" s="13">
        <v>2371</v>
      </c>
      <c r="F403" s="3" t="s">
        <v>5</v>
      </c>
      <c r="G403" s="4" t="s">
        <v>500</v>
      </c>
      <c r="H403" s="5" t="s">
        <v>501</v>
      </c>
      <c r="I403" s="14" t="s">
        <v>1601</v>
      </c>
      <c r="J403" s="3" t="s">
        <v>1553</v>
      </c>
      <c r="K403" s="6">
        <v>40618</v>
      </c>
      <c r="L403" s="15">
        <v>12</v>
      </c>
      <c r="M403" s="3">
        <v>7</v>
      </c>
      <c r="N403" s="3">
        <f t="shared" si="317"/>
        <v>360</v>
      </c>
      <c r="O403" s="3">
        <v>30</v>
      </c>
      <c r="P403" s="14" t="s">
        <v>1554</v>
      </c>
      <c r="Q403" s="3">
        <v>660</v>
      </c>
      <c r="R403" s="14"/>
      <c r="S403" s="14"/>
      <c r="T403" s="14">
        <f>0.738210935315612*Q403</f>
        <v>487.21921730830394</v>
      </c>
      <c r="U403" s="17">
        <v>3.9E-2</v>
      </c>
      <c r="V403" s="18">
        <v>2.02</v>
      </c>
      <c r="W403" s="19">
        <v>10.1</v>
      </c>
      <c r="X403" s="18">
        <v>1.9</v>
      </c>
      <c r="Y403" s="20">
        <v>18.05</v>
      </c>
      <c r="Z403" s="19">
        <v>160.19999999999999</v>
      </c>
      <c r="AA403" s="21">
        <v>3.125</v>
      </c>
      <c r="AB403" s="219">
        <v>1.0149999999999999</v>
      </c>
      <c r="AC403" s="237">
        <f t="shared" si="318"/>
        <v>3.6537718238253997E-2</v>
      </c>
      <c r="AD403" s="22">
        <f t="shared" si="319"/>
        <v>0.18268859119127001</v>
      </c>
      <c r="AE403" s="22">
        <f t="shared" si="320"/>
        <v>3.4367160719149796E-2</v>
      </c>
      <c r="AF403" s="22">
        <f t="shared" si="321"/>
        <v>0.32648802683192307</v>
      </c>
      <c r="AG403" s="22">
        <f t="shared" si="322"/>
        <v>2.8976942880041046</v>
      </c>
      <c r="AH403" s="22">
        <f t="shared" si="323"/>
        <v>5.6524935393338485E-2</v>
      </c>
      <c r="AI403" s="238">
        <f t="shared" si="324"/>
        <v>1.3973130066815142E-2</v>
      </c>
      <c r="AJ403" s="247">
        <f t="shared" si="325"/>
        <v>1.0149366177292777E-4</v>
      </c>
      <c r="AK403" s="23">
        <f t="shared" si="326"/>
        <v>5.074683088646389E-4</v>
      </c>
      <c r="AL403" s="23">
        <f t="shared" si="327"/>
        <v>9.5464335330971655E-5</v>
      </c>
      <c r="AM403" s="23">
        <f t="shared" si="328"/>
        <v>9.0691118564423072E-4</v>
      </c>
      <c r="AN403" s="23">
        <f t="shared" si="329"/>
        <v>8.0491508000114023E-3</v>
      </c>
      <c r="AO403" s="23">
        <f t="shared" si="330"/>
        <v>1.5701370942594023E-4</v>
      </c>
      <c r="AP403" s="248">
        <f t="shared" si="331"/>
        <v>3.8814250185597619E-5</v>
      </c>
      <c r="AQ403" s="256">
        <f t="shared" si="332"/>
        <v>507.46830886463891</v>
      </c>
      <c r="AR403" s="257">
        <f t="shared" si="333"/>
        <v>95.46433533097165</v>
      </c>
      <c r="AS403" s="257">
        <f t="shared" si="334"/>
        <v>906.91118564423073</v>
      </c>
      <c r="AT403" s="257">
        <f t="shared" si="335"/>
        <v>8049.1508000114027</v>
      </c>
      <c r="AU403" s="257">
        <f t="shared" si="336"/>
        <v>157.01370942594022</v>
      </c>
      <c r="AV403" s="258">
        <f t="shared" si="337"/>
        <v>38.814250185597622</v>
      </c>
      <c r="AW403" s="264">
        <v>1</v>
      </c>
      <c r="AX403" s="265">
        <f t="shared" si="338"/>
        <v>507.46830886463891</v>
      </c>
      <c r="AY403" s="265">
        <f t="shared" si="339"/>
        <v>95.46433533097165</v>
      </c>
      <c r="AZ403" s="265">
        <f t="shared" si="340"/>
        <v>906.91118564423073</v>
      </c>
      <c r="BA403" s="265">
        <f t="shared" si="341"/>
        <v>8049.1508000114027</v>
      </c>
      <c r="BB403" s="265">
        <f t="shared" si="342"/>
        <v>157.01370942594022</v>
      </c>
      <c r="BC403" s="266">
        <f t="shared" si="343"/>
        <v>38.814250185597622</v>
      </c>
      <c r="BD403" s="211">
        <f>'F. CONVERSIÓN DE CARBÓN A CARNE'!$F$20</f>
        <v>0.16207300021353654</v>
      </c>
      <c r="BG403" s="13">
        <v>0.1</v>
      </c>
      <c r="BH403" s="13">
        <f t="shared" si="344"/>
        <v>66</v>
      </c>
      <c r="BI403">
        <f>(((((BD403+BE403+BF403)/0.738210935315612)^2)+((BH403/Q403)^2))^(1/2))*T403</f>
        <v>117.54155528921886</v>
      </c>
      <c r="BJ403">
        <f>(((BH403)^2)+((BI403^2))^(1/2))</f>
        <v>4473.5415552892191</v>
      </c>
      <c r="BK403" s="13">
        <f t="shared" si="345"/>
        <v>1.01</v>
      </c>
      <c r="BL403" s="13">
        <f t="shared" si="346"/>
        <v>0.19</v>
      </c>
      <c r="BM403" s="13">
        <f t="shared" si="347"/>
        <v>1.8050000000000002</v>
      </c>
      <c r="BN403" s="13">
        <f t="shared" si="348"/>
        <v>16.02</v>
      </c>
      <c r="BO403" s="13">
        <f t="shared" si="349"/>
        <v>0.3125</v>
      </c>
      <c r="BP403" s="13">
        <f t="shared" si="350"/>
        <v>0.10149999999999999</v>
      </c>
      <c r="BQ403" s="13">
        <f>((((BJ403/(Q403+R403+S403+T403))^2)+((BK403/W403)^2))^(1/2))*AD403</f>
        <v>0.7126220359380413</v>
      </c>
      <c r="BR403" s="209">
        <f>((((BJ403/(Q403+R403+S403+T403))^2)+((BL403/X403)^2))^(1/2))*AE403</f>
        <v>0.13405761072101763</v>
      </c>
      <c r="BS403" s="209">
        <f>(((((BJ403/(Q403+R403+S403+T403))^2)+((BM403/Y403)^2))^(1/2))*AF403)</f>
        <v>1.2735473018496677</v>
      </c>
      <c r="BT403" s="209">
        <f>((((BJ403/(Q403+R403+S403+T403))^2)+((BN403/Z403)^2))^(1/2))*AG403</f>
        <v>11.303173282898438</v>
      </c>
      <c r="BU403" s="209">
        <f>((((BJ403/(Q403+R403+S403+T403))^2)+((BO403/AA403)^2))^(1/2))*AH403</f>
        <v>0.22048949131746323</v>
      </c>
      <c r="BV403" s="209">
        <f>((((BJ403/(Q403+R403+S403+T403))^2)+((BP403/AB403)^2))^(1/2))*AI403</f>
        <v>5.4505649924332544E-2</v>
      </c>
      <c r="CI403"/>
      <c r="CJ403"/>
      <c r="CK403"/>
      <c r="CL403"/>
      <c r="CM403"/>
    </row>
    <row r="404" spans="1:91" s="39" customFormat="1" ht="12.95" customHeight="1" thickBot="1" x14ac:dyDescent="0.3">
      <c r="A404" s="13">
        <v>4.6417120275717396</v>
      </c>
      <c r="B404" s="13">
        <v>-74.140145169526306</v>
      </c>
      <c r="C404" s="13">
        <v>25</v>
      </c>
      <c r="D404" s="13">
        <v>29</v>
      </c>
      <c r="E404" s="13">
        <v>1873</v>
      </c>
      <c r="F404" s="58" t="s">
        <v>13</v>
      </c>
      <c r="G404" s="59" t="s">
        <v>1054</v>
      </c>
      <c r="H404" s="60" t="s">
        <v>1055</v>
      </c>
      <c r="I404" s="16" t="s">
        <v>1598</v>
      </c>
      <c r="J404" s="16"/>
      <c r="K404" s="66">
        <v>40359</v>
      </c>
      <c r="L404" s="16">
        <v>6</v>
      </c>
      <c r="M404" s="16">
        <v>7</v>
      </c>
      <c r="N404" s="3">
        <f t="shared" si="317"/>
        <v>180</v>
      </c>
      <c r="O404" s="3">
        <v>30</v>
      </c>
      <c r="P404" s="16" t="s">
        <v>1554</v>
      </c>
      <c r="Q404" s="62">
        <v>550</v>
      </c>
      <c r="R404" s="14"/>
      <c r="S404" s="14"/>
      <c r="T404" s="14"/>
      <c r="U404" s="17">
        <v>3.9E-2</v>
      </c>
      <c r="V404" s="33">
        <v>0.36</v>
      </c>
      <c r="W404" s="34">
        <v>1.8</v>
      </c>
      <c r="X404" s="33">
        <v>10.3</v>
      </c>
      <c r="Y404" s="29">
        <f>0.01805*1000</f>
        <v>18.05</v>
      </c>
      <c r="Z404" s="34">
        <v>311.5</v>
      </c>
      <c r="AA404" s="21">
        <f>0.003125*1000</f>
        <v>3.125</v>
      </c>
      <c r="AB404" s="216">
        <v>0.28499999999999998</v>
      </c>
      <c r="AC404" s="237">
        <f t="shared" si="318"/>
        <v>3.1218269817035803E-3</v>
      </c>
      <c r="AD404" s="22">
        <f t="shared" si="319"/>
        <v>1.5609134908517902E-2</v>
      </c>
      <c r="AE404" s="22">
        <f t="shared" si="320"/>
        <v>8.9318938643185769E-2</v>
      </c>
      <c r="AF404" s="22">
        <f t="shared" si="321"/>
        <v>0.15652493616597118</v>
      </c>
      <c r="AG404" s="22">
        <f t="shared" si="322"/>
        <v>2.701247513335181</v>
      </c>
      <c r="AH404" s="22">
        <f t="shared" si="323"/>
        <v>2.7099192549510247E-2</v>
      </c>
      <c r="AI404" s="238">
        <f t="shared" si="324"/>
        <v>1.8810000000000001E-3</v>
      </c>
      <c r="AJ404" s="247">
        <f t="shared" si="325"/>
        <v>8.6717416158432791E-6</v>
      </c>
      <c r="AK404" s="23">
        <f t="shared" si="326"/>
        <v>4.3358708079216396E-5</v>
      </c>
      <c r="AL404" s="23">
        <f t="shared" si="327"/>
        <v>2.4810816289773824E-4</v>
      </c>
      <c r="AM404" s="23">
        <f t="shared" si="328"/>
        <v>4.3479148934991998E-4</v>
      </c>
      <c r="AN404" s="23">
        <f t="shared" si="329"/>
        <v>7.503465314819947E-3</v>
      </c>
      <c r="AO404" s="23">
        <f t="shared" si="330"/>
        <v>7.5275534859750687E-5</v>
      </c>
      <c r="AP404" s="248">
        <f t="shared" si="331"/>
        <v>5.2249999999999999E-6</v>
      </c>
      <c r="AQ404" s="256">
        <f t="shared" si="332"/>
        <v>43.358708079216399</v>
      </c>
      <c r="AR404" s="257">
        <f t="shared" si="333"/>
        <v>248.10816289773825</v>
      </c>
      <c r="AS404" s="257">
        <f t="shared" si="334"/>
        <v>434.79148934991997</v>
      </c>
      <c r="AT404" s="257">
        <f t="shared" si="335"/>
        <v>7503.4653148199468</v>
      </c>
      <c r="AU404" s="257">
        <f t="shared" si="336"/>
        <v>75.275534859750692</v>
      </c>
      <c r="AV404" s="258">
        <f t="shared" si="337"/>
        <v>5.2249999999999996</v>
      </c>
      <c r="AW404" s="264">
        <v>1</v>
      </c>
      <c r="AX404" s="265">
        <f t="shared" si="338"/>
        <v>43.358708079216399</v>
      </c>
      <c r="AY404" s="265">
        <f t="shared" si="339"/>
        <v>248.10816289773825</v>
      </c>
      <c r="AZ404" s="265">
        <f t="shared" si="340"/>
        <v>434.79148934991997</v>
      </c>
      <c r="BA404" s="265">
        <f t="shared" si="341"/>
        <v>7503.4653148199468</v>
      </c>
      <c r="BB404" s="265">
        <f t="shared" si="342"/>
        <v>75.275534859750692</v>
      </c>
      <c r="BC404" s="266">
        <f t="shared" si="343"/>
        <v>5.2249999999999996</v>
      </c>
      <c r="BG404" s="13">
        <v>0.1</v>
      </c>
      <c r="BH404" s="13">
        <f t="shared" si="344"/>
        <v>55</v>
      </c>
      <c r="BI404"/>
      <c r="BJ404">
        <f>BH404</f>
        <v>55</v>
      </c>
      <c r="BK404" s="13">
        <f t="shared" si="345"/>
        <v>0.18000000000000002</v>
      </c>
      <c r="BL404" s="13">
        <f t="shared" si="346"/>
        <v>1.03</v>
      </c>
      <c r="BM404" s="13">
        <f t="shared" si="347"/>
        <v>1.8050000000000002</v>
      </c>
      <c r="BN404" s="13">
        <f t="shared" si="348"/>
        <v>31.150000000000002</v>
      </c>
      <c r="BO404" s="13">
        <f t="shared" si="349"/>
        <v>0.3125</v>
      </c>
      <c r="BP404" s="13">
        <f t="shared" si="350"/>
        <v>2.8499999999999998E-2</v>
      </c>
      <c r="BQ404" s="13">
        <f>((((BJ404/Q404)^2)+((BK404/W404)^2))^(1/2))*AD404</f>
        <v>2.2074650284537342E-3</v>
      </c>
      <c r="BR404" s="209">
        <f>(((((BJ404/Q404))^2)+((BL404/X404)^2))^(1/2))*AE404</f>
        <v>1.2631605440596364E-2</v>
      </c>
      <c r="BS404" s="209">
        <f>(((((BJ404/Q404))^2)+((BM404/Y404)^2))^(1/2))*AF404</f>
        <v>2.2135968757549945E-2</v>
      </c>
      <c r="BT404" s="209">
        <f>((((BJ404/Q404)^2)+((BN404/Z404)^2))^(1/2))*AG404</f>
        <v>0.38201408686852117</v>
      </c>
      <c r="BU404" s="209">
        <f>((((BJ404/Q404)^2)+((BO404/AA404)^2))^(1/2))*AH404</f>
        <v>3.8324045632877331E-3</v>
      </c>
      <c r="BV404" s="209">
        <f>((((BJ404/Q404)^2)+((BP404/AB404)^2))^(1/2))*AI404</f>
        <v>2.6601357108237925E-4</v>
      </c>
      <c r="CI404"/>
      <c r="CJ404"/>
      <c r="CK404"/>
      <c r="CL404"/>
      <c r="CM404"/>
    </row>
    <row r="405" spans="1:91" s="39" customFormat="1" ht="12.95" customHeight="1" thickBot="1" x14ac:dyDescent="0.3">
      <c r="A405" s="13">
        <v>4.6417944444444439</v>
      </c>
      <c r="B405" s="13">
        <v>-74.094747222222225</v>
      </c>
      <c r="C405" s="13">
        <v>30</v>
      </c>
      <c r="D405" s="13">
        <v>29</v>
      </c>
      <c r="E405" s="13">
        <v>2371</v>
      </c>
      <c r="F405" s="3" t="s">
        <v>13</v>
      </c>
      <c r="G405" s="4" t="s">
        <v>492</v>
      </c>
      <c r="H405" s="5" t="s">
        <v>493</v>
      </c>
      <c r="I405" s="14" t="s">
        <v>1601</v>
      </c>
      <c r="J405" s="3" t="s">
        <v>1558</v>
      </c>
      <c r="K405" s="6">
        <v>40618</v>
      </c>
      <c r="L405" s="15">
        <v>12</v>
      </c>
      <c r="M405" s="3">
        <v>2</v>
      </c>
      <c r="N405" s="3">
        <f t="shared" si="317"/>
        <v>96</v>
      </c>
      <c r="O405" s="3">
        <v>8</v>
      </c>
      <c r="P405" s="14" t="s">
        <v>1554</v>
      </c>
      <c r="Q405" s="3">
        <v>80</v>
      </c>
      <c r="R405" s="14"/>
      <c r="S405" s="14"/>
      <c r="T405" s="14"/>
      <c r="U405" s="17">
        <v>3.9E-2</v>
      </c>
      <c r="V405" s="142">
        <v>0.36</v>
      </c>
      <c r="W405" s="148">
        <v>1.8</v>
      </c>
      <c r="X405" s="142">
        <v>10.3</v>
      </c>
      <c r="Y405" s="154">
        <f>0.01805*1000</f>
        <v>18.05</v>
      </c>
      <c r="Z405" s="148">
        <v>311.5</v>
      </c>
      <c r="AA405" s="21">
        <f>0.003125*1000</f>
        <v>3.125</v>
      </c>
      <c r="AB405" s="215">
        <v>0.28499999999999998</v>
      </c>
      <c r="AC405" s="237">
        <f t="shared" si="318"/>
        <v>4.5408392461142977E-4</v>
      </c>
      <c r="AD405" s="22">
        <f t="shared" si="319"/>
        <v>2.2704196230571494E-3</v>
      </c>
      <c r="AE405" s="22">
        <f t="shared" si="320"/>
        <v>1.299184562082702E-2</v>
      </c>
      <c r="AF405" s="22">
        <f t="shared" si="321"/>
        <v>2.276726344232308E-2</v>
      </c>
      <c r="AG405" s="22">
        <f t="shared" si="322"/>
        <v>0.39290872921239001</v>
      </c>
      <c r="AH405" s="22">
        <f t="shared" si="323"/>
        <v>3.9417007344742178E-3</v>
      </c>
      <c r="AI405" s="238">
        <f t="shared" si="324"/>
        <v>2.7359999999999998E-4</v>
      </c>
      <c r="AJ405" s="247">
        <f t="shared" si="325"/>
        <v>4.7300408813690599E-6</v>
      </c>
      <c r="AK405" s="23">
        <f t="shared" si="326"/>
        <v>2.3650204406845307E-5</v>
      </c>
      <c r="AL405" s="23">
        <f t="shared" si="327"/>
        <v>1.3533172521694814E-4</v>
      </c>
      <c r="AM405" s="23">
        <f t="shared" si="328"/>
        <v>2.3715899419086541E-4</v>
      </c>
      <c r="AN405" s="23">
        <f t="shared" si="329"/>
        <v>4.0927992626290629E-3</v>
      </c>
      <c r="AO405" s="23">
        <f t="shared" si="330"/>
        <v>4.1059382650773102E-5</v>
      </c>
      <c r="AP405" s="248">
        <f t="shared" si="331"/>
        <v>2.8499999999999998E-6</v>
      </c>
      <c r="AQ405" s="256">
        <f t="shared" si="332"/>
        <v>23.650204406845308</v>
      </c>
      <c r="AR405" s="257">
        <f t="shared" si="333"/>
        <v>135.33172521694814</v>
      </c>
      <c r="AS405" s="257">
        <f t="shared" si="334"/>
        <v>237.1589941908654</v>
      </c>
      <c r="AT405" s="257">
        <f t="shared" si="335"/>
        <v>4092.7992626290629</v>
      </c>
      <c r="AU405" s="257">
        <f t="shared" si="336"/>
        <v>41.059382650773102</v>
      </c>
      <c r="AV405" s="258">
        <f t="shared" si="337"/>
        <v>2.8499999999999996</v>
      </c>
      <c r="AW405" s="264">
        <v>0</v>
      </c>
      <c r="AX405" s="265">
        <f t="shared" si="338"/>
        <v>0</v>
      </c>
      <c r="AY405" s="265">
        <f t="shared" si="339"/>
        <v>0</v>
      </c>
      <c r="AZ405" s="265">
        <f t="shared" si="340"/>
        <v>0</v>
      </c>
      <c r="BA405" s="265">
        <f t="shared" si="341"/>
        <v>0</v>
      </c>
      <c r="BB405" s="265">
        <f t="shared" si="342"/>
        <v>0</v>
      </c>
      <c r="BC405" s="266">
        <f t="shared" si="343"/>
        <v>0</v>
      </c>
      <c r="BG405" s="13">
        <v>0.1</v>
      </c>
      <c r="BH405" s="13">
        <f t="shared" si="344"/>
        <v>8</v>
      </c>
      <c r="BI405"/>
      <c r="BJ405">
        <f>BH405</f>
        <v>8</v>
      </c>
      <c r="BK405" s="13">
        <f t="shared" si="345"/>
        <v>0.18000000000000002</v>
      </c>
      <c r="BL405" s="13">
        <f t="shared" si="346"/>
        <v>1.03</v>
      </c>
      <c r="BM405" s="13">
        <f t="shared" si="347"/>
        <v>1.8050000000000002</v>
      </c>
      <c r="BN405" s="13">
        <f t="shared" si="348"/>
        <v>31.150000000000002</v>
      </c>
      <c r="BO405" s="13">
        <f t="shared" si="349"/>
        <v>0.3125</v>
      </c>
      <c r="BP405" s="13">
        <f t="shared" si="350"/>
        <v>2.8499999999999998E-2</v>
      </c>
      <c r="BQ405" s="13">
        <f>((((BJ405/Q405)^2)+((BK405/W405)^2))^(1/2))*AD405</f>
        <v>3.2108582232054313E-4</v>
      </c>
      <c r="BR405" s="209">
        <f>(((((BJ405/Q405))^2)+((BL405/X405)^2))^(1/2))*AE405</f>
        <v>1.8373244277231074E-3</v>
      </c>
      <c r="BS405" s="209">
        <f>(((((BJ405/Q405))^2)+((BM405/Y405)^2))^(1/2))*AF405</f>
        <v>3.2197772738254463E-3</v>
      </c>
      <c r="BT405" s="209">
        <f>((((BJ405/Q405)^2)+((BN405/Z405)^2))^(1/2))*AG405</f>
        <v>5.5565685362693996E-2</v>
      </c>
      <c r="BU405" s="209">
        <f>((((BJ405/Q405)^2)+((BO405/AA405)^2))^(1/2))*AH405</f>
        <v>5.5744066375094296E-4</v>
      </c>
      <c r="BV405" s="209">
        <f>((((BJ405/Q405)^2)+((BP405/AB405)^2))^(1/2))*AI405</f>
        <v>3.8692883066527882E-5</v>
      </c>
      <c r="CI405"/>
      <c r="CJ405"/>
      <c r="CK405"/>
      <c r="CL405"/>
      <c r="CM405"/>
    </row>
    <row r="406" spans="1:91" s="39" customFormat="1" ht="12.95" customHeight="1" thickBot="1" x14ac:dyDescent="0.3">
      <c r="A406" s="13">
        <v>4.6418805555555549</v>
      </c>
      <c r="B406" s="13">
        <v>-74.14200277777779</v>
      </c>
      <c r="C406" s="13">
        <v>24</v>
      </c>
      <c r="D406" s="13">
        <v>29</v>
      </c>
      <c r="E406" s="13">
        <v>1872</v>
      </c>
      <c r="F406" s="3" t="s">
        <v>5</v>
      </c>
      <c r="G406" s="4" t="s">
        <v>373</v>
      </c>
      <c r="H406" s="5" t="s">
        <v>374</v>
      </c>
      <c r="I406" s="14" t="s">
        <v>1598</v>
      </c>
      <c r="J406" s="3" t="s">
        <v>1553</v>
      </c>
      <c r="K406" s="6" t="s">
        <v>1551</v>
      </c>
      <c r="L406" s="15">
        <v>12</v>
      </c>
      <c r="M406" s="3">
        <v>7</v>
      </c>
      <c r="N406" s="3">
        <f t="shared" si="317"/>
        <v>372</v>
      </c>
      <c r="O406" s="3">
        <v>31</v>
      </c>
      <c r="P406" s="14" t="s">
        <v>1554</v>
      </c>
      <c r="Q406" s="3">
        <v>1000</v>
      </c>
      <c r="R406" s="14"/>
      <c r="S406" s="14"/>
      <c r="T406" s="14">
        <f>0.738210935315612*Q406</f>
        <v>738.21093531561201</v>
      </c>
      <c r="U406" s="17">
        <v>3.9E-2</v>
      </c>
      <c r="V406" s="27">
        <v>2.02</v>
      </c>
      <c r="W406" s="28">
        <v>10.1</v>
      </c>
      <c r="X406" s="27">
        <v>1.9</v>
      </c>
      <c r="Y406" s="155">
        <v>18.05</v>
      </c>
      <c r="Z406" s="28">
        <v>160.19999999999999</v>
      </c>
      <c r="AA406" s="158">
        <v>3.125</v>
      </c>
      <c r="AB406" s="222">
        <v>1.0149999999999999</v>
      </c>
      <c r="AC406" s="237">
        <f t="shared" si="318"/>
        <v>5.5360179148869697E-2</v>
      </c>
      <c r="AD406" s="22">
        <f t="shared" si="319"/>
        <v>0.27680089574434852</v>
      </c>
      <c r="AE406" s="22">
        <f t="shared" si="320"/>
        <v>5.2071455635075453E-2</v>
      </c>
      <c r="AF406" s="22">
        <f t="shared" si="321"/>
        <v>0.49467882853321682</v>
      </c>
      <c r="AG406" s="22">
        <f t="shared" si="322"/>
        <v>4.3904458909153092</v>
      </c>
      <c r="AH406" s="22">
        <f t="shared" si="323"/>
        <v>8.5643841505058313E-2</v>
      </c>
      <c r="AI406" s="238">
        <f t="shared" si="324"/>
        <v>2.117140919214415E-2</v>
      </c>
      <c r="AJ406" s="247">
        <f t="shared" si="325"/>
        <v>1.4881768588405832E-4</v>
      </c>
      <c r="AK406" s="23">
        <f t="shared" si="326"/>
        <v>7.4408842942029171E-4</v>
      </c>
      <c r="AL406" s="23">
        <f t="shared" si="327"/>
        <v>1.3997703127708455E-4</v>
      </c>
      <c r="AM406" s="23">
        <f t="shared" si="328"/>
        <v>1.3297817971323032E-3</v>
      </c>
      <c r="AN406" s="23">
        <f t="shared" si="329"/>
        <v>1.1802273900309971E-2</v>
      </c>
      <c r="AO406" s="23">
        <f t="shared" si="330"/>
        <v>2.3022538038994171E-4</v>
      </c>
      <c r="AP406" s="248">
        <f t="shared" si="331"/>
        <v>5.6912390301462767E-5</v>
      </c>
      <c r="AQ406" s="256">
        <f t="shared" si="332"/>
        <v>744.08842942029173</v>
      </c>
      <c r="AR406" s="257">
        <f t="shared" si="333"/>
        <v>139.97703127708456</v>
      </c>
      <c r="AS406" s="257">
        <f t="shared" si="334"/>
        <v>1329.7817971323032</v>
      </c>
      <c r="AT406" s="257">
        <f t="shared" si="335"/>
        <v>11802.27390030997</v>
      </c>
      <c r="AU406" s="257">
        <f t="shared" si="336"/>
        <v>230.22538038994171</v>
      </c>
      <c r="AV406" s="258">
        <f t="shared" si="337"/>
        <v>56.912390301462764</v>
      </c>
      <c r="AW406" s="264">
        <v>1</v>
      </c>
      <c r="AX406" s="265">
        <f t="shared" si="338"/>
        <v>744.08842942029173</v>
      </c>
      <c r="AY406" s="265">
        <f t="shared" si="339"/>
        <v>139.97703127708456</v>
      </c>
      <c r="AZ406" s="265">
        <f t="shared" si="340"/>
        <v>1329.7817971323032</v>
      </c>
      <c r="BA406" s="265">
        <f t="shared" si="341"/>
        <v>11802.27390030997</v>
      </c>
      <c r="BB406" s="265">
        <f t="shared" si="342"/>
        <v>230.22538038994171</v>
      </c>
      <c r="BC406" s="266">
        <f t="shared" si="343"/>
        <v>56.912390301462764</v>
      </c>
      <c r="BD406" s="211">
        <f>'F. CONVERSIÓN DE CARBÓN A CARNE'!$F$20</f>
        <v>0.16207300021353654</v>
      </c>
      <c r="BG406" s="13">
        <v>0.1</v>
      </c>
      <c r="BH406" s="13">
        <f t="shared" si="344"/>
        <v>100</v>
      </c>
      <c r="BI406">
        <f>(((((BD406+BE406+BF406)/0.738210935315612)^2)+((BH406/Q406)^2))^(1/2))*T406</f>
        <v>178.09326558972555</v>
      </c>
      <c r="BJ406">
        <f t="shared" ref="BJ406:BJ411" si="359">(((BH406)^2)+((BI406^2))^(1/2))</f>
        <v>10178.093265589725</v>
      </c>
      <c r="BK406" s="13">
        <f t="shared" si="345"/>
        <v>1.01</v>
      </c>
      <c r="BL406" s="13">
        <f t="shared" si="346"/>
        <v>0.19</v>
      </c>
      <c r="BM406" s="13">
        <f t="shared" si="347"/>
        <v>1.8050000000000002</v>
      </c>
      <c r="BN406" s="13">
        <f t="shared" si="348"/>
        <v>16.02</v>
      </c>
      <c r="BO406" s="13">
        <f t="shared" si="349"/>
        <v>0.3125</v>
      </c>
      <c r="BP406" s="13">
        <f t="shared" si="350"/>
        <v>0.10149999999999999</v>
      </c>
      <c r="BQ406" s="13">
        <f t="shared" ref="BQ406:BQ411" si="360">((((BJ406/(Q406+R406+S406+T406))^2)+((BK406/W406)^2))^(1/2))*AD406</f>
        <v>1.6210438496333497</v>
      </c>
      <c r="BR406" s="209">
        <f t="shared" ref="BR406:BR411" si="361">((((BJ406/(Q406+R406+S406+T406))^2)+((BL406/X406)^2))^(1/2))*AE406</f>
        <v>0.30494884300033304</v>
      </c>
      <c r="BS406" s="209">
        <f t="shared" ref="BS406:BS411" si="362">(((((BJ406/(Q406+R406+S406+T406))^2)+((BM406/Y406)^2))^(1/2))*AF406)</f>
        <v>2.8970140085031639</v>
      </c>
      <c r="BT406" s="209">
        <f t="shared" ref="BT406:BT411" si="363">((((BJ406/(Q406+R406+S406+T406))^2)+((BN406/Z406)^2))^(1/2))*AG406</f>
        <v>25.71200244665966</v>
      </c>
      <c r="BU406" s="209">
        <f t="shared" ref="BU406:BU411" si="364">((((BJ406/(Q406+R406+S406+T406))^2)+((BO406/AA406)^2))^(1/2))*AH406</f>
        <v>0.50156059704002143</v>
      </c>
      <c r="BV406" s="209">
        <f t="shared" ref="BV406:BV411" si="365">((((BJ406/(Q406+R406+S406+T406))^2)+((BP406/AB406)^2))^(1/2))*AI406</f>
        <v>0.1239872528833641</v>
      </c>
      <c r="CI406"/>
      <c r="CJ406"/>
      <c r="CK406"/>
      <c r="CL406"/>
      <c r="CM406"/>
    </row>
    <row r="407" spans="1:91" s="39" customFormat="1" ht="12.95" customHeight="1" thickBot="1" x14ac:dyDescent="0.3">
      <c r="A407" s="13">
        <v>4.6419138888888885</v>
      </c>
      <c r="B407" s="13">
        <v>-74.094563888888885</v>
      </c>
      <c r="C407" s="13">
        <v>30</v>
      </c>
      <c r="D407" s="13">
        <v>29</v>
      </c>
      <c r="E407" s="13">
        <v>2371</v>
      </c>
      <c r="F407" s="3" t="s">
        <v>5</v>
      </c>
      <c r="G407" s="4" t="s">
        <v>496</v>
      </c>
      <c r="H407" s="5" t="s">
        <v>497</v>
      </c>
      <c r="I407" s="14" t="s">
        <v>1601</v>
      </c>
      <c r="J407" s="3" t="s">
        <v>1553</v>
      </c>
      <c r="K407" s="6">
        <v>40619</v>
      </c>
      <c r="L407" s="15">
        <v>12</v>
      </c>
      <c r="M407" s="3">
        <v>7</v>
      </c>
      <c r="N407" s="3">
        <f t="shared" si="317"/>
        <v>360</v>
      </c>
      <c r="O407" s="3">
        <v>30</v>
      </c>
      <c r="P407" s="14" t="s">
        <v>1554</v>
      </c>
      <c r="Q407" s="3">
        <v>300</v>
      </c>
      <c r="R407" s="14"/>
      <c r="S407" s="14"/>
      <c r="T407" s="14">
        <f>0.738210935315612*Q407</f>
        <v>221.4632805946836</v>
      </c>
      <c r="U407" s="17">
        <v>3.9E-2</v>
      </c>
      <c r="V407" s="18">
        <v>2.02</v>
      </c>
      <c r="W407" s="19">
        <v>10.1</v>
      </c>
      <c r="X407" s="18">
        <v>1.9</v>
      </c>
      <c r="Y407" s="20">
        <v>18.05</v>
      </c>
      <c r="Z407" s="19">
        <v>160.19999999999999</v>
      </c>
      <c r="AA407" s="21">
        <v>3.125</v>
      </c>
      <c r="AB407" s="219">
        <v>1.0149999999999999</v>
      </c>
      <c r="AC407" s="237">
        <f t="shared" si="318"/>
        <v>1.6608053744660907E-2</v>
      </c>
      <c r="AD407" s="22">
        <f t="shared" si="319"/>
        <v>8.3040268723304528E-2</v>
      </c>
      <c r="AE407" s="22">
        <f t="shared" si="320"/>
        <v>1.5621436690522635E-2</v>
      </c>
      <c r="AF407" s="22">
        <f t="shared" si="321"/>
        <v>0.14840364855996507</v>
      </c>
      <c r="AG407" s="22">
        <f t="shared" si="322"/>
        <v>1.3171337672745929</v>
      </c>
      <c r="AH407" s="22">
        <f t="shared" si="323"/>
        <v>2.5693152451517494E-2</v>
      </c>
      <c r="AI407" s="238">
        <f t="shared" si="324"/>
        <v>6.3514227576432457E-3</v>
      </c>
      <c r="AJ407" s="247">
        <f t="shared" si="325"/>
        <v>4.6133482624058075E-5</v>
      </c>
      <c r="AK407" s="23">
        <f t="shared" si="326"/>
        <v>2.3066741312029036E-4</v>
      </c>
      <c r="AL407" s="23">
        <f t="shared" si="327"/>
        <v>4.3392879695896206E-5</v>
      </c>
      <c r="AM407" s="23">
        <f t="shared" si="328"/>
        <v>4.1223235711101411E-4</v>
      </c>
      <c r="AN407" s="23">
        <f t="shared" si="329"/>
        <v>3.6587049090960914E-3</v>
      </c>
      <c r="AO407" s="23">
        <f t="shared" si="330"/>
        <v>7.1369867920881934E-5</v>
      </c>
      <c r="AP407" s="248">
        <f t="shared" si="331"/>
        <v>1.7642840993453461E-5</v>
      </c>
      <c r="AQ407" s="256">
        <f t="shared" si="332"/>
        <v>230.66741312029035</v>
      </c>
      <c r="AR407" s="257">
        <f t="shared" si="333"/>
        <v>43.392879695896205</v>
      </c>
      <c r="AS407" s="257">
        <f t="shared" si="334"/>
        <v>412.2323571110141</v>
      </c>
      <c r="AT407" s="257">
        <f t="shared" si="335"/>
        <v>3658.7049090960913</v>
      </c>
      <c r="AU407" s="257">
        <f t="shared" si="336"/>
        <v>71.36986792088193</v>
      </c>
      <c r="AV407" s="258">
        <f t="shared" si="337"/>
        <v>17.642840993453461</v>
      </c>
      <c r="AW407" s="264">
        <v>1</v>
      </c>
      <c r="AX407" s="265">
        <f t="shared" si="338"/>
        <v>230.66741312029035</v>
      </c>
      <c r="AY407" s="265">
        <f t="shared" si="339"/>
        <v>43.392879695896205</v>
      </c>
      <c r="AZ407" s="265">
        <f t="shared" si="340"/>
        <v>412.2323571110141</v>
      </c>
      <c r="BA407" s="265">
        <f t="shared" si="341"/>
        <v>3658.7049090960913</v>
      </c>
      <c r="BB407" s="265">
        <f t="shared" si="342"/>
        <v>71.36986792088193</v>
      </c>
      <c r="BC407" s="266">
        <f t="shared" si="343"/>
        <v>17.642840993453461</v>
      </c>
      <c r="BD407" s="211">
        <f>'F. CONVERSIÓN DE CARBÓN A CARNE'!$F$20</f>
        <v>0.16207300021353654</v>
      </c>
      <c r="BG407" s="13">
        <v>0.1</v>
      </c>
      <c r="BH407" s="13">
        <f t="shared" si="344"/>
        <v>30</v>
      </c>
      <c r="BI407">
        <f>(((((BD407+BE407+BF407)/0.738210935315612)^2)+((BH407/Q407)^2))^(1/2))*T407</f>
        <v>53.427979676917666</v>
      </c>
      <c r="BJ407">
        <f t="shared" si="359"/>
        <v>953.42797967691763</v>
      </c>
      <c r="BK407" s="13">
        <f t="shared" si="345"/>
        <v>1.01</v>
      </c>
      <c r="BL407" s="13">
        <f t="shared" si="346"/>
        <v>0.19</v>
      </c>
      <c r="BM407" s="13">
        <f t="shared" si="347"/>
        <v>1.8050000000000002</v>
      </c>
      <c r="BN407" s="13">
        <f t="shared" si="348"/>
        <v>16.02</v>
      </c>
      <c r="BO407" s="13">
        <f t="shared" si="349"/>
        <v>0.3125</v>
      </c>
      <c r="BP407" s="13">
        <f t="shared" si="350"/>
        <v>0.10149999999999999</v>
      </c>
      <c r="BQ407" s="13">
        <f t="shared" si="360"/>
        <v>0.15205528045580266</v>
      </c>
      <c r="BR407" s="209">
        <f t="shared" si="361"/>
        <v>2.8604458699606441E-2</v>
      </c>
      <c r="BS407" s="209">
        <f t="shared" si="362"/>
        <v>0.27174235764626126</v>
      </c>
      <c r="BT407" s="209">
        <f t="shared" si="363"/>
        <v>2.411807517724712</v>
      </c>
      <c r="BU407" s="209">
        <f t="shared" si="364"/>
        <v>4.7046807071721125E-2</v>
      </c>
      <c r="BV407" s="209">
        <f t="shared" si="365"/>
        <v>1.1630108904449836E-2</v>
      </c>
      <c r="CI407"/>
      <c r="CJ407"/>
      <c r="CK407"/>
      <c r="CL407"/>
      <c r="CM407"/>
    </row>
    <row r="408" spans="1:91" s="39" customFormat="1" ht="12.95" customHeight="1" thickBot="1" x14ac:dyDescent="0.3">
      <c r="A408" s="13">
        <v>4.6420194444444443</v>
      </c>
      <c r="B408" s="13">
        <v>-74.094361111111112</v>
      </c>
      <c r="C408" s="13">
        <v>30</v>
      </c>
      <c r="D408" s="13">
        <v>29</v>
      </c>
      <c r="E408" s="13">
        <v>2371</v>
      </c>
      <c r="F408" s="3" t="s">
        <v>5</v>
      </c>
      <c r="G408" s="4" t="s">
        <v>476</v>
      </c>
      <c r="H408" s="5" t="s">
        <v>477</v>
      </c>
      <c r="I408" s="14" t="s">
        <v>1601</v>
      </c>
      <c r="J408" s="3" t="s">
        <v>1553</v>
      </c>
      <c r="K408" s="6">
        <v>40617</v>
      </c>
      <c r="L408" s="15">
        <v>12</v>
      </c>
      <c r="M408" s="3">
        <v>7</v>
      </c>
      <c r="N408" s="3">
        <f t="shared" si="317"/>
        <v>360</v>
      </c>
      <c r="O408" s="3">
        <v>30</v>
      </c>
      <c r="P408" s="14" t="s">
        <v>1554</v>
      </c>
      <c r="Q408" s="3">
        <v>660</v>
      </c>
      <c r="R408" s="14"/>
      <c r="S408" s="14"/>
      <c r="T408" s="14">
        <f>0.738210935315612*Q408</f>
        <v>487.21921730830394</v>
      </c>
      <c r="U408" s="17">
        <v>3.9E-2</v>
      </c>
      <c r="V408" s="18">
        <v>2.02</v>
      </c>
      <c r="W408" s="19">
        <v>10.1</v>
      </c>
      <c r="X408" s="18">
        <v>1.9</v>
      </c>
      <c r="Y408" s="20">
        <v>18.05</v>
      </c>
      <c r="Z408" s="19">
        <v>160.19999999999999</v>
      </c>
      <c r="AA408" s="21">
        <v>3.125</v>
      </c>
      <c r="AB408" s="219">
        <v>1.0149999999999999</v>
      </c>
      <c r="AC408" s="237">
        <f t="shared" si="318"/>
        <v>3.6537718238253997E-2</v>
      </c>
      <c r="AD408" s="22">
        <f t="shared" si="319"/>
        <v>0.18268859119127001</v>
      </c>
      <c r="AE408" s="22">
        <f t="shared" si="320"/>
        <v>3.4367160719149796E-2</v>
      </c>
      <c r="AF408" s="22">
        <f t="shared" si="321"/>
        <v>0.32648802683192307</v>
      </c>
      <c r="AG408" s="22">
        <f t="shared" si="322"/>
        <v>2.8976942880041046</v>
      </c>
      <c r="AH408" s="22">
        <f t="shared" si="323"/>
        <v>5.6524935393338485E-2</v>
      </c>
      <c r="AI408" s="238">
        <f t="shared" si="324"/>
        <v>1.3973130066815142E-2</v>
      </c>
      <c r="AJ408" s="247">
        <f t="shared" si="325"/>
        <v>1.0149366177292777E-4</v>
      </c>
      <c r="AK408" s="23">
        <f t="shared" si="326"/>
        <v>5.074683088646389E-4</v>
      </c>
      <c r="AL408" s="23">
        <f t="shared" si="327"/>
        <v>9.5464335330971655E-5</v>
      </c>
      <c r="AM408" s="23">
        <f t="shared" si="328"/>
        <v>9.0691118564423072E-4</v>
      </c>
      <c r="AN408" s="23">
        <f t="shared" si="329"/>
        <v>8.0491508000114023E-3</v>
      </c>
      <c r="AO408" s="23">
        <f t="shared" si="330"/>
        <v>1.5701370942594023E-4</v>
      </c>
      <c r="AP408" s="248">
        <f t="shared" si="331"/>
        <v>3.8814250185597619E-5</v>
      </c>
      <c r="AQ408" s="256">
        <f t="shared" si="332"/>
        <v>507.46830886463891</v>
      </c>
      <c r="AR408" s="257">
        <f t="shared" si="333"/>
        <v>95.46433533097165</v>
      </c>
      <c r="AS408" s="257">
        <f t="shared" si="334"/>
        <v>906.91118564423073</v>
      </c>
      <c r="AT408" s="257">
        <f t="shared" si="335"/>
        <v>8049.1508000114027</v>
      </c>
      <c r="AU408" s="257">
        <f t="shared" si="336"/>
        <v>157.01370942594022</v>
      </c>
      <c r="AV408" s="258">
        <f t="shared" si="337"/>
        <v>38.814250185597622</v>
      </c>
      <c r="AW408" s="264">
        <v>1</v>
      </c>
      <c r="AX408" s="265">
        <f t="shared" si="338"/>
        <v>507.46830886463891</v>
      </c>
      <c r="AY408" s="265">
        <f t="shared" si="339"/>
        <v>95.46433533097165</v>
      </c>
      <c r="AZ408" s="265">
        <f t="shared" si="340"/>
        <v>906.91118564423073</v>
      </c>
      <c r="BA408" s="265">
        <f t="shared" si="341"/>
        <v>8049.1508000114027</v>
      </c>
      <c r="BB408" s="265">
        <f t="shared" si="342"/>
        <v>157.01370942594022</v>
      </c>
      <c r="BC408" s="266">
        <f t="shared" si="343"/>
        <v>38.814250185597622</v>
      </c>
      <c r="BD408" s="211">
        <f>'F. CONVERSIÓN DE CARBÓN A CARNE'!$F$20</f>
        <v>0.16207300021353654</v>
      </c>
      <c r="BG408" s="13">
        <v>0.1</v>
      </c>
      <c r="BH408" s="13">
        <f t="shared" si="344"/>
        <v>66</v>
      </c>
      <c r="BI408">
        <f>(((((BD408+BE408+BF408)/0.738210935315612)^2)+((BH408/Q408)^2))^(1/2))*T408</f>
        <v>117.54155528921886</v>
      </c>
      <c r="BJ408">
        <f t="shared" si="359"/>
        <v>4473.5415552892191</v>
      </c>
      <c r="BK408" s="13">
        <f t="shared" si="345"/>
        <v>1.01</v>
      </c>
      <c r="BL408" s="13">
        <f t="shared" si="346"/>
        <v>0.19</v>
      </c>
      <c r="BM408" s="13">
        <f t="shared" si="347"/>
        <v>1.8050000000000002</v>
      </c>
      <c r="BN408" s="13">
        <f t="shared" si="348"/>
        <v>16.02</v>
      </c>
      <c r="BO408" s="13">
        <f t="shared" si="349"/>
        <v>0.3125</v>
      </c>
      <c r="BP408" s="13">
        <f t="shared" si="350"/>
        <v>0.10149999999999999</v>
      </c>
      <c r="BQ408" s="13">
        <f t="shared" si="360"/>
        <v>0.7126220359380413</v>
      </c>
      <c r="BR408" s="209">
        <f t="shared" si="361"/>
        <v>0.13405761072101763</v>
      </c>
      <c r="BS408" s="209">
        <f t="shared" si="362"/>
        <v>1.2735473018496677</v>
      </c>
      <c r="BT408" s="209">
        <f t="shared" si="363"/>
        <v>11.303173282898438</v>
      </c>
      <c r="BU408" s="209">
        <f t="shared" si="364"/>
        <v>0.22048949131746323</v>
      </c>
      <c r="BV408" s="209">
        <f t="shared" si="365"/>
        <v>5.4505649924332544E-2</v>
      </c>
      <c r="CI408"/>
      <c r="CJ408"/>
      <c r="CK408"/>
      <c r="CL408"/>
      <c r="CM408"/>
    </row>
    <row r="409" spans="1:91" s="39" customFormat="1" ht="12.95" customHeight="1" thickBot="1" x14ac:dyDescent="0.3">
      <c r="A409" s="13">
        <v>4.6420666666666666</v>
      </c>
      <c r="B409" s="13">
        <v>-74.094288888888883</v>
      </c>
      <c r="C409" s="13">
        <v>30</v>
      </c>
      <c r="D409" s="13">
        <v>29</v>
      </c>
      <c r="E409" s="13">
        <v>2371</v>
      </c>
      <c r="F409" s="3" t="s">
        <v>5</v>
      </c>
      <c r="G409" s="4" t="s">
        <v>498</v>
      </c>
      <c r="H409" s="5" t="s">
        <v>499</v>
      </c>
      <c r="I409" s="14" t="s">
        <v>1601</v>
      </c>
      <c r="J409" s="3" t="s">
        <v>1553</v>
      </c>
      <c r="K409" s="6">
        <v>40619</v>
      </c>
      <c r="L409" s="15">
        <v>12</v>
      </c>
      <c r="M409" s="3">
        <v>7</v>
      </c>
      <c r="N409" s="3">
        <f t="shared" si="317"/>
        <v>360</v>
      </c>
      <c r="O409" s="3">
        <v>30</v>
      </c>
      <c r="P409" s="14" t="s">
        <v>1554</v>
      </c>
      <c r="Q409" s="3">
        <v>440</v>
      </c>
      <c r="R409" s="14"/>
      <c r="S409" s="14"/>
      <c r="T409" s="14">
        <f>0.738210935315612*Q409</f>
        <v>324.81281153886925</v>
      </c>
      <c r="U409" s="17">
        <v>3.9E-2</v>
      </c>
      <c r="V409" s="18">
        <v>2.02</v>
      </c>
      <c r="W409" s="19">
        <v>10.1</v>
      </c>
      <c r="X409" s="18">
        <v>1.9</v>
      </c>
      <c r="Y409" s="20">
        <v>18.05</v>
      </c>
      <c r="Z409" s="19">
        <v>160.19999999999999</v>
      </c>
      <c r="AA409" s="21">
        <v>3.125</v>
      </c>
      <c r="AB409" s="219">
        <v>1.0149999999999999</v>
      </c>
      <c r="AC409" s="237">
        <f t="shared" si="318"/>
        <v>2.4358478825502662E-2</v>
      </c>
      <c r="AD409" s="22">
        <f t="shared" si="319"/>
        <v>0.1217923941275133</v>
      </c>
      <c r="AE409" s="22">
        <f t="shared" si="320"/>
        <v>2.2911440479433196E-2</v>
      </c>
      <c r="AF409" s="22">
        <f t="shared" si="321"/>
        <v>0.21765868455461543</v>
      </c>
      <c r="AG409" s="22">
        <f t="shared" si="322"/>
        <v>1.9317961920027358</v>
      </c>
      <c r="AH409" s="22">
        <f t="shared" si="323"/>
        <v>3.7683290262225659E-2</v>
      </c>
      <c r="AI409" s="238">
        <f t="shared" si="324"/>
        <v>9.3154200445434258E-3</v>
      </c>
      <c r="AJ409" s="247">
        <f t="shared" si="325"/>
        <v>6.7662441181951842E-5</v>
      </c>
      <c r="AK409" s="23">
        <f t="shared" si="326"/>
        <v>3.383122059097592E-4</v>
      </c>
      <c r="AL409" s="23">
        <f t="shared" si="327"/>
        <v>6.3642890220647766E-5</v>
      </c>
      <c r="AM409" s="23">
        <f t="shared" si="328"/>
        <v>6.0460745709615396E-4</v>
      </c>
      <c r="AN409" s="23">
        <f t="shared" si="329"/>
        <v>5.3661005333409326E-3</v>
      </c>
      <c r="AO409" s="23">
        <f t="shared" si="330"/>
        <v>1.0467580628396017E-4</v>
      </c>
      <c r="AP409" s="248">
        <f t="shared" si="331"/>
        <v>2.5876166790398405E-5</v>
      </c>
      <c r="AQ409" s="256">
        <f t="shared" si="332"/>
        <v>338.3122059097592</v>
      </c>
      <c r="AR409" s="257">
        <f t="shared" si="333"/>
        <v>63.642890220647764</v>
      </c>
      <c r="AS409" s="257">
        <f t="shared" si="334"/>
        <v>604.60745709615401</v>
      </c>
      <c r="AT409" s="257">
        <f t="shared" si="335"/>
        <v>5366.100533340933</v>
      </c>
      <c r="AU409" s="257">
        <f t="shared" si="336"/>
        <v>104.67580628396017</v>
      </c>
      <c r="AV409" s="258">
        <f t="shared" si="337"/>
        <v>25.876166790398404</v>
      </c>
      <c r="AW409" s="264">
        <v>1</v>
      </c>
      <c r="AX409" s="265">
        <f t="shared" si="338"/>
        <v>338.3122059097592</v>
      </c>
      <c r="AY409" s="265">
        <f t="shared" si="339"/>
        <v>63.642890220647764</v>
      </c>
      <c r="AZ409" s="265">
        <f t="shared" si="340"/>
        <v>604.60745709615401</v>
      </c>
      <c r="BA409" s="265">
        <f t="shared" si="341"/>
        <v>5366.100533340933</v>
      </c>
      <c r="BB409" s="265">
        <f t="shared" si="342"/>
        <v>104.67580628396017</v>
      </c>
      <c r="BC409" s="266">
        <f t="shared" si="343"/>
        <v>25.876166790398404</v>
      </c>
      <c r="BD409" s="211">
        <f>'F. CONVERSIÓN DE CARBÓN A CARNE'!$F$20</f>
        <v>0.16207300021353654</v>
      </c>
      <c r="BG409" s="13">
        <v>0.1</v>
      </c>
      <c r="BH409" s="13">
        <f t="shared" si="344"/>
        <v>44</v>
      </c>
      <c r="BI409">
        <f>(((((BD409+BE409+BF409)/0.738210935315612)^2)+((BH409/Q409)^2))^(1/2))*T409</f>
        <v>78.361036859479228</v>
      </c>
      <c r="BJ409">
        <f t="shared" si="359"/>
        <v>2014.3610368594793</v>
      </c>
      <c r="BK409" s="13">
        <f t="shared" si="345"/>
        <v>1.01</v>
      </c>
      <c r="BL409" s="13">
        <f t="shared" si="346"/>
        <v>0.19</v>
      </c>
      <c r="BM409" s="13">
        <f t="shared" si="347"/>
        <v>1.8050000000000002</v>
      </c>
      <c r="BN409" s="13">
        <f t="shared" si="348"/>
        <v>16.02</v>
      </c>
      <c r="BO409" s="13">
        <f t="shared" si="349"/>
        <v>0.3125</v>
      </c>
      <c r="BP409" s="13">
        <f t="shared" si="350"/>
        <v>0.10149999999999999</v>
      </c>
      <c r="BQ409" s="13">
        <f t="shared" si="360"/>
        <v>0.32100746596962532</v>
      </c>
      <c r="BR409" s="209">
        <f t="shared" si="361"/>
        <v>6.0387543103196842E-2</v>
      </c>
      <c r="BS409" s="209">
        <f t="shared" si="362"/>
        <v>0.5736816594803702</v>
      </c>
      <c r="BT409" s="209">
        <f t="shared" si="363"/>
        <v>5.0916233711221759</v>
      </c>
      <c r="BU409" s="209">
        <f t="shared" si="364"/>
        <v>9.9321616946047464E-2</v>
      </c>
      <c r="BV409" s="209">
        <f t="shared" si="365"/>
        <v>2.4552595458553487E-2</v>
      </c>
      <c r="CI409"/>
      <c r="CJ409"/>
      <c r="CK409"/>
      <c r="CL409"/>
      <c r="CM409"/>
    </row>
    <row r="410" spans="1:91" s="39" customFormat="1" ht="12.95" customHeight="1" thickBot="1" x14ac:dyDescent="0.3">
      <c r="A410" s="13">
        <v>4.6421666666666663</v>
      </c>
      <c r="B410" s="13">
        <v>-74.094177777777773</v>
      </c>
      <c r="C410" s="13">
        <v>30</v>
      </c>
      <c r="D410" s="13">
        <v>29</v>
      </c>
      <c r="E410" s="13">
        <v>2371</v>
      </c>
      <c r="F410" s="3" t="s">
        <v>5</v>
      </c>
      <c r="G410" s="4" t="s">
        <v>494</v>
      </c>
      <c r="H410" s="5" t="s">
        <v>495</v>
      </c>
      <c r="I410" s="14" t="s">
        <v>1601</v>
      </c>
      <c r="J410" s="3" t="s">
        <v>1557</v>
      </c>
      <c r="K410" s="6">
        <v>40618</v>
      </c>
      <c r="L410" s="15">
        <v>12</v>
      </c>
      <c r="M410" s="3">
        <v>7</v>
      </c>
      <c r="N410" s="3">
        <f t="shared" si="317"/>
        <v>360</v>
      </c>
      <c r="O410" s="3">
        <v>30</v>
      </c>
      <c r="P410" s="14" t="s">
        <v>1554</v>
      </c>
      <c r="Q410" s="3">
        <v>600</v>
      </c>
      <c r="R410" s="14"/>
      <c r="S410" s="14">
        <f>0.392899638837687*Q410</f>
        <v>235.73978330261221</v>
      </c>
      <c r="T410" s="14"/>
      <c r="U410" s="17">
        <v>3.9E-2</v>
      </c>
      <c r="V410" s="27">
        <v>2</v>
      </c>
      <c r="W410" s="28">
        <v>10</v>
      </c>
      <c r="X410" s="27">
        <v>4.3</v>
      </c>
      <c r="Y410" s="29">
        <v>18.05</v>
      </c>
      <c r="Z410" s="28">
        <v>148.69999999999999</v>
      </c>
      <c r="AA410" s="28">
        <v>3.125</v>
      </c>
      <c r="AB410" s="225">
        <v>0.90300000000000002</v>
      </c>
      <c r="AC410" s="237">
        <f t="shared" si="318"/>
        <v>2.6353888941385843E-2</v>
      </c>
      <c r="AD410" s="22">
        <f t="shared" si="319"/>
        <v>0.13176944470692917</v>
      </c>
      <c r="AE410" s="22">
        <f t="shared" si="320"/>
        <v>5.6660861223979557E-2</v>
      </c>
      <c r="AF410" s="22">
        <f t="shared" si="321"/>
        <v>0.23784384769600719</v>
      </c>
      <c r="AG410" s="22">
        <f t="shared" si="322"/>
        <v>1.9594116427920374</v>
      </c>
      <c r="AH410" s="22">
        <f t="shared" si="323"/>
        <v>4.1177951470915373E-2</v>
      </c>
      <c r="AI410" s="238">
        <f t="shared" si="324"/>
        <v>9.0560762918671066E-3</v>
      </c>
      <c r="AJ410" s="247">
        <f t="shared" si="325"/>
        <v>7.3205247059405121E-5</v>
      </c>
      <c r="AK410" s="23">
        <f t="shared" si="326"/>
        <v>3.6602623529702544E-4</v>
      </c>
      <c r="AL410" s="23">
        <f t="shared" si="327"/>
        <v>1.57391281177721E-4</v>
      </c>
      <c r="AM410" s="23">
        <f t="shared" si="328"/>
        <v>6.6067735471113105E-4</v>
      </c>
      <c r="AN410" s="23">
        <f t="shared" si="329"/>
        <v>5.4428101188667708E-3</v>
      </c>
      <c r="AO410" s="23">
        <f t="shared" si="330"/>
        <v>1.1438319853032048E-4</v>
      </c>
      <c r="AP410" s="248">
        <f t="shared" si="331"/>
        <v>2.515576747740863E-5</v>
      </c>
      <c r="AQ410" s="256">
        <f t="shared" si="332"/>
        <v>366.02623529702544</v>
      </c>
      <c r="AR410" s="257">
        <f t="shared" si="333"/>
        <v>157.391281177721</v>
      </c>
      <c r="AS410" s="257">
        <f t="shared" si="334"/>
        <v>660.6773547111311</v>
      </c>
      <c r="AT410" s="257">
        <f t="shared" si="335"/>
        <v>5442.8101188667706</v>
      </c>
      <c r="AU410" s="257">
        <f t="shared" si="336"/>
        <v>114.38319853032048</v>
      </c>
      <c r="AV410" s="258">
        <f t="shared" si="337"/>
        <v>25.155767477408631</v>
      </c>
      <c r="AW410" s="264">
        <v>1</v>
      </c>
      <c r="AX410" s="265">
        <f t="shared" si="338"/>
        <v>366.02623529702544</v>
      </c>
      <c r="AY410" s="265">
        <f t="shared" si="339"/>
        <v>157.391281177721</v>
      </c>
      <c r="AZ410" s="265">
        <f t="shared" si="340"/>
        <v>660.6773547111311</v>
      </c>
      <c r="BA410" s="265">
        <f t="shared" si="341"/>
        <v>5442.8101188667706</v>
      </c>
      <c r="BB410" s="265">
        <f t="shared" si="342"/>
        <v>114.38319853032048</v>
      </c>
      <c r="BC410" s="266">
        <f t="shared" si="343"/>
        <v>25.155767477408631</v>
      </c>
      <c r="BE410" s="212">
        <f>'F. CONVERSIÓN DE CARBÓN A CARNE'!$H$20</f>
        <v>8.6971304768698895E-2</v>
      </c>
      <c r="BG410" s="13">
        <v>0.1</v>
      </c>
      <c r="BH410" s="13">
        <f t="shared" si="344"/>
        <v>60</v>
      </c>
      <c r="BI410">
        <f>(((((BD410+BE410+BF410)/0.392899638837687)^2)+((BH410/Q410)^2))^(1/2))*S410</f>
        <v>57.260590998144544</v>
      </c>
      <c r="BJ410">
        <f t="shared" si="359"/>
        <v>3657.2605909981444</v>
      </c>
      <c r="BK410" s="13">
        <f t="shared" si="345"/>
        <v>1</v>
      </c>
      <c r="BL410" s="13">
        <f t="shared" si="346"/>
        <v>0.43</v>
      </c>
      <c r="BM410" s="13">
        <f t="shared" si="347"/>
        <v>1.8050000000000002</v>
      </c>
      <c r="BN410" s="13">
        <f t="shared" si="348"/>
        <v>14.87</v>
      </c>
      <c r="BO410" s="13">
        <f t="shared" si="349"/>
        <v>0.3125</v>
      </c>
      <c r="BP410" s="13">
        <f t="shared" si="350"/>
        <v>9.0300000000000005E-2</v>
      </c>
      <c r="BQ410" s="13">
        <f t="shared" si="360"/>
        <v>0.57678360728999611</v>
      </c>
      <c r="BR410" s="209">
        <f t="shared" si="361"/>
        <v>0.24801695113469838</v>
      </c>
      <c r="BS410" s="209">
        <f t="shared" si="362"/>
        <v>1.041094411158443</v>
      </c>
      <c r="BT410" s="209">
        <f t="shared" si="363"/>
        <v>8.576772240402244</v>
      </c>
      <c r="BU410" s="209">
        <f t="shared" si="364"/>
        <v>0.1802448772781238</v>
      </c>
      <c r="BV410" s="209">
        <f t="shared" si="365"/>
        <v>3.9640421670850724E-2</v>
      </c>
      <c r="CI410"/>
      <c r="CJ410"/>
      <c r="CK410"/>
      <c r="CL410"/>
      <c r="CM410"/>
    </row>
    <row r="411" spans="1:91" s="39" customFormat="1" ht="12.95" customHeight="1" thickBot="1" x14ac:dyDescent="0.3">
      <c r="A411" s="13">
        <v>4.6422249999999998</v>
      </c>
      <c r="B411" s="13">
        <v>-74.094102777777778</v>
      </c>
      <c r="C411" s="13">
        <v>30</v>
      </c>
      <c r="D411" s="13">
        <v>29</v>
      </c>
      <c r="E411" s="13">
        <v>2371</v>
      </c>
      <c r="F411" s="3" t="s">
        <v>5</v>
      </c>
      <c r="G411" s="4" t="s">
        <v>209</v>
      </c>
      <c r="H411" s="5" t="s">
        <v>512</v>
      </c>
      <c r="I411" s="14" t="s">
        <v>1601</v>
      </c>
      <c r="J411" s="3" t="s">
        <v>1553</v>
      </c>
      <c r="K411" s="6">
        <v>40618</v>
      </c>
      <c r="L411" s="15">
        <v>12</v>
      </c>
      <c r="M411" s="3">
        <v>7</v>
      </c>
      <c r="N411" s="3">
        <f t="shared" si="317"/>
        <v>360</v>
      </c>
      <c r="O411" s="3">
        <v>30</v>
      </c>
      <c r="P411" s="14" t="s">
        <v>1554</v>
      </c>
      <c r="Q411" s="3">
        <v>330</v>
      </c>
      <c r="R411" s="14"/>
      <c r="S411" s="14"/>
      <c r="T411" s="14">
        <f>0.738210935315612*Q411</f>
        <v>243.60960865415197</v>
      </c>
      <c r="U411" s="17">
        <v>3.9E-2</v>
      </c>
      <c r="V411" s="18">
        <v>2.02</v>
      </c>
      <c r="W411" s="19">
        <v>10.1</v>
      </c>
      <c r="X411" s="18">
        <v>1.9</v>
      </c>
      <c r="Y411" s="20">
        <v>18.05</v>
      </c>
      <c r="Z411" s="19">
        <v>160.19999999999999</v>
      </c>
      <c r="AA411" s="21">
        <v>3.125</v>
      </c>
      <c r="AB411" s="219">
        <v>1.0149999999999999</v>
      </c>
      <c r="AC411" s="237">
        <f t="shared" si="318"/>
        <v>1.8268859119126998E-2</v>
      </c>
      <c r="AD411" s="22">
        <f t="shared" si="319"/>
        <v>9.1344295595635006E-2</v>
      </c>
      <c r="AE411" s="22">
        <f t="shared" si="320"/>
        <v>1.7183580359574898E-2</v>
      </c>
      <c r="AF411" s="22">
        <f t="shared" si="321"/>
        <v>0.16324401341596154</v>
      </c>
      <c r="AG411" s="22">
        <f t="shared" si="322"/>
        <v>1.4488471440020523</v>
      </c>
      <c r="AH411" s="22">
        <f t="shared" si="323"/>
        <v>2.8262467696669243E-2</v>
      </c>
      <c r="AI411" s="238">
        <f t="shared" si="324"/>
        <v>6.9865650334075711E-3</v>
      </c>
      <c r="AJ411" s="247">
        <f t="shared" si="325"/>
        <v>5.0746830886463885E-5</v>
      </c>
      <c r="AK411" s="23">
        <f t="shared" si="326"/>
        <v>2.5373415443231945E-4</v>
      </c>
      <c r="AL411" s="23">
        <f t="shared" si="327"/>
        <v>4.7732167665485828E-5</v>
      </c>
      <c r="AM411" s="23">
        <f t="shared" si="328"/>
        <v>4.5345559282211536E-4</v>
      </c>
      <c r="AN411" s="23">
        <f t="shared" si="329"/>
        <v>4.0245754000057012E-3</v>
      </c>
      <c r="AO411" s="23">
        <f t="shared" si="330"/>
        <v>7.8506854712970115E-5</v>
      </c>
      <c r="AP411" s="248">
        <f t="shared" si="331"/>
        <v>1.940712509279881E-5</v>
      </c>
      <c r="AQ411" s="256">
        <f t="shared" si="332"/>
        <v>253.73415443231946</v>
      </c>
      <c r="AR411" s="257">
        <f t="shared" si="333"/>
        <v>47.732167665485825</v>
      </c>
      <c r="AS411" s="257">
        <f t="shared" si="334"/>
        <v>453.45559282211536</v>
      </c>
      <c r="AT411" s="257">
        <f t="shared" si="335"/>
        <v>4024.5754000057013</v>
      </c>
      <c r="AU411" s="257">
        <f t="shared" si="336"/>
        <v>78.50685471297011</v>
      </c>
      <c r="AV411" s="258">
        <f t="shared" si="337"/>
        <v>19.407125092798811</v>
      </c>
      <c r="AW411" s="264">
        <v>1</v>
      </c>
      <c r="AX411" s="265">
        <f t="shared" si="338"/>
        <v>253.73415443231946</v>
      </c>
      <c r="AY411" s="265">
        <f t="shared" si="339"/>
        <v>47.732167665485825</v>
      </c>
      <c r="AZ411" s="265">
        <f t="shared" si="340"/>
        <v>453.45559282211536</v>
      </c>
      <c r="BA411" s="265">
        <f t="shared" si="341"/>
        <v>4024.5754000057013</v>
      </c>
      <c r="BB411" s="265">
        <f t="shared" si="342"/>
        <v>78.50685471297011</v>
      </c>
      <c r="BC411" s="266">
        <f t="shared" si="343"/>
        <v>19.407125092798811</v>
      </c>
      <c r="BD411" s="211">
        <f>'F. CONVERSIÓN DE CARBÓN A CARNE'!$F$20</f>
        <v>0.16207300021353654</v>
      </c>
      <c r="BG411" s="13">
        <v>0.1</v>
      </c>
      <c r="BH411" s="13">
        <f t="shared" si="344"/>
        <v>33</v>
      </c>
      <c r="BI411">
        <f>(((((BD411+BE411+BF411)/0.738210935315612)^2)+((BH411/Q411)^2))^(1/2))*T411</f>
        <v>58.770777644609431</v>
      </c>
      <c r="BJ411">
        <f t="shared" si="359"/>
        <v>1147.7707776446093</v>
      </c>
      <c r="BK411" s="13">
        <f t="shared" si="345"/>
        <v>1.01</v>
      </c>
      <c r="BL411" s="13">
        <f t="shared" si="346"/>
        <v>0.19</v>
      </c>
      <c r="BM411" s="13">
        <f t="shared" si="347"/>
        <v>1.8050000000000002</v>
      </c>
      <c r="BN411" s="13">
        <f t="shared" si="348"/>
        <v>16.02</v>
      </c>
      <c r="BO411" s="13">
        <f t="shared" si="349"/>
        <v>0.3125</v>
      </c>
      <c r="BP411" s="13">
        <f t="shared" si="350"/>
        <v>0.10149999999999999</v>
      </c>
      <c r="BQ411" s="13">
        <f t="shared" si="360"/>
        <v>0.18300453291520946</v>
      </c>
      <c r="BR411" s="209">
        <f t="shared" si="361"/>
        <v>3.4426595300880977E-2</v>
      </c>
      <c r="BS411" s="209">
        <f t="shared" si="362"/>
        <v>0.3270526553583693</v>
      </c>
      <c r="BT411" s="209">
        <f t="shared" si="363"/>
        <v>2.9027055616848072</v>
      </c>
      <c r="BU411" s="209">
        <f t="shared" si="364"/>
        <v>5.6622689639606878E-2</v>
      </c>
      <c r="BV411" s="209">
        <f t="shared" si="365"/>
        <v>1.399729520363815E-2</v>
      </c>
      <c r="CI411"/>
      <c r="CJ411"/>
      <c r="CK411"/>
      <c r="CL411"/>
      <c r="CM411"/>
    </row>
    <row r="412" spans="1:91" s="39" customFormat="1" ht="12.95" customHeight="1" thickBot="1" x14ac:dyDescent="0.3">
      <c r="A412" s="13">
        <v>4.6423285215604198</v>
      </c>
      <c r="B412" s="13">
        <v>-74.065696981446905</v>
      </c>
      <c r="C412" s="13">
        <v>33</v>
      </c>
      <c r="D412" s="13">
        <v>29</v>
      </c>
      <c r="E412" s="13">
        <v>2374</v>
      </c>
      <c r="F412" s="83" t="s">
        <v>13</v>
      </c>
      <c r="G412" s="59" t="s">
        <v>1458</v>
      </c>
      <c r="H412" s="60" t="s">
        <v>1459</v>
      </c>
      <c r="I412" s="93" t="s">
        <v>1585</v>
      </c>
      <c r="J412" s="71"/>
      <c r="K412" s="92">
        <v>40639</v>
      </c>
      <c r="L412" s="93">
        <v>3</v>
      </c>
      <c r="M412" s="16">
        <v>7</v>
      </c>
      <c r="N412" s="3">
        <f t="shared" si="317"/>
        <v>90</v>
      </c>
      <c r="O412" s="3">
        <v>30</v>
      </c>
      <c r="P412" s="16" t="s">
        <v>1632</v>
      </c>
      <c r="Q412" s="62">
        <v>550</v>
      </c>
      <c r="R412" s="14"/>
      <c r="S412" s="14"/>
      <c r="T412" s="14"/>
      <c r="U412" s="17">
        <v>3.9E-2</v>
      </c>
      <c r="V412" s="142">
        <v>0.36</v>
      </c>
      <c r="W412" s="148">
        <v>1.8</v>
      </c>
      <c r="X412" s="142">
        <v>10.3</v>
      </c>
      <c r="Y412" s="154">
        <f t="shared" ref="Y412:Y418" si="366">0.01805*1000</f>
        <v>18.05</v>
      </c>
      <c r="Z412" s="148">
        <v>311.5</v>
      </c>
      <c r="AA412" s="21">
        <f t="shared" ref="AA412:AA418" si="367">0.003125*1000</f>
        <v>3.125</v>
      </c>
      <c r="AB412" s="215">
        <v>0.28499999999999998</v>
      </c>
      <c r="AC412" s="237">
        <f t="shared" si="318"/>
        <v>3.1218269817035803E-3</v>
      </c>
      <c r="AD412" s="22">
        <f t="shared" si="319"/>
        <v>1.5609134908517902E-2</v>
      </c>
      <c r="AE412" s="22">
        <f t="shared" si="320"/>
        <v>8.9318938643185769E-2</v>
      </c>
      <c r="AF412" s="22">
        <f t="shared" si="321"/>
        <v>0.15652493616597118</v>
      </c>
      <c r="AG412" s="22">
        <f t="shared" si="322"/>
        <v>2.701247513335181</v>
      </c>
      <c r="AH412" s="22">
        <f t="shared" si="323"/>
        <v>2.7099192549510247E-2</v>
      </c>
      <c r="AI412" s="238">
        <f t="shared" si="324"/>
        <v>1.8810000000000001E-3</v>
      </c>
      <c r="AJ412" s="247">
        <f t="shared" si="325"/>
        <v>8.6717416158432791E-6</v>
      </c>
      <c r="AK412" s="23">
        <f t="shared" si="326"/>
        <v>4.3358708079216396E-5</v>
      </c>
      <c r="AL412" s="23">
        <f t="shared" si="327"/>
        <v>2.4810816289773824E-4</v>
      </c>
      <c r="AM412" s="23">
        <f t="shared" si="328"/>
        <v>4.3479148934991998E-4</v>
      </c>
      <c r="AN412" s="23">
        <f t="shared" si="329"/>
        <v>7.503465314819947E-3</v>
      </c>
      <c r="AO412" s="23">
        <f t="shared" si="330"/>
        <v>7.5275534859750687E-5</v>
      </c>
      <c r="AP412" s="248">
        <f t="shared" si="331"/>
        <v>5.2249999999999999E-6</v>
      </c>
      <c r="AQ412" s="256">
        <f t="shared" si="332"/>
        <v>43.358708079216399</v>
      </c>
      <c r="AR412" s="257">
        <f t="shared" si="333"/>
        <v>248.10816289773825</v>
      </c>
      <c r="AS412" s="257">
        <f t="shared" si="334"/>
        <v>434.79148934991997</v>
      </c>
      <c r="AT412" s="257">
        <f t="shared" si="335"/>
        <v>7503.4653148199468</v>
      </c>
      <c r="AU412" s="257">
        <f t="shared" si="336"/>
        <v>75.275534859750692</v>
      </c>
      <c r="AV412" s="258">
        <f t="shared" si="337"/>
        <v>5.2249999999999996</v>
      </c>
      <c r="AW412" s="264">
        <v>1</v>
      </c>
      <c r="AX412" s="265">
        <f t="shared" si="338"/>
        <v>43.358708079216399</v>
      </c>
      <c r="AY412" s="265">
        <f t="shared" si="339"/>
        <v>248.10816289773825</v>
      </c>
      <c r="AZ412" s="265">
        <f t="shared" si="340"/>
        <v>434.79148934991997</v>
      </c>
      <c r="BA412" s="265">
        <f t="shared" si="341"/>
        <v>7503.4653148199468</v>
      </c>
      <c r="BB412" s="265">
        <f t="shared" si="342"/>
        <v>75.275534859750692</v>
      </c>
      <c r="BC412" s="266">
        <f t="shared" si="343"/>
        <v>5.2249999999999996</v>
      </c>
      <c r="BG412" s="13">
        <v>0.1</v>
      </c>
      <c r="BH412" s="13">
        <f t="shared" si="344"/>
        <v>55</v>
      </c>
      <c r="BI412"/>
      <c r="BJ412">
        <f t="shared" ref="BJ412:BJ418" si="368">BH412</f>
        <v>55</v>
      </c>
      <c r="BK412" s="13">
        <f t="shared" si="345"/>
        <v>0.18000000000000002</v>
      </c>
      <c r="BL412" s="13">
        <f t="shared" si="346"/>
        <v>1.03</v>
      </c>
      <c r="BM412" s="13">
        <f t="shared" si="347"/>
        <v>1.8050000000000002</v>
      </c>
      <c r="BN412" s="13">
        <f t="shared" si="348"/>
        <v>31.150000000000002</v>
      </c>
      <c r="BO412" s="13">
        <f t="shared" si="349"/>
        <v>0.3125</v>
      </c>
      <c r="BP412" s="13">
        <f t="shared" si="350"/>
        <v>2.8499999999999998E-2</v>
      </c>
      <c r="BQ412" s="13">
        <f t="shared" ref="BQ412:BQ418" si="369">((((BJ412/Q412)^2)+((BK412/W412)^2))^(1/2))*AD412</f>
        <v>2.2074650284537342E-3</v>
      </c>
      <c r="BR412" s="209">
        <f t="shared" ref="BR412:BR418" si="370">(((((BJ412/Q412))^2)+((BL412/X412)^2))^(1/2))*AE412</f>
        <v>1.2631605440596364E-2</v>
      </c>
      <c r="BS412" s="209">
        <f t="shared" ref="BS412:BS418" si="371">(((((BJ412/Q412))^2)+((BM412/Y412)^2))^(1/2))*AF412</f>
        <v>2.2135968757549945E-2</v>
      </c>
      <c r="BT412" s="209">
        <f t="shared" ref="BT412:BT418" si="372">((((BJ412/Q412)^2)+((BN412/Z412)^2))^(1/2))*AG412</f>
        <v>0.38201408686852117</v>
      </c>
      <c r="BU412" s="209">
        <f t="shared" ref="BU412:BU418" si="373">((((BJ412/Q412)^2)+((BO412/AA412)^2))^(1/2))*AH412</f>
        <v>3.8324045632877331E-3</v>
      </c>
      <c r="BV412" s="209">
        <f t="shared" ref="BV412:BV418" si="374">((((BJ412/Q412)^2)+((BP412/AB412)^2))^(1/2))*AI412</f>
        <v>2.6601357108237925E-4</v>
      </c>
      <c r="CI412"/>
      <c r="CJ412"/>
      <c r="CK412"/>
      <c r="CL412"/>
      <c r="CM412"/>
    </row>
    <row r="413" spans="1:91" s="39" customFormat="1" ht="12.95" customHeight="1" thickBot="1" x14ac:dyDescent="0.3">
      <c r="A413" s="13">
        <v>4.6428879810054902</v>
      </c>
      <c r="B413" s="13">
        <v>-74.135633774228907</v>
      </c>
      <c r="C413" s="13">
        <v>25</v>
      </c>
      <c r="D413" s="13">
        <v>29</v>
      </c>
      <c r="E413" s="13">
        <v>1873</v>
      </c>
      <c r="F413" s="58" t="s">
        <v>13</v>
      </c>
      <c r="G413" s="59" t="s">
        <v>938</v>
      </c>
      <c r="H413" s="60" t="s">
        <v>939</v>
      </c>
      <c r="I413" s="16" t="s">
        <v>1598</v>
      </c>
      <c r="J413" s="16"/>
      <c r="K413" s="73">
        <v>40359</v>
      </c>
      <c r="L413" s="16">
        <v>9</v>
      </c>
      <c r="M413" s="16">
        <v>7</v>
      </c>
      <c r="N413" s="3">
        <f t="shared" si="317"/>
        <v>270</v>
      </c>
      <c r="O413" s="3">
        <v>30</v>
      </c>
      <c r="P413" s="16" t="s">
        <v>1554</v>
      </c>
      <c r="Q413" s="62">
        <v>550</v>
      </c>
      <c r="R413" s="14"/>
      <c r="S413" s="14"/>
      <c r="T413" s="14"/>
      <c r="U413" s="17">
        <v>3.9E-2</v>
      </c>
      <c r="V413" s="33">
        <v>0.36</v>
      </c>
      <c r="W413" s="34">
        <v>1.8</v>
      </c>
      <c r="X413" s="33">
        <v>10.3</v>
      </c>
      <c r="Y413" s="29">
        <f t="shared" si="366"/>
        <v>18.05</v>
      </c>
      <c r="Z413" s="34">
        <v>311.5</v>
      </c>
      <c r="AA413" s="158">
        <f t="shared" si="367"/>
        <v>3.125</v>
      </c>
      <c r="AB413" s="216">
        <v>0.28499999999999998</v>
      </c>
      <c r="AC413" s="237">
        <f t="shared" si="318"/>
        <v>3.1218269817035803E-3</v>
      </c>
      <c r="AD413" s="22">
        <f t="shared" si="319"/>
        <v>1.5609134908517902E-2</v>
      </c>
      <c r="AE413" s="22">
        <f t="shared" si="320"/>
        <v>8.9318938643185769E-2</v>
      </c>
      <c r="AF413" s="22">
        <f t="shared" si="321"/>
        <v>0.15652493616597118</v>
      </c>
      <c r="AG413" s="22">
        <f t="shared" si="322"/>
        <v>2.701247513335181</v>
      </c>
      <c r="AH413" s="22">
        <f t="shared" si="323"/>
        <v>2.7099192549510247E-2</v>
      </c>
      <c r="AI413" s="238">
        <f t="shared" si="324"/>
        <v>1.8810000000000001E-3</v>
      </c>
      <c r="AJ413" s="247">
        <f t="shared" si="325"/>
        <v>8.6717416158432791E-6</v>
      </c>
      <c r="AK413" s="23">
        <f t="shared" si="326"/>
        <v>4.3358708079216396E-5</v>
      </c>
      <c r="AL413" s="23">
        <f t="shared" si="327"/>
        <v>2.4810816289773824E-4</v>
      </c>
      <c r="AM413" s="23">
        <f t="shared" si="328"/>
        <v>4.3479148934991998E-4</v>
      </c>
      <c r="AN413" s="23">
        <f t="shared" si="329"/>
        <v>7.503465314819947E-3</v>
      </c>
      <c r="AO413" s="23">
        <f t="shared" si="330"/>
        <v>7.5275534859750687E-5</v>
      </c>
      <c r="AP413" s="248">
        <f t="shared" si="331"/>
        <v>5.2249999999999999E-6</v>
      </c>
      <c r="AQ413" s="256">
        <f t="shared" si="332"/>
        <v>43.358708079216399</v>
      </c>
      <c r="AR413" s="257">
        <f t="shared" si="333"/>
        <v>248.10816289773825</v>
      </c>
      <c r="AS413" s="257">
        <f t="shared" si="334"/>
        <v>434.79148934991997</v>
      </c>
      <c r="AT413" s="257">
        <f t="shared" si="335"/>
        <v>7503.4653148199468</v>
      </c>
      <c r="AU413" s="257">
        <f t="shared" si="336"/>
        <v>75.275534859750692</v>
      </c>
      <c r="AV413" s="258">
        <f t="shared" si="337"/>
        <v>5.2249999999999996</v>
      </c>
      <c r="AW413" s="264">
        <v>1</v>
      </c>
      <c r="AX413" s="265">
        <f t="shared" si="338"/>
        <v>43.358708079216399</v>
      </c>
      <c r="AY413" s="265">
        <f t="shared" si="339"/>
        <v>248.10816289773825</v>
      </c>
      <c r="AZ413" s="265">
        <f t="shared" si="340"/>
        <v>434.79148934991997</v>
      </c>
      <c r="BA413" s="265">
        <f t="shared" si="341"/>
        <v>7503.4653148199468</v>
      </c>
      <c r="BB413" s="265">
        <f t="shared" si="342"/>
        <v>75.275534859750692</v>
      </c>
      <c r="BC413" s="266">
        <f t="shared" si="343"/>
        <v>5.2249999999999996</v>
      </c>
      <c r="BG413" s="13">
        <v>0.1</v>
      </c>
      <c r="BH413" s="13">
        <f t="shared" si="344"/>
        <v>55</v>
      </c>
      <c r="BI413"/>
      <c r="BJ413">
        <f t="shared" si="368"/>
        <v>55</v>
      </c>
      <c r="BK413" s="13">
        <f t="shared" si="345"/>
        <v>0.18000000000000002</v>
      </c>
      <c r="BL413" s="13">
        <f t="shared" si="346"/>
        <v>1.03</v>
      </c>
      <c r="BM413" s="13">
        <f t="shared" si="347"/>
        <v>1.8050000000000002</v>
      </c>
      <c r="BN413" s="13">
        <f t="shared" si="348"/>
        <v>31.150000000000002</v>
      </c>
      <c r="BO413" s="13">
        <f t="shared" si="349"/>
        <v>0.3125</v>
      </c>
      <c r="BP413" s="13">
        <f t="shared" si="350"/>
        <v>2.8499999999999998E-2</v>
      </c>
      <c r="BQ413" s="13">
        <f t="shared" si="369"/>
        <v>2.2074650284537342E-3</v>
      </c>
      <c r="BR413" s="209">
        <f t="shared" si="370"/>
        <v>1.2631605440596364E-2</v>
      </c>
      <c r="BS413" s="209">
        <f t="shared" si="371"/>
        <v>2.2135968757549945E-2</v>
      </c>
      <c r="BT413" s="209">
        <f t="shared" si="372"/>
        <v>0.38201408686852117</v>
      </c>
      <c r="BU413" s="209">
        <f t="shared" si="373"/>
        <v>3.8324045632877331E-3</v>
      </c>
      <c r="BV413" s="209">
        <f t="shared" si="374"/>
        <v>2.6601357108237925E-4</v>
      </c>
      <c r="CI413"/>
      <c r="CJ413"/>
      <c r="CK413"/>
      <c r="CL413"/>
      <c r="CM413"/>
    </row>
    <row r="414" spans="1:91" s="39" customFormat="1" ht="12.95" customHeight="1" thickBot="1" x14ac:dyDescent="0.3">
      <c r="A414" s="13">
        <v>4.6429660624014</v>
      </c>
      <c r="B414" s="13">
        <v>-74.077067751288993</v>
      </c>
      <c r="C414" s="13">
        <v>32</v>
      </c>
      <c r="D414" s="13">
        <v>29</v>
      </c>
      <c r="E414" s="13">
        <v>2373</v>
      </c>
      <c r="F414" s="83" t="s">
        <v>13</v>
      </c>
      <c r="G414" s="59" t="s">
        <v>1510</v>
      </c>
      <c r="H414" s="60" t="s">
        <v>1511</v>
      </c>
      <c r="I414" s="97" t="s">
        <v>1609</v>
      </c>
      <c r="J414" s="103"/>
      <c r="K414" s="95">
        <v>41313</v>
      </c>
      <c r="L414" s="97">
        <v>7</v>
      </c>
      <c r="M414" s="97">
        <v>6</v>
      </c>
      <c r="N414" s="3">
        <f t="shared" si="317"/>
        <v>168</v>
      </c>
      <c r="O414" s="16">
        <v>24</v>
      </c>
      <c r="P414" s="16" t="s">
        <v>1632</v>
      </c>
      <c r="Q414" s="97">
        <v>80</v>
      </c>
      <c r="R414" s="14"/>
      <c r="S414" s="14"/>
      <c r="T414" s="14"/>
      <c r="U414" s="17">
        <v>3.9E-2</v>
      </c>
      <c r="V414" s="33">
        <v>0.36</v>
      </c>
      <c r="W414" s="34">
        <v>1.8</v>
      </c>
      <c r="X414" s="33">
        <v>10.3</v>
      </c>
      <c r="Y414" s="29">
        <f t="shared" si="366"/>
        <v>18.05</v>
      </c>
      <c r="Z414" s="34">
        <v>311.5</v>
      </c>
      <c r="AA414" s="21">
        <f t="shared" si="367"/>
        <v>3.125</v>
      </c>
      <c r="AB414" s="216">
        <v>0.28499999999999998</v>
      </c>
      <c r="AC414" s="237">
        <f t="shared" si="318"/>
        <v>4.5408392461142977E-4</v>
      </c>
      <c r="AD414" s="22">
        <f t="shared" si="319"/>
        <v>2.2704196230571494E-3</v>
      </c>
      <c r="AE414" s="22">
        <f t="shared" si="320"/>
        <v>1.299184562082702E-2</v>
      </c>
      <c r="AF414" s="22">
        <f t="shared" si="321"/>
        <v>2.276726344232308E-2</v>
      </c>
      <c r="AG414" s="22">
        <f t="shared" si="322"/>
        <v>0.39290872921239001</v>
      </c>
      <c r="AH414" s="22">
        <f t="shared" si="323"/>
        <v>3.9417007344742178E-3</v>
      </c>
      <c r="AI414" s="238">
        <f t="shared" si="324"/>
        <v>2.7359999999999998E-4</v>
      </c>
      <c r="AJ414" s="247">
        <f t="shared" si="325"/>
        <v>1.5766802937896868E-6</v>
      </c>
      <c r="AK414" s="23">
        <f t="shared" si="326"/>
        <v>7.8834014689484351E-6</v>
      </c>
      <c r="AL414" s="23">
        <f t="shared" si="327"/>
        <v>4.5110575072316041E-5</v>
      </c>
      <c r="AM414" s="23">
        <f t="shared" si="328"/>
        <v>7.9052998063621808E-5</v>
      </c>
      <c r="AN414" s="23">
        <f t="shared" si="329"/>
        <v>1.3642664208763542E-3</v>
      </c>
      <c r="AO414" s="23">
        <f t="shared" si="330"/>
        <v>1.3686460883591034E-5</v>
      </c>
      <c r="AP414" s="248">
        <f t="shared" si="331"/>
        <v>9.499999999999999E-7</v>
      </c>
      <c r="AQ414" s="256">
        <f t="shared" si="332"/>
        <v>7.8834014689484349</v>
      </c>
      <c r="AR414" s="257">
        <f t="shared" si="333"/>
        <v>45.110575072316038</v>
      </c>
      <c r="AS414" s="257">
        <f t="shared" si="334"/>
        <v>79.052998063621814</v>
      </c>
      <c r="AT414" s="257">
        <f t="shared" si="335"/>
        <v>1364.2664208763542</v>
      </c>
      <c r="AU414" s="257">
        <f t="shared" si="336"/>
        <v>13.686460883591034</v>
      </c>
      <c r="AV414" s="258">
        <f t="shared" si="337"/>
        <v>0.95</v>
      </c>
      <c r="AW414" s="264">
        <v>0</v>
      </c>
      <c r="AX414" s="265">
        <f t="shared" si="338"/>
        <v>0</v>
      </c>
      <c r="AY414" s="265">
        <f t="shared" si="339"/>
        <v>0</v>
      </c>
      <c r="AZ414" s="265">
        <f t="shared" si="340"/>
        <v>0</v>
      </c>
      <c r="BA414" s="265">
        <f t="shared" si="341"/>
        <v>0</v>
      </c>
      <c r="BB414" s="265">
        <f t="shared" si="342"/>
        <v>0</v>
      </c>
      <c r="BC414" s="266">
        <f t="shared" si="343"/>
        <v>0</v>
      </c>
      <c r="BG414" s="13">
        <v>0.1</v>
      </c>
      <c r="BH414" s="13">
        <f t="shared" si="344"/>
        <v>8</v>
      </c>
      <c r="BI414"/>
      <c r="BJ414">
        <f t="shared" si="368"/>
        <v>8</v>
      </c>
      <c r="BK414" s="13">
        <f t="shared" si="345"/>
        <v>0.18000000000000002</v>
      </c>
      <c r="BL414" s="13">
        <f t="shared" si="346"/>
        <v>1.03</v>
      </c>
      <c r="BM414" s="13">
        <f t="shared" si="347"/>
        <v>1.8050000000000002</v>
      </c>
      <c r="BN414" s="13">
        <f t="shared" si="348"/>
        <v>31.150000000000002</v>
      </c>
      <c r="BO414" s="13">
        <f t="shared" si="349"/>
        <v>0.3125</v>
      </c>
      <c r="BP414" s="13">
        <f t="shared" si="350"/>
        <v>2.8499999999999998E-2</v>
      </c>
      <c r="BQ414" s="13">
        <f t="shared" si="369"/>
        <v>3.2108582232054313E-4</v>
      </c>
      <c r="BR414" s="209">
        <f t="shared" si="370"/>
        <v>1.8373244277231074E-3</v>
      </c>
      <c r="BS414" s="209">
        <f t="shared" si="371"/>
        <v>3.2197772738254463E-3</v>
      </c>
      <c r="BT414" s="209">
        <f t="shared" si="372"/>
        <v>5.5565685362693996E-2</v>
      </c>
      <c r="BU414" s="209">
        <f t="shared" si="373"/>
        <v>5.5744066375094296E-4</v>
      </c>
      <c r="BV414" s="209">
        <f t="shared" si="374"/>
        <v>3.8692883066527882E-5</v>
      </c>
      <c r="CI414"/>
      <c r="CJ414"/>
      <c r="CK414"/>
      <c r="CL414"/>
      <c r="CM414"/>
    </row>
    <row r="415" spans="1:91" s="39" customFormat="1" ht="12.95" customHeight="1" thickBot="1" x14ac:dyDescent="0.3">
      <c r="A415" s="13">
        <v>4.6441833333333324</v>
      </c>
      <c r="B415" s="13">
        <v>-74.137841666666674</v>
      </c>
      <c r="C415" s="13">
        <v>25</v>
      </c>
      <c r="D415" s="13">
        <v>29</v>
      </c>
      <c r="E415" s="13">
        <v>1873</v>
      </c>
      <c r="F415" s="58" t="s">
        <v>13</v>
      </c>
      <c r="G415" s="59" t="s">
        <v>1022</v>
      </c>
      <c r="H415" s="60" t="s">
        <v>1023</v>
      </c>
      <c r="I415" s="16" t="s">
        <v>1598</v>
      </c>
      <c r="J415" s="16"/>
      <c r="K415" s="66">
        <v>40359</v>
      </c>
      <c r="L415" s="16">
        <v>10</v>
      </c>
      <c r="M415" s="16">
        <v>7</v>
      </c>
      <c r="N415" s="3">
        <f t="shared" si="317"/>
        <v>300</v>
      </c>
      <c r="O415" s="3">
        <v>30</v>
      </c>
      <c r="P415" s="16" t="s">
        <v>1554</v>
      </c>
      <c r="Q415" s="62">
        <v>550</v>
      </c>
      <c r="R415" s="14"/>
      <c r="S415" s="14"/>
      <c r="T415" s="14"/>
      <c r="U415" s="17">
        <v>3.9E-2</v>
      </c>
      <c r="V415" s="142">
        <v>0.36</v>
      </c>
      <c r="W415" s="148">
        <v>1.8</v>
      </c>
      <c r="X415" s="142">
        <v>10.3</v>
      </c>
      <c r="Y415" s="154">
        <f t="shared" si="366"/>
        <v>18.05</v>
      </c>
      <c r="Z415" s="148">
        <v>311.5</v>
      </c>
      <c r="AA415" s="21">
        <f t="shared" si="367"/>
        <v>3.125</v>
      </c>
      <c r="AB415" s="215">
        <v>0.28499999999999998</v>
      </c>
      <c r="AC415" s="237">
        <f t="shared" si="318"/>
        <v>3.1218269817035803E-3</v>
      </c>
      <c r="AD415" s="22">
        <f t="shared" si="319"/>
        <v>1.5609134908517902E-2</v>
      </c>
      <c r="AE415" s="22">
        <f t="shared" si="320"/>
        <v>8.9318938643185769E-2</v>
      </c>
      <c r="AF415" s="22">
        <f t="shared" si="321"/>
        <v>0.15652493616597118</v>
      </c>
      <c r="AG415" s="22">
        <f t="shared" si="322"/>
        <v>2.701247513335181</v>
      </c>
      <c r="AH415" s="22">
        <f t="shared" si="323"/>
        <v>2.7099192549510247E-2</v>
      </c>
      <c r="AI415" s="238">
        <f t="shared" si="324"/>
        <v>1.8810000000000001E-3</v>
      </c>
      <c r="AJ415" s="247">
        <f t="shared" si="325"/>
        <v>8.6717416158432791E-6</v>
      </c>
      <c r="AK415" s="23">
        <f t="shared" si="326"/>
        <v>4.3358708079216396E-5</v>
      </c>
      <c r="AL415" s="23">
        <f t="shared" si="327"/>
        <v>2.4810816289773824E-4</v>
      </c>
      <c r="AM415" s="23">
        <f t="shared" si="328"/>
        <v>4.3479148934991998E-4</v>
      </c>
      <c r="AN415" s="23">
        <f t="shared" si="329"/>
        <v>7.503465314819947E-3</v>
      </c>
      <c r="AO415" s="23">
        <f t="shared" si="330"/>
        <v>7.5275534859750687E-5</v>
      </c>
      <c r="AP415" s="248">
        <f t="shared" si="331"/>
        <v>5.2249999999999999E-6</v>
      </c>
      <c r="AQ415" s="256">
        <f t="shared" si="332"/>
        <v>43.358708079216399</v>
      </c>
      <c r="AR415" s="257">
        <f t="shared" si="333"/>
        <v>248.10816289773825</v>
      </c>
      <c r="AS415" s="257">
        <f t="shared" si="334"/>
        <v>434.79148934991997</v>
      </c>
      <c r="AT415" s="257">
        <f t="shared" si="335"/>
        <v>7503.4653148199468</v>
      </c>
      <c r="AU415" s="257">
        <f t="shared" si="336"/>
        <v>75.275534859750692</v>
      </c>
      <c r="AV415" s="258">
        <f t="shared" si="337"/>
        <v>5.2249999999999996</v>
      </c>
      <c r="AW415" s="264">
        <v>1</v>
      </c>
      <c r="AX415" s="265">
        <f t="shared" si="338"/>
        <v>43.358708079216399</v>
      </c>
      <c r="AY415" s="265">
        <f t="shared" si="339"/>
        <v>248.10816289773825</v>
      </c>
      <c r="AZ415" s="265">
        <f t="shared" si="340"/>
        <v>434.79148934991997</v>
      </c>
      <c r="BA415" s="265">
        <f t="shared" si="341"/>
        <v>7503.4653148199468</v>
      </c>
      <c r="BB415" s="265">
        <f t="shared" si="342"/>
        <v>75.275534859750692</v>
      </c>
      <c r="BC415" s="266">
        <f t="shared" si="343"/>
        <v>5.2249999999999996</v>
      </c>
      <c r="BG415" s="13">
        <v>0.1</v>
      </c>
      <c r="BH415" s="13">
        <f t="shared" si="344"/>
        <v>55</v>
      </c>
      <c r="BI415"/>
      <c r="BJ415">
        <f t="shared" si="368"/>
        <v>55</v>
      </c>
      <c r="BK415" s="13">
        <f t="shared" si="345"/>
        <v>0.18000000000000002</v>
      </c>
      <c r="BL415" s="13">
        <f t="shared" si="346"/>
        <v>1.03</v>
      </c>
      <c r="BM415" s="13">
        <f t="shared" si="347"/>
        <v>1.8050000000000002</v>
      </c>
      <c r="BN415" s="13">
        <f t="shared" si="348"/>
        <v>31.150000000000002</v>
      </c>
      <c r="BO415" s="13">
        <f t="shared" si="349"/>
        <v>0.3125</v>
      </c>
      <c r="BP415" s="13">
        <f t="shared" si="350"/>
        <v>2.8499999999999998E-2</v>
      </c>
      <c r="BQ415" s="13">
        <f t="shared" si="369"/>
        <v>2.2074650284537342E-3</v>
      </c>
      <c r="BR415" s="209">
        <f t="shared" si="370"/>
        <v>1.2631605440596364E-2</v>
      </c>
      <c r="BS415" s="209">
        <f t="shared" si="371"/>
        <v>2.2135968757549945E-2</v>
      </c>
      <c r="BT415" s="209">
        <f t="shared" si="372"/>
        <v>0.38201408686852117</v>
      </c>
      <c r="BU415" s="209">
        <f t="shared" si="373"/>
        <v>3.8324045632877331E-3</v>
      </c>
      <c r="BV415" s="209">
        <f t="shared" si="374"/>
        <v>2.6601357108237925E-4</v>
      </c>
      <c r="CI415"/>
      <c r="CJ415"/>
      <c r="CK415"/>
      <c r="CL415"/>
      <c r="CM415"/>
    </row>
    <row r="416" spans="1:91" s="39" customFormat="1" ht="12.95" customHeight="1" thickBot="1" x14ac:dyDescent="0.3">
      <c r="A416" s="13">
        <v>4.6442354140168796</v>
      </c>
      <c r="B416" s="13">
        <v>-74.065315086241199</v>
      </c>
      <c r="C416" s="13">
        <v>33</v>
      </c>
      <c r="D416" s="13">
        <v>29</v>
      </c>
      <c r="E416" s="13">
        <v>2374</v>
      </c>
      <c r="F416" s="58" t="s">
        <v>13</v>
      </c>
      <c r="G416" s="59" t="s">
        <v>1115</v>
      </c>
      <c r="H416" s="60" t="s">
        <v>1116</v>
      </c>
      <c r="I416" s="16" t="s">
        <v>1585</v>
      </c>
      <c r="J416" s="16"/>
      <c r="K416" s="72">
        <v>40381</v>
      </c>
      <c r="L416" s="62">
        <v>12</v>
      </c>
      <c r="M416" s="16">
        <v>7</v>
      </c>
      <c r="N416" s="3">
        <f t="shared" si="317"/>
        <v>360</v>
      </c>
      <c r="O416" s="3">
        <v>30</v>
      </c>
      <c r="P416" s="16" t="s">
        <v>1554</v>
      </c>
      <c r="Q416" s="62">
        <v>550</v>
      </c>
      <c r="R416" s="14"/>
      <c r="S416" s="14"/>
      <c r="T416" s="14"/>
      <c r="U416" s="17">
        <v>3.9E-2</v>
      </c>
      <c r="V416" s="33">
        <v>0.36</v>
      </c>
      <c r="W416" s="34">
        <v>1.8</v>
      </c>
      <c r="X416" s="33">
        <v>10.3</v>
      </c>
      <c r="Y416" s="29">
        <f t="shared" si="366"/>
        <v>18.05</v>
      </c>
      <c r="Z416" s="34">
        <v>311.5</v>
      </c>
      <c r="AA416" s="158">
        <f t="shared" si="367"/>
        <v>3.125</v>
      </c>
      <c r="AB416" s="216">
        <v>0.28499999999999998</v>
      </c>
      <c r="AC416" s="237">
        <f t="shared" si="318"/>
        <v>3.1218269817035803E-3</v>
      </c>
      <c r="AD416" s="22">
        <f t="shared" si="319"/>
        <v>1.5609134908517902E-2</v>
      </c>
      <c r="AE416" s="22">
        <f t="shared" si="320"/>
        <v>8.9318938643185769E-2</v>
      </c>
      <c r="AF416" s="22">
        <f t="shared" si="321"/>
        <v>0.15652493616597118</v>
      </c>
      <c r="AG416" s="22">
        <f t="shared" si="322"/>
        <v>2.701247513335181</v>
      </c>
      <c r="AH416" s="22">
        <f t="shared" si="323"/>
        <v>2.7099192549510247E-2</v>
      </c>
      <c r="AI416" s="238">
        <f t="shared" si="324"/>
        <v>1.8810000000000001E-3</v>
      </c>
      <c r="AJ416" s="247">
        <f t="shared" si="325"/>
        <v>8.6717416158432791E-6</v>
      </c>
      <c r="AK416" s="23">
        <f t="shared" si="326"/>
        <v>4.3358708079216396E-5</v>
      </c>
      <c r="AL416" s="23">
        <f t="shared" si="327"/>
        <v>2.4810816289773824E-4</v>
      </c>
      <c r="AM416" s="23">
        <f t="shared" si="328"/>
        <v>4.3479148934991998E-4</v>
      </c>
      <c r="AN416" s="23">
        <f t="shared" si="329"/>
        <v>7.503465314819947E-3</v>
      </c>
      <c r="AO416" s="23">
        <f t="shared" si="330"/>
        <v>7.5275534859750687E-5</v>
      </c>
      <c r="AP416" s="248">
        <f t="shared" si="331"/>
        <v>5.2249999999999999E-6</v>
      </c>
      <c r="AQ416" s="256">
        <f t="shared" si="332"/>
        <v>43.358708079216399</v>
      </c>
      <c r="AR416" s="257">
        <f t="shared" si="333"/>
        <v>248.10816289773825</v>
      </c>
      <c r="AS416" s="257">
        <f t="shared" si="334"/>
        <v>434.79148934991997</v>
      </c>
      <c r="AT416" s="257">
        <f t="shared" si="335"/>
        <v>7503.4653148199468</v>
      </c>
      <c r="AU416" s="257">
        <f t="shared" si="336"/>
        <v>75.275534859750692</v>
      </c>
      <c r="AV416" s="258">
        <f t="shared" si="337"/>
        <v>5.2249999999999996</v>
      </c>
      <c r="AW416" s="264">
        <v>1</v>
      </c>
      <c r="AX416" s="265">
        <f t="shared" si="338"/>
        <v>43.358708079216399</v>
      </c>
      <c r="AY416" s="265">
        <f t="shared" si="339"/>
        <v>248.10816289773825</v>
      </c>
      <c r="AZ416" s="265">
        <f t="shared" si="340"/>
        <v>434.79148934991997</v>
      </c>
      <c r="BA416" s="265">
        <f t="shared" si="341"/>
        <v>7503.4653148199468</v>
      </c>
      <c r="BB416" s="265">
        <f t="shared" si="342"/>
        <v>75.275534859750692</v>
      </c>
      <c r="BC416" s="266">
        <f t="shared" si="343"/>
        <v>5.2249999999999996</v>
      </c>
      <c r="BG416" s="13">
        <v>0.1</v>
      </c>
      <c r="BH416" s="13">
        <f t="shared" si="344"/>
        <v>55</v>
      </c>
      <c r="BI416"/>
      <c r="BJ416">
        <f t="shared" si="368"/>
        <v>55</v>
      </c>
      <c r="BK416" s="13">
        <f t="shared" si="345"/>
        <v>0.18000000000000002</v>
      </c>
      <c r="BL416" s="13">
        <f t="shared" si="346"/>
        <v>1.03</v>
      </c>
      <c r="BM416" s="13">
        <f t="shared" si="347"/>
        <v>1.8050000000000002</v>
      </c>
      <c r="BN416" s="13">
        <f t="shared" si="348"/>
        <v>31.150000000000002</v>
      </c>
      <c r="BO416" s="13">
        <f t="shared" si="349"/>
        <v>0.3125</v>
      </c>
      <c r="BP416" s="13">
        <f t="shared" si="350"/>
        <v>2.8499999999999998E-2</v>
      </c>
      <c r="BQ416" s="13">
        <f t="shared" si="369"/>
        <v>2.2074650284537342E-3</v>
      </c>
      <c r="BR416" s="209">
        <f t="shared" si="370"/>
        <v>1.2631605440596364E-2</v>
      </c>
      <c r="BS416" s="209">
        <f t="shared" si="371"/>
        <v>2.2135968757549945E-2</v>
      </c>
      <c r="BT416" s="209">
        <f t="shared" si="372"/>
        <v>0.38201408686852117</v>
      </c>
      <c r="BU416" s="209">
        <f t="shared" si="373"/>
        <v>3.8324045632877331E-3</v>
      </c>
      <c r="BV416" s="209">
        <f t="shared" si="374"/>
        <v>2.6601357108237925E-4</v>
      </c>
      <c r="CI416"/>
      <c r="CJ416"/>
      <c r="CK416"/>
      <c r="CL416"/>
      <c r="CM416"/>
    </row>
    <row r="417" spans="1:91" s="39" customFormat="1" ht="12.95" customHeight="1" thickBot="1" x14ac:dyDescent="0.3">
      <c r="A417" s="13">
        <v>4.6443138888888882</v>
      </c>
      <c r="B417" s="13">
        <v>-74.146661111111115</v>
      </c>
      <c r="C417" s="13">
        <v>24</v>
      </c>
      <c r="D417" s="13">
        <v>29</v>
      </c>
      <c r="E417" s="13">
        <v>1872</v>
      </c>
      <c r="F417" s="58" t="s">
        <v>13</v>
      </c>
      <c r="G417" s="59" t="s">
        <v>1036</v>
      </c>
      <c r="H417" s="60" t="s">
        <v>1037</v>
      </c>
      <c r="I417" s="16" t="s">
        <v>1598</v>
      </c>
      <c r="J417" s="16"/>
      <c r="K417" s="67" t="s">
        <v>1638</v>
      </c>
      <c r="L417" s="16">
        <v>10</v>
      </c>
      <c r="M417" s="16">
        <v>7</v>
      </c>
      <c r="N417" s="3">
        <f t="shared" si="317"/>
        <v>300</v>
      </c>
      <c r="O417" s="3">
        <v>30</v>
      </c>
      <c r="P417" s="16" t="s">
        <v>1554</v>
      </c>
      <c r="Q417" s="62">
        <v>550</v>
      </c>
      <c r="R417" s="14"/>
      <c r="S417" s="14"/>
      <c r="T417" s="14"/>
      <c r="U417" s="17">
        <v>3.9E-2</v>
      </c>
      <c r="V417" s="33">
        <v>0.36</v>
      </c>
      <c r="W417" s="34">
        <v>1.8</v>
      </c>
      <c r="X417" s="33">
        <v>10.3</v>
      </c>
      <c r="Y417" s="29">
        <f t="shared" si="366"/>
        <v>18.05</v>
      </c>
      <c r="Z417" s="34">
        <v>311.5</v>
      </c>
      <c r="AA417" s="158">
        <f t="shared" si="367"/>
        <v>3.125</v>
      </c>
      <c r="AB417" s="216">
        <v>0.28499999999999998</v>
      </c>
      <c r="AC417" s="237">
        <f t="shared" si="318"/>
        <v>3.1218269817035803E-3</v>
      </c>
      <c r="AD417" s="22">
        <f t="shared" si="319"/>
        <v>1.5609134908517902E-2</v>
      </c>
      <c r="AE417" s="22">
        <f t="shared" si="320"/>
        <v>8.9318938643185769E-2</v>
      </c>
      <c r="AF417" s="22">
        <f t="shared" si="321"/>
        <v>0.15652493616597118</v>
      </c>
      <c r="AG417" s="22">
        <f t="shared" si="322"/>
        <v>2.701247513335181</v>
      </c>
      <c r="AH417" s="22">
        <f t="shared" si="323"/>
        <v>2.7099192549510247E-2</v>
      </c>
      <c r="AI417" s="238">
        <f t="shared" si="324"/>
        <v>1.8810000000000001E-3</v>
      </c>
      <c r="AJ417" s="247">
        <f t="shared" si="325"/>
        <v>8.6717416158432791E-6</v>
      </c>
      <c r="AK417" s="23">
        <f t="shared" si="326"/>
        <v>4.3358708079216396E-5</v>
      </c>
      <c r="AL417" s="23">
        <f t="shared" si="327"/>
        <v>2.4810816289773824E-4</v>
      </c>
      <c r="AM417" s="23">
        <f t="shared" si="328"/>
        <v>4.3479148934991998E-4</v>
      </c>
      <c r="AN417" s="23">
        <f t="shared" si="329"/>
        <v>7.503465314819947E-3</v>
      </c>
      <c r="AO417" s="23">
        <f t="shared" si="330"/>
        <v>7.5275534859750687E-5</v>
      </c>
      <c r="AP417" s="248">
        <f t="shared" si="331"/>
        <v>5.2249999999999999E-6</v>
      </c>
      <c r="AQ417" s="256">
        <f t="shared" si="332"/>
        <v>43.358708079216399</v>
      </c>
      <c r="AR417" s="257">
        <f t="shared" si="333"/>
        <v>248.10816289773825</v>
      </c>
      <c r="AS417" s="257">
        <f t="shared" si="334"/>
        <v>434.79148934991997</v>
      </c>
      <c r="AT417" s="257">
        <f t="shared" si="335"/>
        <v>7503.4653148199468</v>
      </c>
      <c r="AU417" s="257">
        <f t="shared" si="336"/>
        <v>75.275534859750692</v>
      </c>
      <c r="AV417" s="258">
        <f t="shared" si="337"/>
        <v>5.2249999999999996</v>
      </c>
      <c r="AW417" s="264">
        <v>1</v>
      </c>
      <c r="AX417" s="265">
        <f t="shared" si="338"/>
        <v>43.358708079216399</v>
      </c>
      <c r="AY417" s="265">
        <f t="shared" si="339"/>
        <v>248.10816289773825</v>
      </c>
      <c r="AZ417" s="265">
        <f t="shared" si="340"/>
        <v>434.79148934991997</v>
      </c>
      <c r="BA417" s="265">
        <f t="shared" si="341"/>
        <v>7503.4653148199468</v>
      </c>
      <c r="BB417" s="265">
        <f t="shared" si="342"/>
        <v>75.275534859750692</v>
      </c>
      <c r="BC417" s="266">
        <f t="shared" si="343"/>
        <v>5.2249999999999996</v>
      </c>
      <c r="BG417" s="13">
        <v>0.1</v>
      </c>
      <c r="BH417" s="13">
        <f t="shared" si="344"/>
        <v>55</v>
      </c>
      <c r="BI417"/>
      <c r="BJ417">
        <f t="shared" si="368"/>
        <v>55</v>
      </c>
      <c r="BK417" s="13">
        <f t="shared" si="345"/>
        <v>0.18000000000000002</v>
      </c>
      <c r="BL417" s="13">
        <f t="shared" si="346"/>
        <v>1.03</v>
      </c>
      <c r="BM417" s="13">
        <f t="shared" si="347"/>
        <v>1.8050000000000002</v>
      </c>
      <c r="BN417" s="13">
        <f t="shared" si="348"/>
        <v>31.150000000000002</v>
      </c>
      <c r="BO417" s="13">
        <f t="shared" si="349"/>
        <v>0.3125</v>
      </c>
      <c r="BP417" s="13">
        <f t="shared" si="350"/>
        <v>2.8499999999999998E-2</v>
      </c>
      <c r="BQ417" s="13">
        <f t="shared" si="369"/>
        <v>2.2074650284537342E-3</v>
      </c>
      <c r="BR417" s="209">
        <f t="shared" si="370"/>
        <v>1.2631605440596364E-2</v>
      </c>
      <c r="BS417" s="209">
        <f t="shared" si="371"/>
        <v>2.2135968757549945E-2</v>
      </c>
      <c r="BT417" s="209">
        <f t="shared" si="372"/>
        <v>0.38201408686852117</v>
      </c>
      <c r="BU417" s="209">
        <f t="shared" si="373"/>
        <v>3.8324045632877331E-3</v>
      </c>
      <c r="BV417" s="209">
        <f t="shared" si="374"/>
        <v>2.6601357108237925E-4</v>
      </c>
      <c r="CI417"/>
      <c r="CJ417"/>
      <c r="CK417"/>
      <c r="CL417"/>
      <c r="CM417"/>
    </row>
    <row r="418" spans="1:91" s="39" customFormat="1" ht="12.95" customHeight="1" thickBot="1" x14ac:dyDescent="0.3">
      <c r="A418" s="13">
        <v>4.6445778358737604</v>
      </c>
      <c r="B418" s="13">
        <v>-74.0700588094236</v>
      </c>
      <c r="C418" s="13">
        <v>32</v>
      </c>
      <c r="D418" s="13">
        <v>29</v>
      </c>
      <c r="E418" s="13">
        <v>2373</v>
      </c>
      <c r="F418" s="58" t="s">
        <v>13</v>
      </c>
      <c r="G418" s="59" t="s">
        <v>1327</v>
      </c>
      <c r="H418" s="60" t="s">
        <v>1328</v>
      </c>
      <c r="I418" s="58" t="s">
        <v>1609</v>
      </c>
      <c r="J418" s="58"/>
      <c r="K418" s="63">
        <v>40870</v>
      </c>
      <c r="L418" s="16">
        <v>12</v>
      </c>
      <c r="M418" s="58">
        <v>1</v>
      </c>
      <c r="N418" s="3">
        <f t="shared" si="317"/>
        <v>48</v>
      </c>
      <c r="O418" s="58">
        <v>4</v>
      </c>
      <c r="P418" s="58" t="s">
        <v>1554</v>
      </c>
      <c r="Q418" s="16">
        <v>550</v>
      </c>
      <c r="R418" s="14"/>
      <c r="S418" s="14"/>
      <c r="T418" s="14"/>
      <c r="U418" s="17">
        <v>3.9E-2</v>
      </c>
      <c r="V418" s="144">
        <v>0.36</v>
      </c>
      <c r="W418" s="149">
        <v>1.8</v>
      </c>
      <c r="X418" s="144">
        <v>10.3</v>
      </c>
      <c r="Y418" s="29">
        <f t="shared" si="366"/>
        <v>18.05</v>
      </c>
      <c r="Z418" s="149">
        <v>311.5</v>
      </c>
      <c r="AA418" s="21">
        <f t="shared" si="367"/>
        <v>3.125</v>
      </c>
      <c r="AB418" s="217">
        <v>0.28499999999999998</v>
      </c>
      <c r="AC418" s="237">
        <f t="shared" si="318"/>
        <v>3.1218269817035803E-3</v>
      </c>
      <c r="AD418" s="22">
        <f t="shared" si="319"/>
        <v>1.5609134908517902E-2</v>
      </c>
      <c r="AE418" s="22">
        <f t="shared" si="320"/>
        <v>8.9318938643185769E-2</v>
      </c>
      <c r="AF418" s="22">
        <f t="shared" si="321"/>
        <v>0.15652493616597118</v>
      </c>
      <c r="AG418" s="22">
        <f t="shared" si="322"/>
        <v>2.701247513335181</v>
      </c>
      <c r="AH418" s="22">
        <f t="shared" si="323"/>
        <v>2.7099192549510247E-2</v>
      </c>
      <c r="AI418" s="238">
        <f t="shared" si="324"/>
        <v>1.8810000000000001E-3</v>
      </c>
      <c r="AJ418" s="247">
        <f t="shared" si="325"/>
        <v>6.5038062118824593E-5</v>
      </c>
      <c r="AK418" s="23">
        <f t="shared" si="326"/>
        <v>3.2519031059412295E-4</v>
      </c>
      <c r="AL418" s="23">
        <f t="shared" si="327"/>
        <v>1.8608112217330369E-3</v>
      </c>
      <c r="AM418" s="23">
        <f t="shared" si="328"/>
        <v>3.2609361701243997E-3</v>
      </c>
      <c r="AN418" s="23">
        <f t="shared" si="329"/>
        <v>5.6275989861149602E-2</v>
      </c>
      <c r="AO418" s="23">
        <f t="shared" si="330"/>
        <v>5.6456651144813012E-4</v>
      </c>
      <c r="AP418" s="248">
        <f t="shared" si="331"/>
        <v>3.9187500000000004E-5</v>
      </c>
      <c r="AQ418" s="256">
        <f t="shared" si="332"/>
        <v>325.19031059412293</v>
      </c>
      <c r="AR418" s="257">
        <f t="shared" si="333"/>
        <v>1860.8112217330367</v>
      </c>
      <c r="AS418" s="257">
        <f t="shared" si="334"/>
        <v>3260.9361701243997</v>
      </c>
      <c r="AT418" s="257">
        <f t="shared" si="335"/>
        <v>56275.989861149603</v>
      </c>
      <c r="AU418" s="257">
        <f t="shared" si="336"/>
        <v>564.56651144813009</v>
      </c>
      <c r="AV418" s="258">
        <f t="shared" si="337"/>
        <v>39.187500000000007</v>
      </c>
      <c r="AW418" s="264">
        <v>0</v>
      </c>
      <c r="AX418" s="265">
        <f t="shared" si="338"/>
        <v>0</v>
      </c>
      <c r="AY418" s="265">
        <f t="shared" si="339"/>
        <v>0</v>
      </c>
      <c r="AZ418" s="265">
        <f t="shared" si="340"/>
        <v>0</v>
      </c>
      <c r="BA418" s="265">
        <f t="shared" si="341"/>
        <v>0</v>
      </c>
      <c r="BB418" s="265">
        <f t="shared" si="342"/>
        <v>0</v>
      </c>
      <c r="BC418" s="266">
        <f t="shared" si="343"/>
        <v>0</v>
      </c>
      <c r="BG418" s="13">
        <v>0.1</v>
      </c>
      <c r="BH418" s="13">
        <f t="shared" si="344"/>
        <v>55</v>
      </c>
      <c r="BI418"/>
      <c r="BJ418">
        <f t="shared" si="368"/>
        <v>55</v>
      </c>
      <c r="BK418" s="13">
        <f t="shared" si="345"/>
        <v>0.18000000000000002</v>
      </c>
      <c r="BL418" s="13">
        <f t="shared" si="346"/>
        <v>1.03</v>
      </c>
      <c r="BM418" s="13">
        <f t="shared" si="347"/>
        <v>1.8050000000000002</v>
      </c>
      <c r="BN418" s="13">
        <f t="shared" si="348"/>
        <v>31.150000000000002</v>
      </c>
      <c r="BO418" s="13">
        <f t="shared" si="349"/>
        <v>0.3125</v>
      </c>
      <c r="BP418" s="13">
        <f t="shared" si="350"/>
        <v>2.8499999999999998E-2</v>
      </c>
      <c r="BQ418" s="13">
        <f t="shared" si="369"/>
        <v>2.2074650284537342E-3</v>
      </c>
      <c r="BR418" s="209">
        <f t="shared" si="370"/>
        <v>1.2631605440596364E-2</v>
      </c>
      <c r="BS418" s="209">
        <f t="shared" si="371"/>
        <v>2.2135968757549945E-2</v>
      </c>
      <c r="BT418" s="209">
        <f t="shared" si="372"/>
        <v>0.38201408686852117</v>
      </c>
      <c r="BU418" s="209">
        <f t="shared" si="373"/>
        <v>3.8324045632877331E-3</v>
      </c>
      <c r="BV418" s="209">
        <f t="shared" si="374"/>
        <v>2.6601357108237925E-4</v>
      </c>
      <c r="CI418"/>
      <c r="CJ418"/>
      <c r="CK418"/>
      <c r="CL418"/>
      <c r="CM418"/>
    </row>
    <row r="419" spans="1:91" s="12" customFormat="1" ht="12.95" customHeight="1" thickBot="1" x14ac:dyDescent="0.3">
      <c r="A419" s="13">
        <v>4.644591666666666</v>
      </c>
      <c r="B419" s="13">
        <v>-74.14788333333334</v>
      </c>
      <c r="C419" s="13">
        <v>24</v>
      </c>
      <c r="D419" s="13">
        <v>29</v>
      </c>
      <c r="E419" s="13">
        <v>1872</v>
      </c>
      <c r="F419" s="3" t="s">
        <v>13</v>
      </c>
      <c r="G419" s="4" t="s">
        <v>351</v>
      </c>
      <c r="H419" s="5" t="s">
        <v>352</v>
      </c>
      <c r="I419" s="14" t="s">
        <v>1598</v>
      </c>
      <c r="J419" s="3" t="s">
        <v>1559</v>
      </c>
      <c r="K419" s="6">
        <v>40619</v>
      </c>
      <c r="L419" s="15">
        <v>12</v>
      </c>
      <c r="M419" s="3">
        <v>7</v>
      </c>
      <c r="N419" s="3">
        <f t="shared" si="317"/>
        <v>360</v>
      </c>
      <c r="O419" s="3">
        <v>30</v>
      </c>
      <c r="P419" s="14" t="s">
        <v>1554</v>
      </c>
      <c r="Q419" s="3">
        <v>600</v>
      </c>
      <c r="R419" s="14">
        <f>0.565555287076649*Q419</f>
        <v>339.33317224598943</v>
      </c>
      <c r="S419" s="14"/>
      <c r="T419" s="14"/>
      <c r="U419" s="17">
        <v>3.9E-2</v>
      </c>
      <c r="V419" s="27">
        <v>2.0099999999999998</v>
      </c>
      <c r="W419" s="28">
        <v>10.050000000000001</v>
      </c>
      <c r="X419" s="27">
        <v>3.0999999999999996</v>
      </c>
      <c r="Y419" s="29">
        <v>18.05</v>
      </c>
      <c r="Z419" s="28">
        <v>154.44999999999999</v>
      </c>
      <c r="AA419" s="31">
        <v>3.125</v>
      </c>
      <c r="AB419" s="225">
        <v>0.95899999999999996</v>
      </c>
      <c r="AC419" s="237">
        <f t="shared" si="318"/>
        <v>2.976866484986242E-2</v>
      </c>
      <c r="AD419" s="22">
        <f t="shared" si="319"/>
        <v>0.14884332424931215</v>
      </c>
      <c r="AE419" s="22">
        <f t="shared" si="320"/>
        <v>4.5911871161479365E-2</v>
      </c>
      <c r="AF419" s="22">
        <f t="shared" si="321"/>
        <v>0.26732557240796856</v>
      </c>
      <c r="AG419" s="22">
        <f t="shared" si="322"/>
        <v>2.2874479035130606</v>
      </c>
      <c r="AH419" s="22">
        <f t="shared" si="323"/>
        <v>4.6282128186975163E-2</v>
      </c>
      <c r="AI419" s="238">
        <f t="shared" si="324"/>
        <v>1.0809846146206847E-2</v>
      </c>
      <c r="AJ419" s="247">
        <f t="shared" si="325"/>
        <v>8.269073569406228E-5</v>
      </c>
      <c r="AK419" s="23">
        <f t="shared" si="326"/>
        <v>4.1345367847031155E-4</v>
      </c>
      <c r="AL419" s="23">
        <f t="shared" si="327"/>
        <v>1.275329754485538E-4</v>
      </c>
      <c r="AM419" s="23">
        <f t="shared" si="328"/>
        <v>7.4257103446657936E-4</v>
      </c>
      <c r="AN419" s="23">
        <f t="shared" si="329"/>
        <v>6.3540219542029463E-3</v>
      </c>
      <c r="AO419" s="23">
        <f t="shared" si="330"/>
        <v>1.2856146718604212E-4</v>
      </c>
      <c r="AP419" s="248">
        <f t="shared" si="331"/>
        <v>3.0027350406130129E-5</v>
      </c>
      <c r="AQ419" s="256">
        <f t="shared" si="332"/>
        <v>413.45367847031156</v>
      </c>
      <c r="AR419" s="257">
        <f t="shared" si="333"/>
        <v>127.5329754485538</v>
      </c>
      <c r="AS419" s="257">
        <f t="shared" si="334"/>
        <v>742.57103446657936</v>
      </c>
      <c r="AT419" s="257">
        <f t="shared" si="335"/>
        <v>6354.0219542029463</v>
      </c>
      <c r="AU419" s="257">
        <f t="shared" si="336"/>
        <v>128.56146718604211</v>
      </c>
      <c r="AV419" s="258">
        <f t="shared" si="337"/>
        <v>30.027350406130129</v>
      </c>
      <c r="AW419" s="264">
        <v>1</v>
      </c>
      <c r="AX419" s="265">
        <f t="shared" si="338"/>
        <v>413.45367847031156</v>
      </c>
      <c r="AY419" s="265">
        <f t="shared" si="339"/>
        <v>127.5329754485538</v>
      </c>
      <c r="AZ419" s="265">
        <f t="shared" si="340"/>
        <v>742.57103446657936</v>
      </c>
      <c r="BA419" s="265">
        <f t="shared" si="341"/>
        <v>6354.0219542029463</v>
      </c>
      <c r="BB419" s="265">
        <f t="shared" si="342"/>
        <v>128.56146718604211</v>
      </c>
      <c r="BC419" s="266">
        <f t="shared" si="343"/>
        <v>30.027350406130129</v>
      </c>
      <c r="BF419" s="210">
        <f>'F. CONVERSIÓN DE CARBÓN A CARNE'!$L$20</f>
        <v>0.24417195935985944</v>
      </c>
      <c r="BG419" s="13">
        <v>0.1</v>
      </c>
      <c r="BH419" s="13">
        <f t="shared" si="344"/>
        <v>60</v>
      </c>
      <c r="BI419">
        <f>(((((BD419+BE419+BF419)/0.565555287076649)^2)+((BH419/Q419)^2))^(1/2))*R419</f>
        <v>150.38168267250202</v>
      </c>
      <c r="BJ419">
        <f>(((BH419)^2)+((BI419^2))^(1/2))</f>
        <v>3750.3816826725019</v>
      </c>
      <c r="BK419" s="13">
        <f t="shared" si="345"/>
        <v>1.0050000000000001</v>
      </c>
      <c r="BL419" s="13">
        <f t="shared" si="346"/>
        <v>0.31</v>
      </c>
      <c r="BM419" s="13">
        <f t="shared" si="347"/>
        <v>1.8050000000000002</v>
      </c>
      <c r="BN419" s="13">
        <f t="shared" si="348"/>
        <v>15.445</v>
      </c>
      <c r="BO419" s="13">
        <f t="shared" si="349"/>
        <v>0.3125</v>
      </c>
      <c r="BP419" s="13">
        <f t="shared" si="350"/>
        <v>9.5899999999999999E-2</v>
      </c>
      <c r="BQ419" s="13">
        <f>((((BJ419/(Q419+R419+S419+T419))^2)+((BK419/W419)^2))^(1/2))*AD419</f>
        <v>0.59445823553935562</v>
      </c>
      <c r="BR419" s="209">
        <f>((((BJ419/(Q419+R419+S419+T419))^2)+((BL419/X419)^2))^(1/2))*AE419</f>
        <v>0.18336522688278628</v>
      </c>
      <c r="BS419" s="209">
        <f>(((((BJ419/(Q419+R419+S419+T419))^2)+((BM419/Y419)^2))^(1/2))*AF419)</f>
        <v>1.06765882104332</v>
      </c>
      <c r="BT419" s="209">
        <f>((((BJ419/(Q419+R419+S419+T419))^2)+((BN419/Z419)^2))^(1/2))*AG419</f>
        <v>9.1357288038859163</v>
      </c>
      <c r="BU419" s="209">
        <f>((((BJ419/(Q419+R419+S419+T419))^2)+((BO419/AA419)^2))^(1/2))*AH419</f>
        <v>0.18484397871248615</v>
      </c>
      <c r="BV419" s="209">
        <f>((((BJ419/(Q419+R419+S419+T419))^2)+((BP419/AB419)^2))^(1/2))*AI419</f>
        <v>4.3172927633371647E-2</v>
      </c>
      <c r="CI419"/>
      <c r="CJ419"/>
      <c r="CK419"/>
      <c r="CL419"/>
      <c r="CM419"/>
    </row>
    <row r="420" spans="1:91" s="39" customFormat="1" ht="12.95" customHeight="1" thickBot="1" x14ac:dyDescent="0.3">
      <c r="A420" s="13">
        <v>4.6446240000000003</v>
      </c>
      <c r="B420" s="13">
        <v>-74.111272</v>
      </c>
      <c r="C420" s="13">
        <v>28</v>
      </c>
      <c r="D420" s="13">
        <v>29</v>
      </c>
      <c r="E420" s="13">
        <v>1876</v>
      </c>
      <c r="F420" s="58" t="s">
        <v>13</v>
      </c>
      <c r="G420" s="59" t="s">
        <v>1238</v>
      </c>
      <c r="H420" s="60" t="s">
        <v>1239</v>
      </c>
      <c r="I420" s="16" t="s">
        <v>1635</v>
      </c>
      <c r="J420" s="16"/>
      <c r="K420" s="73" t="s">
        <v>1636</v>
      </c>
      <c r="L420" s="16">
        <v>8</v>
      </c>
      <c r="M420" s="16">
        <v>7</v>
      </c>
      <c r="N420" s="3">
        <f t="shared" si="317"/>
        <v>240</v>
      </c>
      <c r="O420" s="3">
        <v>30</v>
      </c>
      <c r="P420" s="16" t="s">
        <v>1554</v>
      </c>
      <c r="Q420" s="62">
        <v>550</v>
      </c>
      <c r="R420" s="14"/>
      <c r="S420" s="14"/>
      <c r="T420" s="14"/>
      <c r="U420" s="17">
        <v>3.9E-2</v>
      </c>
      <c r="V420" s="144">
        <v>0.36</v>
      </c>
      <c r="W420" s="149">
        <v>1.8</v>
      </c>
      <c r="X420" s="144">
        <v>10.3</v>
      </c>
      <c r="Y420" s="29">
        <f>0.01805*1000</f>
        <v>18.05</v>
      </c>
      <c r="Z420" s="149">
        <v>311.5</v>
      </c>
      <c r="AA420" s="21">
        <f>0.003125*1000</f>
        <v>3.125</v>
      </c>
      <c r="AB420" s="217">
        <v>0.28499999999999998</v>
      </c>
      <c r="AC420" s="237">
        <f t="shared" si="318"/>
        <v>3.1218269817035803E-3</v>
      </c>
      <c r="AD420" s="22">
        <f t="shared" si="319"/>
        <v>1.5609134908517902E-2</v>
      </c>
      <c r="AE420" s="22">
        <f t="shared" si="320"/>
        <v>8.9318938643185769E-2</v>
      </c>
      <c r="AF420" s="22">
        <f t="shared" si="321"/>
        <v>0.15652493616597118</v>
      </c>
      <c r="AG420" s="22">
        <f t="shared" si="322"/>
        <v>2.701247513335181</v>
      </c>
      <c r="AH420" s="22">
        <f t="shared" si="323"/>
        <v>2.7099192549510247E-2</v>
      </c>
      <c r="AI420" s="238">
        <f t="shared" si="324"/>
        <v>1.8810000000000001E-3</v>
      </c>
      <c r="AJ420" s="247">
        <f t="shared" si="325"/>
        <v>8.6717416158432791E-6</v>
      </c>
      <c r="AK420" s="23">
        <f t="shared" si="326"/>
        <v>4.3358708079216396E-5</v>
      </c>
      <c r="AL420" s="23">
        <f t="shared" si="327"/>
        <v>2.4810816289773824E-4</v>
      </c>
      <c r="AM420" s="23">
        <f t="shared" si="328"/>
        <v>4.3479148934991998E-4</v>
      </c>
      <c r="AN420" s="23">
        <f t="shared" si="329"/>
        <v>7.503465314819947E-3</v>
      </c>
      <c r="AO420" s="23">
        <f t="shared" si="330"/>
        <v>7.5275534859750687E-5</v>
      </c>
      <c r="AP420" s="248">
        <f t="shared" si="331"/>
        <v>5.2249999999999999E-6</v>
      </c>
      <c r="AQ420" s="256">
        <f t="shared" si="332"/>
        <v>43.358708079216399</v>
      </c>
      <c r="AR420" s="257">
        <f t="shared" si="333"/>
        <v>248.10816289773825</v>
      </c>
      <c r="AS420" s="257">
        <f t="shared" si="334"/>
        <v>434.79148934991997</v>
      </c>
      <c r="AT420" s="257">
        <f t="shared" si="335"/>
        <v>7503.4653148199468</v>
      </c>
      <c r="AU420" s="257">
        <f t="shared" si="336"/>
        <v>75.275534859750692</v>
      </c>
      <c r="AV420" s="258">
        <f t="shared" si="337"/>
        <v>5.2249999999999996</v>
      </c>
      <c r="AW420" s="264">
        <v>1</v>
      </c>
      <c r="AX420" s="265">
        <f t="shared" si="338"/>
        <v>43.358708079216399</v>
      </c>
      <c r="AY420" s="265">
        <f t="shared" si="339"/>
        <v>248.10816289773825</v>
      </c>
      <c r="AZ420" s="265">
        <f t="shared" si="340"/>
        <v>434.79148934991997</v>
      </c>
      <c r="BA420" s="265">
        <f t="shared" si="341"/>
        <v>7503.4653148199468</v>
      </c>
      <c r="BB420" s="265">
        <f t="shared" si="342"/>
        <v>75.275534859750692</v>
      </c>
      <c r="BC420" s="266">
        <f t="shared" si="343"/>
        <v>5.2249999999999996</v>
      </c>
      <c r="BG420" s="13">
        <v>0.1</v>
      </c>
      <c r="BH420" s="13">
        <f t="shared" si="344"/>
        <v>55</v>
      </c>
      <c r="BI420"/>
      <c r="BJ420">
        <f>BH420</f>
        <v>55</v>
      </c>
      <c r="BK420" s="13">
        <f t="shared" si="345"/>
        <v>0.18000000000000002</v>
      </c>
      <c r="BL420" s="13">
        <f t="shared" si="346"/>
        <v>1.03</v>
      </c>
      <c r="BM420" s="13">
        <f t="shared" si="347"/>
        <v>1.8050000000000002</v>
      </c>
      <c r="BN420" s="13">
        <f t="shared" si="348"/>
        <v>31.150000000000002</v>
      </c>
      <c r="BO420" s="13">
        <f t="shared" si="349"/>
        <v>0.3125</v>
      </c>
      <c r="BP420" s="13">
        <f t="shared" si="350"/>
        <v>2.8499999999999998E-2</v>
      </c>
      <c r="BQ420" s="13">
        <f>((((BJ420/Q420)^2)+((BK420/W420)^2))^(1/2))*AD420</f>
        <v>2.2074650284537342E-3</v>
      </c>
      <c r="BR420" s="209">
        <f>(((((BJ420/Q420))^2)+((BL420/X420)^2))^(1/2))*AE420</f>
        <v>1.2631605440596364E-2</v>
      </c>
      <c r="BS420" s="209">
        <f>(((((BJ420/Q420))^2)+((BM420/Y420)^2))^(1/2))*AF420</f>
        <v>2.2135968757549945E-2</v>
      </c>
      <c r="BT420" s="209">
        <f>((((BJ420/Q420)^2)+((BN420/Z420)^2))^(1/2))*AG420</f>
        <v>0.38201408686852117</v>
      </c>
      <c r="BU420" s="209">
        <f>((((BJ420/Q420)^2)+((BO420/AA420)^2))^(1/2))*AH420</f>
        <v>3.8324045632877331E-3</v>
      </c>
      <c r="BV420" s="209">
        <f>((((BJ420/Q420)^2)+((BP420/AB420)^2))^(1/2))*AI420</f>
        <v>2.6601357108237925E-4</v>
      </c>
      <c r="CI420"/>
      <c r="CJ420"/>
      <c r="CK420"/>
      <c r="CL420"/>
      <c r="CM420"/>
    </row>
    <row r="421" spans="1:91" s="39" customFormat="1" ht="12.95" customHeight="1" thickBot="1" x14ac:dyDescent="0.3">
      <c r="A421" s="13">
        <v>4.6447321580437197</v>
      </c>
      <c r="B421" s="13">
        <v>-74.147087397732804</v>
      </c>
      <c r="C421" s="13">
        <v>24</v>
      </c>
      <c r="D421" s="13">
        <v>29</v>
      </c>
      <c r="E421" s="13">
        <v>1872</v>
      </c>
      <c r="F421" s="3" t="s">
        <v>5</v>
      </c>
      <c r="G421" s="4" t="s">
        <v>381</v>
      </c>
      <c r="H421" s="5" t="s">
        <v>382</v>
      </c>
      <c r="I421" s="14" t="s">
        <v>1598</v>
      </c>
      <c r="J421" s="3" t="s">
        <v>1553</v>
      </c>
      <c r="K421" s="6">
        <v>40624</v>
      </c>
      <c r="L421" s="15">
        <v>12</v>
      </c>
      <c r="M421" s="3">
        <v>7</v>
      </c>
      <c r="N421" s="3">
        <f t="shared" si="317"/>
        <v>360</v>
      </c>
      <c r="O421" s="3">
        <v>30</v>
      </c>
      <c r="P421" s="14" t="s">
        <v>1554</v>
      </c>
      <c r="Q421" s="3">
        <v>550</v>
      </c>
      <c r="R421" s="14"/>
      <c r="S421" s="14"/>
      <c r="T421" s="14">
        <f>0.738210935315612*Q421</f>
        <v>406.01601442358657</v>
      </c>
      <c r="U421" s="17">
        <v>3.9E-2</v>
      </c>
      <c r="V421" s="27">
        <v>2.02</v>
      </c>
      <c r="W421" s="28">
        <v>10.1</v>
      </c>
      <c r="X421" s="27">
        <v>1.9</v>
      </c>
      <c r="Y421" s="155">
        <v>18.05</v>
      </c>
      <c r="Z421" s="28">
        <v>160.19999999999999</v>
      </c>
      <c r="AA421" s="21">
        <v>3.125</v>
      </c>
      <c r="AB421" s="222">
        <v>1.0149999999999999</v>
      </c>
      <c r="AC421" s="237">
        <f t="shared" si="318"/>
        <v>3.0448098531878326E-2</v>
      </c>
      <c r="AD421" s="22">
        <f t="shared" si="319"/>
        <v>0.1522404926593916</v>
      </c>
      <c r="AE421" s="22">
        <f t="shared" si="320"/>
        <v>2.8639300599291494E-2</v>
      </c>
      <c r="AF421" s="22">
        <f t="shared" si="321"/>
        <v>0.27207335569326924</v>
      </c>
      <c r="AG421" s="22">
        <f t="shared" si="322"/>
        <v>2.4147452400034197</v>
      </c>
      <c r="AH421" s="22">
        <f t="shared" si="323"/>
        <v>4.7104112827782069E-2</v>
      </c>
      <c r="AI421" s="238">
        <f t="shared" si="324"/>
        <v>1.1644275055679281E-2</v>
      </c>
      <c r="AJ421" s="247">
        <f t="shared" si="325"/>
        <v>8.4578051477439799E-5</v>
      </c>
      <c r="AK421" s="23">
        <f t="shared" si="326"/>
        <v>4.2289025738719889E-4</v>
      </c>
      <c r="AL421" s="23">
        <f t="shared" si="327"/>
        <v>7.9553612775809711E-5</v>
      </c>
      <c r="AM421" s="23">
        <f t="shared" si="328"/>
        <v>7.5575932137019234E-4</v>
      </c>
      <c r="AN421" s="23">
        <f t="shared" si="329"/>
        <v>6.7076256666761657E-3</v>
      </c>
      <c r="AO421" s="23">
        <f t="shared" si="330"/>
        <v>1.3084475785495018E-4</v>
      </c>
      <c r="AP421" s="248">
        <f t="shared" si="331"/>
        <v>3.2345208487998007E-5</v>
      </c>
      <c r="AQ421" s="256">
        <f t="shared" si="332"/>
        <v>422.89025738719891</v>
      </c>
      <c r="AR421" s="257">
        <f t="shared" si="333"/>
        <v>79.553612775809711</v>
      </c>
      <c r="AS421" s="257">
        <f t="shared" si="334"/>
        <v>755.75932137019231</v>
      </c>
      <c r="AT421" s="257">
        <f t="shared" si="335"/>
        <v>6707.6256666761656</v>
      </c>
      <c r="AU421" s="257">
        <f t="shared" si="336"/>
        <v>130.84475785495019</v>
      </c>
      <c r="AV421" s="258">
        <f t="shared" si="337"/>
        <v>32.345208487998008</v>
      </c>
      <c r="AW421" s="264">
        <v>1</v>
      </c>
      <c r="AX421" s="265">
        <f t="shared" si="338"/>
        <v>422.89025738719891</v>
      </c>
      <c r="AY421" s="265">
        <f t="shared" si="339"/>
        <v>79.553612775809711</v>
      </c>
      <c r="AZ421" s="265">
        <f t="shared" si="340"/>
        <v>755.75932137019231</v>
      </c>
      <c r="BA421" s="265">
        <f t="shared" si="341"/>
        <v>6707.6256666761656</v>
      </c>
      <c r="BB421" s="265">
        <f t="shared" si="342"/>
        <v>130.84475785495019</v>
      </c>
      <c r="BC421" s="266">
        <f t="shared" si="343"/>
        <v>32.345208487998008</v>
      </c>
      <c r="BD421" s="211">
        <f>'F. CONVERSIÓN DE CARBÓN A CARNE'!$F$20</f>
        <v>0.16207300021353654</v>
      </c>
      <c r="BG421" s="13">
        <v>0.1</v>
      </c>
      <c r="BH421" s="13">
        <f t="shared" si="344"/>
        <v>55</v>
      </c>
      <c r="BI421">
        <f>(((((BD421+BE421+BF421)/0.738210935315612)^2)+((BH421/Q421)^2))^(1/2))*T421</f>
        <v>97.951296074349045</v>
      </c>
      <c r="BJ421">
        <f>(((BH421)^2)+((BI421^2))^(1/2))</f>
        <v>3122.9512960743491</v>
      </c>
      <c r="BK421" s="13">
        <f t="shared" si="345"/>
        <v>1.01</v>
      </c>
      <c r="BL421" s="13">
        <f t="shared" si="346"/>
        <v>0.19</v>
      </c>
      <c r="BM421" s="13">
        <f t="shared" si="347"/>
        <v>1.8050000000000002</v>
      </c>
      <c r="BN421" s="13">
        <f t="shared" si="348"/>
        <v>16.02</v>
      </c>
      <c r="BO421" s="13">
        <f t="shared" si="349"/>
        <v>0.3125</v>
      </c>
      <c r="BP421" s="13">
        <f t="shared" si="350"/>
        <v>0.10149999999999999</v>
      </c>
      <c r="BQ421" s="13">
        <f>((((BJ421/(Q421+R421+S421+T421))^2)+((BK421/W421)^2))^(1/2))*AD421</f>
        <v>0.49754644162306033</v>
      </c>
      <c r="BR421" s="209">
        <f>((((BJ421/(Q421+R421+S421+T421))^2)+((BL421/X421)^2))^(1/2))*AE421</f>
        <v>9.3597845453843045E-2</v>
      </c>
      <c r="BS421" s="209">
        <f>(((((BJ421/(Q421+R421+S421+T421))^2)+((BM421/Y421)^2))^(1/2))*AF421)</f>
        <v>0.88917953181150911</v>
      </c>
      <c r="BT421" s="209">
        <f>((((BJ421/(Q421+R421+S421+T421))^2)+((BN421/Z421)^2))^(1/2))*AG421</f>
        <v>7.8917762324766612</v>
      </c>
      <c r="BU421" s="209">
        <f>((((BJ421/(Q421+R421+S421+T421))^2)+((BO421/AA421)^2))^(1/2))*AH421</f>
        <v>0.1539438247596103</v>
      </c>
      <c r="BV421" s="209">
        <f>((((BJ421/(Q421+R421+S421+T421))^2)+((BP421/AB421)^2))^(1/2))*AI421</f>
        <v>3.8055365678534465E-2</v>
      </c>
      <c r="CI421"/>
      <c r="CJ421"/>
      <c r="CK421"/>
      <c r="CL421"/>
      <c r="CM421"/>
    </row>
    <row r="422" spans="1:91" s="12" customFormat="1" ht="12.95" customHeight="1" thickBot="1" x14ac:dyDescent="0.3">
      <c r="A422" s="13">
        <v>4.6451979329875597</v>
      </c>
      <c r="B422" s="13">
        <v>-74.072468615875096</v>
      </c>
      <c r="C422" s="13">
        <v>32</v>
      </c>
      <c r="D422" s="13">
        <v>29</v>
      </c>
      <c r="E422" s="13">
        <v>2373</v>
      </c>
      <c r="F422" s="87" t="s">
        <v>13</v>
      </c>
      <c r="G422" s="59" t="s">
        <v>1399</v>
      </c>
      <c r="H422" s="60" t="s">
        <v>1400</v>
      </c>
      <c r="I422" s="87" t="s">
        <v>1609</v>
      </c>
      <c r="J422" s="88"/>
      <c r="K422" s="90">
        <v>40705</v>
      </c>
      <c r="L422" s="87">
        <v>8</v>
      </c>
      <c r="M422" s="16">
        <v>7</v>
      </c>
      <c r="N422" s="3">
        <f t="shared" si="317"/>
        <v>240</v>
      </c>
      <c r="O422" s="3">
        <v>30</v>
      </c>
      <c r="P422" s="16" t="s">
        <v>1632</v>
      </c>
      <c r="Q422" s="62">
        <v>550</v>
      </c>
      <c r="R422" s="14"/>
      <c r="S422" s="14"/>
      <c r="T422" s="14"/>
      <c r="U422" s="17">
        <v>3.9E-2</v>
      </c>
      <c r="V422" s="33">
        <v>0.36</v>
      </c>
      <c r="W422" s="34">
        <v>1.8</v>
      </c>
      <c r="X422" s="33">
        <v>10.3</v>
      </c>
      <c r="Y422" s="29">
        <f>0.01805*1000</f>
        <v>18.05</v>
      </c>
      <c r="Z422" s="34">
        <v>311.5</v>
      </c>
      <c r="AA422" s="21">
        <f>0.003125*1000</f>
        <v>3.125</v>
      </c>
      <c r="AB422" s="216">
        <v>0.28499999999999998</v>
      </c>
      <c r="AC422" s="237">
        <f t="shared" si="318"/>
        <v>3.1218269817035803E-3</v>
      </c>
      <c r="AD422" s="22">
        <f t="shared" si="319"/>
        <v>1.5609134908517902E-2</v>
      </c>
      <c r="AE422" s="22">
        <f t="shared" si="320"/>
        <v>8.9318938643185769E-2</v>
      </c>
      <c r="AF422" s="22">
        <f t="shared" si="321"/>
        <v>0.15652493616597118</v>
      </c>
      <c r="AG422" s="22">
        <f t="shared" si="322"/>
        <v>2.701247513335181</v>
      </c>
      <c r="AH422" s="22">
        <f t="shared" si="323"/>
        <v>2.7099192549510247E-2</v>
      </c>
      <c r="AI422" s="238">
        <f t="shared" si="324"/>
        <v>1.8810000000000001E-3</v>
      </c>
      <c r="AJ422" s="247">
        <f t="shared" si="325"/>
        <v>8.6717416158432791E-6</v>
      </c>
      <c r="AK422" s="23">
        <f t="shared" si="326"/>
        <v>4.3358708079216396E-5</v>
      </c>
      <c r="AL422" s="23">
        <f t="shared" si="327"/>
        <v>2.4810816289773824E-4</v>
      </c>
      <c r="AM422" s="23">
        <f t="shared" si="328"/>
        <v>4.3479148934991998E-4</v>
      </c>
      <c r="AN422" s="23">
        <f t="shared" si="329"/>
        <v>7.503465314819947E-3</v>
      </c>
      <c r="AO422" s="23">
        <f t="shared" si="330"/>
        <v>7.5275534859750687E-5</v>
      </c>
      <c r="AP422" s="248">
        <f t="shared" si="331"/>
        <v>5.2249999999999999E-6</v>
      </c>
      <c r="AQ422" s="256">
        <f t="shared" si="332"/>
        <v>43.358708079216399</v>
      </c>
      <c r="AR422" s="257">
        <f t="shared" si="333"/>
        <v>248.10816289773825</v>
      </c>
      <c r="AS422" s="257">
        <f t="shared" si="334"/>
        <v>434.79148934991997</v>
      </c>
      <c r="AT422" s="257">
        <f t="shared" si="335"/>
        <v>7503.4653148199468</v>
      </c>
      <c r="AU422" s="257">
        <f t="shared" si="336"/>
        <v>75.275534859750692</v>
      </c>
      <c r="AV422" s="258">
        <f t="shared" si="337"/>
        <v>5.2249999999999996</v>
      </c>
      <c r="AW422" s="264">
        <v>1</v>
      </c>
      <c r="AX422" s="265">
        <f t="shared" si="338"/>
        <v>43.358708079216399</v>
      </c>
      <c r="AY422" s="265">
        <f t="shared" si="339"/>
        <v>248.10816289773825</v>
      </c>
      <c r="AZ422" s="265">
        <f t="shared" si="340"/>
        <v>434.79148934991997</v>
      </c>
      <c r="BA422" s="265">
        <f t="shared" si="341"/>
        <v>7503.4653148199468</v>
      </c>
      <c r="BB422" s="265">
        <f t="shared" si="342"/>
        <v>75.275534859750692</v>
      </c>
      <c r="BC422" s="266">
        <f t="shared" si="343"/>
        <v>5.2249999999999996</v>
      </c>
      <c r="BG422" s="13">
        <v>0.1</v>
      </c>
      <c r="BH422" s="13">
        <f t="shared" si="344"/>
        <v>55</v>
      </c>
      <c r="BI422"/>
      <c r="BJ422">
        <f>BH422</f>
        <v>55</v>
      </c>
      <c r="BK422" s="13">
        <f t="shared" si="345"/>
        <v>0.18000000000000002</v>
      </c>
      <c r="BL422" s="13">
        <f t="shared" si="346"/>
        <v>1.03</v>
      </c>
      <c r="BM422" s="13">
        <f t="shared" si="347"/>
        <v>1.8050000000000002</v>
      </c>
      <c r="BN422" s="13">
        <f t="shared" si="348"/>
        <v>31.150000000000002</v>
      </c>
      <c r="BO422" s="13">
        <f t="shared" si="349"/>
        <v>0.3125</v>
      </c>
      <c r="BP422" s="13">
        <f t="shared" si="350"/>
        <v>2.8499999999999998E-2</v>
      </c>
      <c r="BQ422" s="13">
        <f>((((BJ422/Q422)^2)+((BK422/W422)^2))^(1/2))*AD422</f>
        <v>2.2074650284537342E-3</v>
      </c>
      <c r="BR422" s="209">
        <f>(((((BJ422/Q422))^2)+((BL422/X422)^2))^(1/2))*AE422</f>
        <v>1.2631605440596364E-2</v>
      </c>
      <c r="BS422" s="209">
        <f>(((((BJ422/Q422))^2)+((BM422/Y422)^2))^(1/2))*AF422</f>
        <v>2.2135968757549945E-2</v>
      </c>
      <c r="BT422" s="209">
        <f>((((BJ422/Q422)^2)+((BN422/Z422)^2))^(1/2))*AG422</f>
        <v>0.38201408686852117</v>
      </c>
      <c r="BU422" s="209">
        <f>((((BJ422/Q422)^2)+((BO422/AA422)^2))^(1/2))*AH422</f>
        <v>3.8324045632877331E-3</v>
      </c>
      <c r="BV422" s="209">
        <f>((((BJ422/Q422)^2)+((BP422/AB422)^2))^(1/2))*AI422</f>
        <v>2.6601357108237925E-4</v>
      </c>
      <c r="CI422"/>
      <c r="CJ422"/>
      <c r="CK422"/>
      <c r="CL422"/>
      <c r="CM422"/>
    </row>
    <row r="423" spans="1:91" s="42" customFormat="1" ht="12.95" customHeight="1" thickBot="1" x14ac:dyDescent="0.3">
      <c r="A423" s="13">
        <v>4.64535402168916</v>
      </c>
      <c r="B423" s="13">
        <v>-74.073320211297499</v>
      </c>
      <c r="C423" s="13">
        <v>32</v>
      </c>
      <c r="D423" s="13">
        <v>29</v>
      </c>
      <c r="E423" s="13">
        <v>2373</v>
      </c>
      <c r="F423" s="83" t="s">
        <v>13</v>
      </c>
      <c r="G423" s="59" t="s">
        <v>1397</v>
      </c>
      <c r="H423" s="60" t="s">
        <v>1398</v>
      </c>
      <c r="I423" s="83" t="s">
        <v>1609</v>
      </c>
      <c r="J423" s="58"/>
      <c r="K423" s="84">
        <v>40705</v>
      </c>
      <c r="L423" s="16">
        <v>8</v>
      </c>
      <c r="M423" s="16">
        <v>7</v>
      </c>
      <c r="N423" s="3">
        <f t="shared" si="317"/>
        <v>240</v>
      </c>
      <c r="O423" s="3">
        <v>30</v>
      </c>
      <c r="P423" s="16" t="s">
        <v>1632</v>
      </c>
      <c r="Q423" s="62">
        <v>550</v>
      </c>
      <c r="R423" s="14"/>
      <c r="S423" s="14"/>
      <c r="T423" s="14"/>
      <c r="U423" s="17">
        <v>3.9E-2</v>
      </c>
      <c r="V423" s="33">
        <v>0.36</v>
      </c>
      <c r="W423" s="34">
        <v>1.8</v>
      </c>
      <c r="X423" s="33">
        <v>10.3</v>
      </c>
      <c r="Y423" s="29">
        <f>0.01805*1000</f>
        <v>18.05</v>
      </c>
      <c r="Z423" s="34">
        <v>311.5</v>
      </c>
      <c r="AA423" s="21">
        <f>0.003125*1000</f>
        <v>3.125</v>
      </c>
      <c r="AB423" s="216">
        <v>0.28499999999999998</v>
      </c>
      <c r="AC423" s="237">
        <f t="shared" si="318"/>
        <v>3.1218269817035803E-3</v>
      </c>
      <c r="AD423" s="22">
        <f t="shared" si="319"/>
        <v>1.5609134908517902E-2</v>
      </c>
      <c r="AE423" s="22">
        <f t="shared" si="320"/>
        <v>8.9318938643185769E-2</v>
      </c>
      <c r="AF423" s="22">
        <f t="shared" si="321"/>
        <v>0.15652493616597118</v>
      </c>
      <c r="AG423" s="22">
        <f t="shared" si="322"/>
        <v>2.701247513335181</v>
      </c>
      <c r="AH423" s="22">
        <f t="shared" si="323"/>
        <v>2.7099192549510247E-2</v>
      </c>
      <c r="AI423" s="238">
        <f t="shared" si="324"/>
        <v>1.8810000000000001E-3</v>
      </c>
      <c r="AJ423" s="247">
        <f t="shared" si="325"/>
        <v>8.6717416158432791E-6</v>
      </c>
      <c r="AK423" s="23">
        <f t="shared" si="326"/>
        <v>4.3358708079216396E-5</v>
      </c>
      <c r="AL423" s="23">
        <f t="shared" si="327"/>
        <v>2.4810816289773824E-4</v>
      </c>
      <c r="AM423" s="23">
        <f t="shared" si="328"/>
        <v>4.3479148934991998E-4</v>
      </c>
      <c r="AN423" s="23">
        <f t="shared" si="329"/>
        <v>7.503465314819947E-3</v>
      </c>
      <c r="AO423" s="23">
        <f t="shared" si="330"/>
        <v>7.5275534859750687E-5</v>
      </c>
      <c r="AP423" s="248">
        <f t="shared" si="331"/>
        <v>5.2249999999999999E-6</v>
      </c>
      <c r="AQ423" s="256">
        <f t="shared" si="332"/>
        <v>43.358708079216399</v>
      </c>
      <c r="AR423" s="257">
        <f t="shared" si="333"/>
        <v>248.10816289773825</v>
      </c>
      <c r="AS423" s="257">
        <f t="shared" si="334"/>
        <v>434.79148934991997</v>
      </c>
      <c r="AT423" s="257">
        <f t="shared" si="335"/>
        <v>7503.4653148199468</v>
      </c>
      <c r="AU423" s="257">
        <f t="shared" si="336"/>
        <v>75.275534859750692</v>
      </c>
      <c r="AV423" s="258">
        <f t="shared" si="337"/>
        <v>5.2249999999999996</v>
      </c>
      <c r="AW423" s="264">
        <v>1</v>
      </c>
      <c r="AX423" s="265">
        <f t="shared" si="338"/>
        <v>43.358708079216399</v>
      </c>
      <c r="AY423" s="265">
        <f t="shared" si="339"/>
        <v>248.10816289773825</v>
      </c>
      <c r="AZ423" s="265">
        <f t="shared" si="340"/>
        <v>434.79148934991997</v>
      </c>
      <c r="BA423" s="265">
        <f t="shared" si="341"/>
        <v>7503.4653148199468</v>
      </c>
      <c r="BB423" s="265">
        <f t="shared" si="342"/>
        <v>75.275534859750692</v>
      </c>
      <c r="BC423" s="266">
        <f t="shared" si="343"/>
        <v>5.2249999999999996</v>
      </c>
      <c r="BG423" s="13">
        <v>0.1</v>
      </c>
      <c r="BH423" s="13">
        <f t="shared" si="344"/>
        <v>55</v>
      </c>
      <c r="BI423"/>
      <c r="BJ423">
        <f>BH423</f>
        <v>55</v>
      </c>
      <c r="BK423" s="13">
        <f t="shared" si="345"/>
        <v>0.18000000000000002</v>
      </c>
      <c r="BL423" s="13">
        <f t="shared" si="346"/>
        <v>1.03</v>
      </c>
      <c r="BM423" s="13">
        <f t="shared" si="347"/>
        <v>1.8050000000000002</v>
      </c>
      <c r="BN423" s="13">
        <f t="shared" si="348"/>
        <v>31.150000000000002</v>
      </c>
      <c r="BO423" s="13">
        <f t="shared" si="349"/>
        <v>0.3125</v>
      </c>
      <c r="BP423" s="13">
        <f t="shared" si="350"/>
        <v>2.8499999999999998E-2</v>
      </c>
      <c r="BQ423" s="13">
        <f>((((BJ423/Q423)^2)+((BK423/W423)^2))^(1/2))*AD423</f>
        <v>2.2074650284537342E-3</v>
      </c>
      <c r="BR423" s="209">
        <f>(((((BJ423/Q423))^2)+((BL423/X423)^2))^(1/2))*AE423</f>
        <v>1.2631605440596364E-2</v>
      </c>
      <c r="BS423" s="209">
        <f>(((((BJ423/Q423))^2)+((BM423/Y423)^2))^(1/2))*AF423</f>
        <v>2.2135968757549945E-2</v>
      </c>
      <c r="BT423" s="209">
        <f>((((BJ423/Q423)^2)+((BN423/Z423)^2))^(1/2))*AG423</f>
        <v>0.38201408686852117</v>
      </c>
      <c r="BU423" s="209">
        <f>((((BJ423/Q423)^2)+((BO423/AA423)^2))^(1/2))*AH423</f>
        <v>3.8324045632877331E-3</v>
      </c>
      <c r="BV423" s="209">
        <f>((((BJ423/Q423)^2)+((BP423/AB423)^2))^(1/2))*AI423</f>
        <v>2.6601357108237925E-4</v>
      </c>
      <c r="CI423"/>
      <c r="CJ423"/>
      <c r="CK423"/>
      <c r="CL423"/>
      <c r="CM423"/>
    </row>
    <row r="424" spans="1:91" s="12" customFormat="1" ht="12.95" customHeight="1" thickBot="1" x14ac:dyDescent="0.3">
      <c r="A424" s="13">
        <v>4.6455805555555552</v>
      </c>
      <c r="B424" s="13">
        <v>-74.165261111111121</v>
      </c>
      <c r="C424" s="13">
        <v>22</v>
      </c>
      <c r="D424" s="13">
        <v>29</v>
      </c>
      <c r="E424" s="13">
        <v>1870</v>
      </c>
      <c r="F424" s="58" t="s">
        <v>13</v>
      </c>
      <c r="G424" s="59" t="s">
        <v>1026</v>
      </c>
      <c r="H424" s="60" t="s">
        <v>1027</v>
      </c>
      <c r="I424" s="16" t="s">
        <v>1598</v>
      </c>
      <c r="J424" s="16"/>
      <c r="K424" s="73">
        <v>39707</v>
      </c>
      <c r="L424" s="16">
        <v>11</v>
      </c>
      <c r="M424" s="16">
        <v>7</v>
      </c>
      <c r="N424" s="3">
        <f t="shared" si="317"/>
        <v>330</v>
      </c>
      <c r="O424" s="3">
        <v>30</v>
      </c>
      <c r="P424" s="16" t="s">
        <v>1554</v>
      </c>
      <c r="Q424" s="62">
        <v>550</v>
      </c>
      <c r="R424" s="14"/>
      <c r="S424" s="14"/>
      <c r="T424" s="14"/>
      <c r="U424" s="17">
        <v>3.9E-2</v>
      </c>
      <c r="V424" s="33">
        <v>0.36</v>
      </c>
      <c r="W424" s="34">
        <v>1.8</v>
      </c>
      <c r="X424" s="33">
        <v>10.3</v>
      </c>
      <c r="Y424" s="29">
        <f>0.01805*1000</f>
        <v>18.05</v>
      </c>
      <c r="Z424" s="34">
        <v>311.5</v>
      </c>
      <c r="AA424" s="21">
        <f>0.003125*1000</f>
        <v>3.125</v>
      </c>
      <c r="AB424" s="216">
        <v>0.28499999999999998</v>
      </c>
      <c r="AC424" s="237">
        <f t="shared" si="318"/>
        <v>3.1218269817035803E-3</v>
      </c>
      <c r="AD424" s="22">
        <f t="shared" si="319"/>
        <v>1.5609134908517902E-2</v>
      </c>
      <c r="AE424" s="22">
        <f t="shared" si="320"/>
        <v>8.9318938643185769E-2</v>
      </c>
      <c r="AF424" s="22">
        <f t="shared" si="321"/>
        <v>0.15652493616597118</v>
      </c>
      <c r="AG424" s="22">
        <f t="shared" si="322"/>
        <v>2.701247513335181</v>
      </c>
      <c r="AH424" s="22">
        <f t="shared" si="323"/>
        <v>2.7099192549510247E-2</v>
      </c>
      <c r="AI424" s="238">
        <f t="shared" si="324"/>
        <v>1.8810000000000001E-3</v>
      </c>
      <c r="AJ424" s="247">
        <f t="shared" si="325"/>
        <v>8.6717416158432791E-6</v>
      </c>
      <c r="AK424" s="23">
        <f t="shared" si="326"/>
        <v>4.3358708079216396E-5</v>
      </c>
      <c r="AL424" s="23">
        <f t="shared" si="327"/>
        <v>2.4810816289773824E-4</v>
      </c>
      <c r="AM424" s="23">
        <f t="shared" si="328"/>
        <v>4.3479148934991998E-4</v>
      </c>
      <c r="AN424" s="23">
        <f t="shared" si="329"/>
        <v>7.503465314819947E-3</v>
      </c>
      <c r="AO424" s="23">
        <f t="shared" si="330"/>
        <v>7.5275534859750687E-5</v>
      </c>
      <c r="AP424" s="248">
        <f t="shared" si="331"/>
        <v>5.2249999999999999E-6</v>
      </c>
      <c r="AQ424" s="256">
        <f t="shared" si="332"/>
        <v>43.358708079216399</v>
      </c>
      <c r="AR424" s="257">
        <f t="shared" si="333"/>
        <v>248.10816289773825</v>
      </c>
      <c r="AS424" s="257">
        <f t="shared" si="334"/>
        <v>434.79148934991997</v>
      </c>
      <c r="AT424" s="257">
        <f t="shared" si="335"/>
        <v>7503.4653148199468</v>
      </c>
      <c r="AU424" s="257">
        <f t="shared" si="336"/>
        <v>75.275534859750692</v>
      </c>
      <c r="AV424" s="258">
        <f t="shared" si="337"/>
        <v>5.2249999999999996</v>
      </c>
      <c r="AW424" s="264">
        <v>1</v>
      </c>
      <c r="AX424" s="265">
        <f t="shared" si="338"/>
        <v>43.358708079216399</v>
      </c>
      <c r="AY424" s="265">
        <f t="shared" si="339"/>
        <v>248.10816289773825</v>
      </c>
      <c r="AZ424" s="265">
        <f t="shared" si="340"/>
        <v>434.79148934991997</v>
      </c>
      <c r="BA424" s="265">
        <f t="shared" si="341"/>
        <v>7503.4653148199468</v>
      </c>
      <c r="BB424" s="265">
        <f t="shared" si="342"/>
        <v>75.275534859750692</v>
      </c>
      <c r="BC424" s="266">
        <f t="shared" si="343"/>
        <v>5.2249999999999996</v>
      </c>
      <c r="BG424" s="13">
        <v>0.1</v>
      </c>
      <c r="BH424" s="13">
        <f t="shared" si="344"/>
        <v>55</v>
      </c>
      <c r="BI424"/>
      <c r="BJ424">
        <f>BH424</f>
        <v>55</v>
      </c>
      <c r="BK424" s="13">
        <f t="shared" si="345"/>
        <v>0.18000000000000002</v>
      </c>
      <c r="BL424" s="13">
        <f t="shared" si="346"/>
        <v>1.03</v>
      </c>
      <c r="BM424" s="13">
        <f t="shared" si="347"/>
        <v>1.8050000000000002</v>
      </c>
      <c r="BN424" s="13">
        <f t="shared" si="348"/>
        <v>31.150000000000002</v>
      </c>
      <c r="BO424" s="13">
        <f t="shared" si="349"/>
        <v>0.3125</v>
      </c>
      <c r="BP424" s="13">
        <f t="shared" si="350"/>
        <v>2.8499999999999998E-2</v>
      </c>
      <c r="BQ424" s="13">
        <f>((((BJ424/Q424)^2)+((BK424/W424)^2))^(1/2))*AD424</f>
        <v>2.2074650284537342E-3</v>
      </c>
      <c r="BR424" s="209">
        <f>(((((BJ424/Q424))^2)+((BL424/X424)^2))^(1/2))*AE424</f>
        <v>1.2631605440596364E-2</v>
      </c>
      <c r="BS424" s="209">
        <f>(((((BJ424/Q424))^2)+((BM424/Y424)^2))^(1/2))*AF424</f>
        <v>2.2135968757549945E-2</v>
      </c>
      <c r="BT424" s="209">
        <f>((((BJ424/Q424)^2)+((BN424/Z424)^2))^(1/2))*AG424</f>
        <v>0.38201408686852117</v>
      </c>
      <c r="BU424" s="209">
        <f>((((BJ424/Q424)^2)+((BO424/AA424)^2))^(1/2))*AH424</f>
        <v>3.8324045632877331E-3</v>
      </c>
      <c r="BV424" s="209">
        <f>((((BJ424/Q424)^2)+((BP424/AB424)^2))^(1/2))*AI424</f>
        <v>2.6601357108237925E-4</v>
      </c>
      <c r="CI424"/>
      <c r="CJ424"/>
      <c r="CK424"/>
      <c r="CL424"/>
      <c r="CM424"/>
    </row>
    <row r="425" spans="1:91" s="39" customFormat="1" ht="12.95" customHeight="1" x14ac:dyDescent="0.25">
      <c r="A425" s="13">
        <v>4.6456909229046897</v>
      </c>
      <c r="B425" s="13">
        <v>-74.147822481183894</v>
      </c>
      <c r="C425" s="13">
        <v>24</v>
      </c>
      <c r="D425" s="13">
        <v>29</v>
      </c>
      <c r="E425" s="13">
        <v>1872</v>
      </c>
      <c r="F425" s="3" t="s">
        <v>5</v>
      </c>
      <c r="G425" s="4" t="s">
        <v>443</v>
      </c>
      <c r="H425" s="5" t="s">
        <v>444</v>
      </c>
      <c r="I425" s="14" t="s">
        <v>1598</v>
      </c>
      <c r="J425" s="3" t="s">
        <v>1553</v>
      </c>
      <c r="K425" s="6">
        <v>40625</v>
      </c>
      <c r="L425" s="15">
        <v>12</v>
      </c>
      <c r="M425" s="3">
        <v>7</v>
      </c>
      <c r="N425" s="3">
        <f t="shared" si="317"/>
        <v>360</v>
      </c>
      <c r="O425" s="3">
        <v>30</v>
      </c>
      <c r="P425" s="14" t="s">
        <v>1554</v>
      </c>
      <c r="Q425" s="3">
        <v>500</v>
      </c>
      <c r="R425" s="14"/>
      <c r="S425" s="14"/>
      <c r="T425" s="14">
        <f>0.738210935315612*Q425</f>
        <v>369.105467657806</v>
      </c>
      <c r="U425" s="17">
        <v>3.9E-2</v>
      </c>
      <c r="V425" s="30">
        <v>2.02</v>
      </c>
      <c r="W425" s="31">
        <v>10.1</v>
      </c>
      <c r="X425" s="30">
        <v>1.9</v>
      </c>
      <c r="Y425" s="155">
        <v>18.05</v>
      </c>
      <c r="Z425" s="31">
        <v>160.19999999999999</v>
      </c>
      <c r="AA425" s="21">
        <v>3.125</v>
      </c>
      <c r="AB425" s="224">
        <v>1.0149999999999999</v>
      </c>
      <c r="AC425" s="237">
        <f t="shared" si="318"/>
        <v>2.7680089574434848E-2</v>
      </c>
      <c r="AD425" s="22">
        <f t="shared" si="319"/>
        <v>0.13840044787217426</v>
      </c>
      <c r="AE425" s="22">
        <f t="shared" si="320"/>
        <v>2.6035727817537727E-2</v>
      </c>
      <c r="AF425" s="22">
        <f t="shared" si="321"/>
        <v>0.24733941426660841</v>
      </c>
      <c r="AG425" s="22">
        <f t="shared" si="322"/>
        <v>2.1952229454576546</v>
      </c>
      <c r="AH425" s="22">
        <f t="shared" si="323"/>
        <v>4.2821920752529156E-2</v>
      </c>
      <c r="AI425" s="238">
        <f t="shared" si="324"/>
        <v>1.0585704596072075E-2</v>
      </c>
      <c r="AJ425" s="247">
        <f t="shared" si="325"/>
        <v>7.6889137706763461E-5</v>
      </c>
      <c r="AK425" s="23">
        <f t="shared" si="326"/>
        <v>3.8444568853381739E-4</v>
      </c>
      <c r="AL425" s="23">
        <f t="shared" si="327"/>
        <v>7.2321466159827022E-5</v>
      </c>
      <c r="AM425" s="23">
        <f t="shared" si="328"/>
        <v>6.8705392851835668E-4</v>
      </c>
      <c r="AN425" s="23">
        <f t="shared" si="329"/>
        <v>6.0978415151601521E-3</v>
      </c>
      <c r="AO425" s="23">
        <f t="shared" si="330"/>
        <v>1.1894977986813654E-4</v>
      </c>
      <c r="AP425" s="248">
        <f t="shared" si="331"/>
        <v>2.9404734989089096E-5</v>
      </c>
      <c r="AQ425" s="256">
        <f t="shared" si="332"/>
        <v>384.44568853381736</v>
      </c>
      <c r="AR425" s="257">
        <f t="shared" si="333"/>
        <v>72.321466159827025</v>
      </c>
      <c r="AS425" s="257">
        <f t="shared" si="334"/>
        <v>687.05392851835666</v>
      </c>
      <c r="AT425" s="257">
        <f t="shared" si="335"/>
        <v>6097.8415151601521</v>
      </c>
      <c r="AU425" s="257">
        <f t="shared" si="336"/>
        <v>118.94977986813655</v>
      </c>
      <c r="AV425" s="258">
        <f t="shared" si="337"/>
        <v>29.404734989089096</v>
      </c>
      <c r="AW425" s="264">
        <v>1</v>
      </c>
      <c r="AX425" s="265">
        <f t="shared" si="338"/>
        <v>384.44568853381736</v>
      </c>
      <c r="AY425" s="265">
        <f t="shared" si="339"/>
        <v>72.321466159827025</v>
      </c>
      <c r="AZ425" s="265">
        <f t="shared" si="340"/>
        <v>687.05392851835666</v>
      </c>
      <c r="BA425" s="265">
        <f t="shared" si="341"/>
        <v>6097.8415151601521</v>
      </c>
      <c r="BB425" s="265">
        <f t="shared" si="342"/>
        <v>118.94977986813655</v>
      </c>
      <c r="BC425" s="266">
        <f t="shared" si="343"/>
        <v>29.404734989089096</v>
      </c>
      <c r="BD425" s="211">
        <f>'F. CONVERSIÓN DE CARBÓN A CARNE'!$F$20</f>
        <v>0.16207300021353654</v>
      </c>
      <c r="BG425" s="13">
        <v>0.1</v>
      </c>
      <c r="BH425" s="13">
        <f t="shared" si="344"/>
        <v>50</v>
      </c>
      <c r="BI425">
        <f>(((((BD425+BE425+BF425)/0.738210935315612)^2)+((BH425/Q425)^2))^(1/2))*T425</f>
        <v>89.046632794862774</v>
      </c>
      <c r="BJ425">
        <f>(((BH425)^2)+((BI425^2))^(1/2))</f>
        <v>2589.0466327948629</v>
      </c>
      <c r="BK425" s="13">
        <f t="shared" si="345"/>
        <v>1.01</v>
      </c>
      <c r="BL425" s="13">
        <f t="shared" si="346"/>
        <v>0.19</v>
      </c>
      <c r="BM425" s="13">
        <f t="shared" si="347"/>
        <v>1.8050000000000002</v>
      </c>
      <c r="BN425" s="13">
        <f t="shared" si="348"/>
        <v>16.02</v>
      </c>
      <c r="BO425" s="13">
        <f t="shared" si="349"/>
        <v>0.3125</v>
      </c>
      <c r="BP425" s="13">
        <f t="shared" si="350"/>
        <v>0.10149999999999999</v>
      </c>
      <c r="BQ425" s="13">
        <f>((((BJ425/(Q425+R425+S425+T425))^2)+((BK425/W425)^2))^(1/2))*AD425</f>
        <v>0.41252420909739601</v>
      </c>
      <c r="BR425" s="209">
        <f>((((BJ425/(Q425+R425+S425+T425))^2)+((BL425/X425)^2))^(1/2))*AE425</f>
        <v>7.7603564087628932E-2</v>
      </c>
      <c r="BS425" s="209">
        <f>(((((BJ425/(Q425+R425+S425+T425))^2)+((BM425/Y425)^2))^(1/2))*AF425)</f>
        <v>0.73723385883247494</v>
      </c>
      <c r="BT425" s="209">
        <f>((((BJ425/(Q425+R425+S425+T425))^2)+((BN425/Z425)^2))^(1/2))*AG425</f>
        <v>6.543205772020082</v>
      </c>
      <c r="BU425" s="209">
        <f>((((BJ425/(Q425+R425+S425+T425))^2)+((BO425/AA425)^2))^(1/2))*AH425</f>
        <v>0.12763744093360022</v>
      </c>
      <c r="BV425" s="209">
        <f>((((BJ425/(Q425+R425+S425+T425))^2)+((BP425/AB425)^2))^(1/2))*AI425</f>
        <v>3.1552350323797398E-2</v>
      </c>
      <c r="CI425"/>
      <c r="CJ425"/>
      <c r="CK425"/>
      <c r="CL425"/>
      <c r="CM425"/>
    </row>
    <row r="426" spans="1:91" s="39" customFormat="1" ht="12.95" customHeight="1" thickBot="1" x14ac:dyDescent="0.3">
      <c r="A426" s="13">
        <v>4.6457141103871704</v>
      </c>
      <c r="B426" s="13">
        <v>-74.073505010890202</v>
      </c>
      <c r="C426" s="13">
        <v>32</v>
      </c>
      <c r="D426" s="13">
        <v>29</v>
      </c>
      <c r="E426" s="13">
        <v>2373</v>
      </c>
      <c r="F426" s="83" t="s">
        <v>13</v>
      </c>
      <c r="G426" s="59" t="s">
        <v>1320</v>
      </c>
      <c r="H426" s="60" t="s">
        <v>1321</v>
      </c>
      <c r="I426" s="83" t="s">
        <v>1609</v>
      </c>
      <c r="J426" s="58"/>
      <c r="K426" s="85">
        <v>40850</v>
      </c>
      <c r="L426" s="62">
        <v>12</v>
      </c>
      <c r="M426" s="16">
        <v>7</v>
      </c>
      <c r="N426" s="3">
        <f t="shared" si="317"/>
        <v>360</v>
      </c>
      <c r="O426" s="3">
        <v>30</v>
      </c>
      <c r="P426" s="83" t="s">
        <v>1554</v>
      </c>
      <c r="Q426" s="62">
        <v>550</v>
      </c>
      <c r="R426" s="14"/>
      <c r="S426" s="14"/>
      <c r="T426" s="14"/>
      <c r="U426" s="17">
        <v>3.9E-2</v>
      </c>
      <c r="V426" s="144">
        <v>0.36</v>
      </c>
      <c r="W426" s="149">
        <v>1.8</v>
      </c>
      <c r="X426" s="144">
        <v>10.3</v>
      </c>
      <c r="Y426" s="29">
        <f>0.01805*1000</f>
        <v>18.05</v>
      </c>
      <c r="Z426" s="149">
        <v>311.5</v>
      </c>
      <c r="AA426" s="21">
        <f>0.003125*1000</f>
        <v>3.125</v>
      </c>
      <c r="AB426" s="217">
        <v>0.28499999999999998</v>
      </c>
      <c r="AC426" s="237">
        <f t="shared" si="318"/>
        <v>3.1218269817035803E-3</v>
      </c>
      <c r="AD426" s="22">
        <f t="shared" si="319"/>
        <v>1.5609134908517902E-2</v>
      </c>
      <c r="AE426" s="22">
        <f t="shared" si="320"/>
        <v>8.9318938643185769E-2</v>
      </c>
      <c r="AF426" s="22">
        <f t="shared" si="321"/>
        <v>0.15652493616597118</v>
      </c>
      <c r="AG426" s="22">
        <f t="shared" si="322"/>
        <v>2.701247513335181</v>
      </c>
      <c r="AH426" s="22">
        <f t="shared" si="323"/>
        <v>2.7099192549510247E-2</v>
      </c>
      <c r="AI426" s="238">
        <f t="shared" si="324"/>
        <v>1.8810000000000001E-3</v>
      </c>
      <c r="AJ426" s="247">
        <f t="shared" si="325"/>
        <v>8.6717416158432791E-6</v>
      </c>
      <c r="AK426" s="23">
        <f t="shared" si="326"/>
        <v>4.3358708079216396E-5</v>
      </c>
      <c r="AL426" s="23">
        <f t="shared" si="327"/>
        <v>2.4810816289773824E-4</v>
      </c>
      <c r="AM426" s="23">
        <f t="shared" si="328"/>
        <v>4.3479148934991998E-4</v>
      </c>
      <c r="AN426" s="23">
        <f t="shared" si="329"/>
        <v>7.503465314819947E-3</v>
      </c>
      <c r="AO426" s="23">
        <f t="shared" si="330"/>
        <v>7.5275534859750687E-5</v>
      </c>
      <c r="AP426" s="248">
        <f t="shared" si="331"/>
        <v>5.2249999999999999E-6</v>
      </c>
      <c r="AQ426" s="256">
        <f t="shared" si="332"/>
        <v>43.358708079216399</v>
      </c>
      <c r="AR426" s="257">
        <f t="shared" si="333"/>
        <v>248.10816289773825</v>
      </c>
      <c r="AS426" s="257">
        <f t="shared" si="334"/>
        <v>434.79148934991997</v>
      </c>
      <c r="AT426" s="257">
        <f t="shared" si="335"/>
        <v>7503.4653148199468</v>
      </c>
      <c r="AU426" s="257">
        <f t="shared" si="336"/>
        <v>75.275534859750692</v>
      </c>
      <c r="AV426" s="258">
        <f t="shared" si="337"/>
        <v>5.2249999999999996</v>
      </c>
      <c r="AW426" s="264">
        <v>1</v>
      </c>
      <c r="AX426" s="265">
        <f t="shared" si="338"/>
        <v>43.358708079216399</v>
      </c>
      <c r="AY426" s="265">
        <f t="shared" si="339"/>
        <v>248.10816289773825</v>
      </c>
      <c r="AZ426" s="265">
        <f t="shared" si="340"/>
        <v>434.79148934991997</v>
      </c>
      <c r="BA426" s="265">
        <f t="shared" si="341"/>
        <v>7503.4653148199468</v>
      </c>
      <c r="BB426" s="265">
        <f t="shared" si="342"/>
        <v>75.275534859750692</v>
      </c>
      <c r="BC426" s="266">
        <f t="shared" si="343"/>
        <v>5.2249999999999996</v>
      </c>
      <c r="BG426" s="13">
        <v>0.1</v>
      </c>
      <c r="BH426" s="13">
        <f t="shared" si="344"/>
        <v>55</v>
      </c>
      <c r="BI426"/>
      <c r="BJ426">
        <f>BH426</f>
        <v>55</v>
      </c>
      <c r="BK426" s="13">
        <f t="shared" si="345"/>
        <v>0.18000000000000002</v>
      </c>
      <c r="BL426" s="13">
        <f t="shared" si="346"/>
        <v>1.03</v>
      </c>
      <c r="BM426" s="13">
        <f t="shared" si="347"/>
        <v>1.8050000000000002</v>
      </c>
      <c r="BN426" s="13">
        <f t="shared" si="348"/>
        <v>31.150000000000002</v>
      </c>
      <c r="BO426" s="13">
        <f t="shared" si="349"/>
        <v>0.3125</v>
      </c>
      <c r="BP426" s="13">
        <f t="shared" si="350"/>
        <v>2.8499999999999998E-2</v>
      </c>
      <c r="BQ426" s="13">
        <f>((((BJ426/Q426)^2)+((BK426/W426)^2))^(1/2))*AD426</f>
        <v>2.2074650284537342E-3</v>
      </c>
      <c r="BR426" s="209">
        <f>(((((BJ426/Q426))^2)+((BL426/X426)^2))^(1/2))*AE426</f>
        <v>1.2631605440596364E-2</v>
      </c>
      <c r="BS426" s="209">
        <f>(((((BJ426/Q426))^2)+((BM426/Y426)^2))^(1/2))*AF426</f>
        <v>2.2135968757549945E-2</v>
      </c>
      <c r="BT426" s="209">
        <f>((((BJ426/Q426)^2)+((BN426/Z426)^2))^(1/2))*AG426</f>
        <v>0.38201408686852117</v>
      </c>
      <c r="BU426" s="209">
        <f>((((BJ426/Q426)^2)+((BO426/AA426)^2))^(1/2))*AH426</f>
        <v>3.8324045632877331E-3</v>
      </c>
      <c r="BV426" s="209">
        <f>((((BJ426/Q426)^2)+((BP426/AB426)^2))^(1/2))*AI426</f>
        <v>2.6601357108237925E-4</v>
      </c>
      <c r="CI426"/>
      <c r="CJ426"/>
      <c r="CK426"/>
      <c r="CL426"/>
      <c r="CM426"/>
    </row>
    <row r="427" spans="1:91" s="57" customFormat="1" ht="12.95" customHeight="1" thickBot="1" x14ac:dyDescent="0.3">
      <c r="A427" s="13">
        <v>4.6457161170603598</v>
      </c>
      <c r="B427" s="13">
        <v>-74.147697601672405</v>
      </c>
      <c r="C427" s="13">
        <v>24</v>
      </c>
      <c r="D427" s="13">
        <v>29</v>
      </c>
      <c r="E427" s="13">
        <v>1872</v>
      </c>
      <c r="F427" s="58" t="s">
        <v>13</v>
      </c>
      <c r="G427" s="59" t="s">
        <v>1189</v>
      </c>
      <c r="H427" s="60" t="s">
        <v>1190</v>
      </c>
      <c r="I427" s="16" t="s">
        <v>1598</v>
      </c>
      <c r="J427" s="16"/>
      <c r="K427" s="66">
        <v>39980</v>
      </c>
      <c r="L427" s="16">
        <v>7</v>
      </c>
      <c r="M427" s="16">
        <v>7</v>
      </c>
      <c r="N427" s="3">
        <f t="shared" si="317"/>
        <v>210</v>
      </c>
      <c r="O427" s="3">
        <v>30</v>
      </c>
      <c r="P427" s="16" t="s">
        <v>1632</v>
      </c>
      <c r="Q427" s="16">
        <v>150</v>
      </c>
      <c r="R427" s="14"/>
      <c r="S427" s="14"/>
      <c r="T427" s="14"/>
      <c r="U427" s="17">
        <v>3.9E-2</v>
      </c>
      <c r="V427" s="33">
        <v>0.36</v>
      </c>
      <c r="W427" s="34">
        <v>1.8</v>
      </c>
      <c r="X427" s="33">
        <v>10.3</v>
      </c>
      <c r="Y427" s="29">
        <f>0.01805*1000</f>
        <v>18.05</v>
      </c>
      <c r="Z427" s="34">
        <v>311.5</v>
      </c>
      <c r="AA427" s="158">
        <f>0.003125*1000</f>
        <v>3.125</v>
      </c>
      <c r="AB427" s="216">
        <v>0.28499999999999998</v>
      </c>
      <c r="AC427" s="237">
        <f t="shared" si="318"/>
        <v>8.5140735864643101E-4</v>
      </c>
      <c r="AD427" s="22">
        <f t="shared" si="319"/>
        <v>4.2570367932321549E-3</v>
      </c>
      <c r="AE427" s="22">
        <f t="shared" si="320"/>
        <v>2.4359710539050665E-2</v>
      </c>
      <c r="AF427" s="22">
        <f t="shared" si="321"/>
        <v>4.2688618954355773E-2</v>
      </c>
      <c r="AG427" s="22">
        <f t="shared" si="322"/>
        <v>0.73670386727323123</v>
      </c>
      <c r="AH427" s="22">
        <f t="shared" si="323"/>
        <v>7.3906888771391576E-3</v>
      </c>
      <c r="AI427" s="238">
        <f t="shared" si="324"/>
        <v>5.1299999999999989E-4</v>
      </c>
      <c r="AJ427" s="247">
        <f t="shared" si="325"/>
        <v>2.3650204406845308E-6</v>
      </c>
      <c r="AK427" s="23">
        <f t="shared" si="326"/>
        <v>1.1825102203422652E-5</v>
      </c>
      <c r="AL427" s="23">
        <f t="shared" si="327"/>
        <v>6.7665862608474068E-5</v>
      </c>
      <c r="AM427" s="23">
        <f t="shared" si="328"/>
        <v>1.1857949709543271E-4</v>
      </c>
      <c r="AN427" s="23">
        <f t="shared" si="329"/>
        <v>2.046399631314531E-3</v>
      </c>
      <c r="AO427" s="23">
        <f t="shared" si="330"/>
        <v>2.0529691325386548E-5</v>
      </c>
      <c r="AP427" s="248">
        <f t="shared" si="331"/>
        <v>1.4249999999999997E-6</v>
      </c>
      <c r="AQ427" s="256">
        <f t="shared" si="332"/>
        <v>11.825102203422652</v>
      </c>
      <c r="AR427" s="257">
        <f t="shared" si="333"/>
        <v>67.665862608474072</v>
      </c>
      <c r="AS427" s="257">
        <f t="shared" si="334"/>
        <v>118.5794970954327</v>
      </c>
      <c r="AT427" s="257">
        <f t="shared" si="335"/>
        <v>2046.399631314531</v>
      </c>
      <c r="AU427" s="257">
        <f t="shared" si="336"/>
        <v>20.529691325386548</v>
      </c>
      <c r="AV427" s="258">
        <f t="shared" si="337"/>
        <v>1.4249999999999996</v>
      </c>
      <c r="AW427" s="264">
        <v>1</v>
      </c>
      <c r="AX427" s="265">
        <f t="shared" si="338"/>
        <v>11.825102203422652</v>
      </c>
      <c r="AY427" s="265">
        <f t="shared" si="339"/>
        <v>67.665862608474072</v>
      </c>
      <c r="AZ427" s="265">
        <f t="shared" si="340"/>
        <v>118.5794970954327</v>
      </c>
      <c r="BA427" s="265">
        <f t="shared" si="341"/>
        <v>2046.399631314531</v>
      </c>
      <c r="BB427" s="265">
        <f t="shared" si="342"/>
        <v>20.529691325386548</v>
      </c>
      <c r="BC427" s="266">
        <f t="shared" si="343"/>
        <v>1.4249999999999996</v>
      </c>
      <c r="BG427" s="13">
        <v>0.1</v>
      </c>
      <c r="BH427" s="13">
        <f t="shared" si="344"/>
        <v>15</v>
      </c>
      <c r="BI427"/>
      <c r="BJ427">
        <f>BH427</f>
        <v>15</v>
      </c>
      <c r="BK427" s="13">
        <f t="shared" si="345"/>
        <v>0.18000000000000002</v>
      </c>
      <c r="BL427" s="13">
        <f t="shared" si="346"/>
        <v>1.03</v>
      </c>
      <c r="BM427" s="13">
        <f t="shared" si="347"/>
        <v>1.8050000000000002</v>
      </c>
      <c r="BN427" s="13">
        <f t="shared" si="348"/>
        <v>31.150000000000002</v>
      </c>
      <c r="BO427" s="13">
        <f t="shared" si="349"/>
        <v>0.3125</v>
      </c>
      <c r="BP427" s="13">
        <f t="shared" si="350"/>
        <v>2.8499999999999998E-2</v>
      </c>
      <c r="BQ427" s="13">
        <f>((((BJ427/Q427)^2)+((BK427/W427)^2))^(1/2))*AD427</f>
        <v>6.020359168510184E-4</v>
      </c>
      <c r="BR427" s="209">
        <f>(((((BJ427/Q427))^2)+((BL427/X427)^2))^(1/2))*AE427</f>
        <v>3.4449833019808266E-3</v>
      </c>
      <c r="BS427" s="209">
        <f>(((((BJ427/Q427))^2)+((BM427/Y427)^2))^(1/2))*AF427</f>
        <v>6.0370823884227116E-3</v>
      </c>
      <c r="BT427" s="209">
        <f>((((BJ427/Q427)^2)+((BN427/Z427)^2))^(1/2))*AG427</f>
        <v>0.10418566005505123</v>
      </c>
      <c r="BU427" s="209">
        <f>((((BJ427/Q427)^2)+((BO427/AA427)^2))^(1/2))*AH427</f>
        <v>1.0452012445330179E-3</v>
      </c>
      <c r="BV427" s="209">
        <f>((((BJ427/Q427)^2)+((BP427/AB427)^2))^(1/2))*AI427</f>
        <v>7.2549155749739778E-5</v>
      </c>
      <c r="CI427"/>
      <c r="CJ427"/>
      <c r="CK427"/>
      <c r="CL427"/>
      <c r="CM427"/>
    </row>
    <row r="428" spans="1:91" s="39" customFormat="1" ht="12.95" customHeight="1" thickBot="1" x14ac:dyDescent="0.3">
      <c r="A428" s="13">
        <v>4.6463805555555551</v>
      </c>
      <c r="B428" s="13">
        <v>-74.164127777777779</v>
      </c>
      <c r="C428" s="13">
        <v>22</v>
      </c>
      <c r="D428" s="13">
        <v>29</v>
      </c>
      <c r="E428" s="13">
        <v>1870</v>
      </c>
      <c r="F428" s="58" t="s">
        <v>13</v>
      </c>
      <c r="G428" s="59" t="s">
        <v>1244</v>
      </c>
      <c r="H428" s="60" t="s">
        <v>1245</v>
      </c>
      <c r="I428" s="16" t="s">
        <v>1598</v>
      </c>
      <c r="J428" s="16"/>
      <c r="K428" s="66">
        <v>40085</v>
      </c>
      <c r="L428" s="16">
        <v>11</v>
      </c>
      <c r="M428" s="16">
        <v>7</v>
      </c>
      <c r="N428" s="3">
        <f t="shared" si="317"/>
        <v>330</v>
      </c>
      <c r="O428" s="3">
        <v>30</v>
      </c>
      <c r="P428" s="16" t="s">
        <v>1554</v>
      </c>
      <c r="Q428" s="16">
        <v>750</v>
      </c>
      <c r="R428" s="14"/>
      <c r="S428" s="14"/>
      <c r="T428" s="14"/>
      <c r="U428" s="17">
        <v>3.9E-2</v>
      </c>
      <c r="V428" s="33">
        <v>0.36</v>
      </c>
      <c r="W428" s="34">
        <v>1.8</v>
      </c>
      <c r="X428" s="33">
        <v>10.3</v>
      </c>
      <c r="Y428" s="29">
        <f>0.01805*1000</f>
        <v>18.05</v>
      </c>
      <c r="Z428" s="34">
        <v>311.5</v>
      </c>
      <c r="AA428" s="21">
        <f>0.003125*1000</f>
        <v>3.125</v>
      </c>
      <c r="AB428" s="216">
        <v>0.28499999999999998</v>
      </c>
      <c r="AC428" s="237">
        <f t="shared" si="318"/>
        <v>4.2570367932321549E-3</v>
      </c>
      <c r="AD428" s="22">
        <f t="shared" si="319"/>
        <v>2.1285183966160776E-2</v>
      </c>
      <c r="AE428" s="22">
        <f t="shared" si="320"/>
        <v>0.12179855269525335</v>
      </c>
      <c r="AF428" s="22">
        <f t="shared" si="321"/>
        <v>0.21344309477177889</v>
      </c>
      <c r="AG428" s="22">
        <f t="shared" si="322"/>
        <v>3.6835193363661567</v>
      </c>
      <c r="AH428" s="22">
        <f t="shared" si="323"/>
        <v>3.695344438569579E-2</v>
      </c>
      <c r="AI428" s="238">
        <f t="shared" si="324"/>
        <v>2.5649999999999996E-3</v>
      </c>
      <c r="AJ428" s="247">
        <f t="shared" si="325"/>
        <v>1.1825102203422652E-5</v>
      </c>
      <c r="AK428" s="23">
        <f t="shared" si="326"/>
        <v>5.9125511017113262E-5</v>
      </c>
      <c r="AL428" s="23">
        <f t="shared" si="327"/>
        <v>3.3832931304237041E-4</v>
      </c>
      <c r="AM428" s="23">
        <f t="shared" si="328"/>
        <v>5.9289748547716357E-4</v>
      </c>
      <c r="AN428" s="23">
        <f t="shared" si="329"/>
        <v>1.0231998156572657E-2</v>
      </c>
      <c r="AO428" s="23">
        <f t="shared" si="330"/>
        <v>1.0264845662693276E-4</v>
      </c>
      <c r="AP428" s="248">
        <f t="shared" si="331"/>
        <v>7.1249999999999987E-6</v>
      </c>
      <c r="AQ428" s="256">
        <f t="shared" si="332"/>
        <v>59.125511017113261</v>
      </c>
      <c r="AR428" s="257">
        <f t="shared" si="333"/>
        <v>338.32931304237042</v>
      </c>
      <c r="AS428" s="257">
        <f t="shared" si="334"/>
        <v>592.89748547716351</v>
      </c>
      <c r="AT428" s="257">
        <f t="shared" si="335"/>
        <v>10231.998156572658</v>
      </c>
      <c r="AU428" s="257">
        <f t="shared" si="336"/>
        <v>102.64845662693276</v>
      </c>
      <c r="AV428" s="258">
        <f t="shared" si="337"/>
        <v>7.1249999999999991</v>
      </c>
      <c r="AW428" s="264">
        <v>1</v>
      </c>
      <c r="AX428" s="265">
        <f t="shared" si="338"/>
        <v>59.125511017113261</v>
      </c>
      <c r="AY428" s="265">
        <f t="shared" si="339"/>
        <v>338.32931304237042</v>
      </c>
      <c r="AZ428" s="265">
        <f t="shared" si="340"/>
        <v>592.89748547716351</v>
      </c>
      <c r="BA428" s="265">
        <f t="shared" si="341"/>
        <v>10231.998156572658</v>
      </c>
      <c r="BB428" s="265">
        <f t="shared" si="342"/>
        <v>102.64845662693276</v>
      </c>
      <c r="BC428" s="266">
        <f t="shared" si="343"/>
        <v>7.1249999999999991</v>
      </c>
      <c r="BG428" s="13">
        <v>0.1</v>
      </c>
      <c r="BH428" s="13">
        <f t="shared" si="344"/>
        <v>75</v>
      </c>
      <c r="BI428"/>
      <c r="BJ428">
        <f>BH428</f>
        <v>75</v>
      </c>
      <c r="BK428" s="13">
        <f t="shared" si="345"/>
        <v>0.18000000000000002</v>
      </c>
      <c r="BL428" s="13">
        <f t="shared" si="346"/>
        <v>1.03</v>
      </c>
      <c r="BM428" s="13">
        <f t="shared" si="347"/>
        <v>1.8050000000000002</v>
      </c>
      <c r="BN428" s="13">
        <f t="shared" si="348"/>
        <v>31.150000000000002</v>
      </c>
      <c r="BO428" s="13">
        <f t="shared" si="349"/>
        <v>0.3125</v>
      </c>
      <c r="BP428" s="13">
        <f t="shared" si="350"/>
        <v>2.8499999999999998E-2</v>
      </c>
      <c r="BQ428" s="13">
        <f>((((BJ428/Q428)^2)+((BK428/W428)^2))^(1/2))*AD428</f>
        <v>3.0101795842550922E-3</v>
      </c>
      <c r="BR428" s="209">
        <f>(((((BJ428/Q428))^2)+((BL428/X428)^2))^(1/2))*AE428</f>
        <v>1.7224916509904136E-2</v>
      </c>
      <c r="BS428" s="209">
        <f>(((((BJ428/Q428))^2)+((BM428/Y428)^2))^(1/2))*AF428</f>
        <v>3.0185411942113563E-2</v>
      </c>
      <c r="BT428" s="209">
        <f>((((BJ428/Q428)^2)+((BN428/Z428)^2))^(1/2))*AG428</f>
        <v>0.52092830027525627</v>
      </c>
      <c r="BU428" s="209">
        <f>((((BJ428/Q428)^2)+((BO428/AA428)^2))^(1/2))*AH428</f>
        <v>5.2260062226650904E-3</v>
      </c>
      <c r="BV428" s="209">
        <f>((((BJ428/Q428)^2)+((BP428/AB428)^2))^(1/2))*AI428</f>
        <v>3.6274577874869887E-4</v>
      </c>
      <c r="CI428"/>
      <c r="CJ428"/>
      <c r="CK428"/>
      <c r="CL428"/>
      <c r="CM428"/>
    </row>
    <row r="429" spans="1:91" s="39" customFormat="1" ht="12.95" customHeight="1" thickBot="1" x14ac:dyDescent="0.3">
      <c r="A429" s="13">
        <v>4.6471559999999998</v>
      </c>
      <c r="B429" s="13">
        <v>-74.060479000000001</v>
      </c>
      <c r="C429" s="13">
        <v>33</v>
      </c>
      <c r="D429" s="13">
        <v>29</v>
      </c>
      <c r="E429" s="13">
        <v>2374</v>
      </c>
      <c r="F429" s="3" t="s">
        <v>47</v>
      </c>
      <c r="G429" s="4" t="s">
        <v>85</v>
      </c>
      <c r="H429" s="5" t="s">
        <v>180</v>
      </c>
      <c r="I429" s="14" t="s">
        <v>1585</v>
      </c>
      <c r="J429" s="3" t="s">
        <v>1551</v>
      </c>
      <c r="K429" s="6">
        <v>40661</v>
      </c>
      <c r="L429" s="15">
        <v>12</v>
      </c>
      <c r="M429" s="3">
        <v>6</v>
      </c>
      <c r="N429" s="3">
        <f t="shared" si="317"/>
        <v>300</v>
      </c>
      <c r="O429" s="3">
        <v>25</v>
      </c>
      <c r="P429" s="14" t="s">
        <v>1554</v>
      </c>
      <c r="Q429" s="3">
        <v>60</v>
      </c>
      <c r="R429" s="14"/>
      <c r="S429" s="14"/>
      <c r="T429" s="14"/>
      <c r="U429" s="17">
        <v>3.9E-2</v>
      </c>
      <c r="V429" s="33">
        <v>0.36</v>
      </c>
      <c r="W429" s="34">
        <v>1.8</v>
      </c>
      <c r="X429" s="33">
        <v>10.3</v>
      </c>
      <c r="Y429" s="29">
        <f>0.01805*1000</f>
        <v>18.05</v>
      </c>
      <c r="Z429" s="34">
        <v>311.5</v>
      </c>
      <c r="AA429" s="21">
        <f>0.003125*1000</f>
        <v>3.125</v>
      </c>
      <c r="AB429" s="216">
        <v>0.28499999999999998</v>
      </c>
      <c r="AC429" s="237">
        <f t="shared" si="318"/>
        <v>3.4056294345857243E-4</v>
      </c>
      <c r="AD429" s="22">
        <f t="shared" si="319"/>
        <v>1.702814717292862E-3</v>
      </c>
      <c r="AE429" s="22">
        <f t="shared" si="320"/>
        <v>9.743884215620266E-3</v>
      </c>
      <c r="AF429" s="22">
        <f t="shared" si="321"/>
        <v>1.7075447581742311E-2</v>
      </c>
      <c r="AG429" s="22">
        <f t="shared" si="322"/>
        <v>0.29468154690929255</v>
      </c>
      <c r="AH429" s="22">
        <f t="shared" si="323"/>
        <v>2.9562755508556636E-3</v>
      </c>
      <c r="AI429" s="238">
        <f t="shared" si="324"/>
        <v>2.052E-4</v>
      </c>
      <c r="AJ429" s="247">
        <f t="shared" si="325"/>
        <v>1.1352098115285747E-6</v>
      </c>
      <c r="AK429" s="23">
        <f t="shared" si="326"/>
        <v>5.6760490576428734E-6</v>
      </c>
      <c r="AL429" s="23">
        <f t="shared" si="327"/>
        <v>3.2479614052067554E-5</v>
      </c>
      <c r="AM429" s="23">
        <f t="shared" si="328"/>
        <v>5.6918158605807707E-5</v>
      </c>
      <c r="AN429" s="23">
        <f t="shared" si="329"/>
        <v>9.8227182303097524E-4</v>
      </c>
      <c r="AO429" s="23">
        <f t="shared" si="330"/>
        <v>9.854251836185546E-6</v>
      </c>
      <c r="AP429" s="248">
        <f t="shared" si="331"/>
        <v>6.8400000000000004E-7</v>
      </c>
      <c r="AQ429" s="256">
        <f t="shared" si="332"/>
        <v>5.6760490576428735</v>
      </c>
      <c r="AR429" s="257">
        <f t="shared" si="333"/>
        <v>32.479614052067554</v>
      </c>
      <c r="AS429" s="257">
        <f t="shared" si="334"/>
        <v>56.918158605807704</v>
      </c>
      <c r="AT429" s="257">
        <f t="shared" si="335"/>
        <v>982.27182303097527</v>
      </c>
      <c r="AU429" s="257">
        <f t="shared" si="336"/>
        <v>9.8542518361855453</v>
      </c>
      <c r="AV429" s="258">
        <f t="shared" si="337"/>
        <v>0.68400000000000005</v>
      </c>
      <c r="AW429" s="264">
        <v>0</v>
      </c>
      <c r="AX429" s="265">
        <f t="shared" si="338"/>
        <v>0</v>
      </c>
      <c r="AY429" s="265">
        <f t="shared" si="339"/>
        <v>0</v>
      </c>
      <c r="AZ429" s="265">
        <f t="shared" si="340"/>
        <v>0</v>
      </c>
      <c r="BA429" s="265">
        <f t="shared" si="341"/>
        <v>0</v>
      </c>
      <c r="BB429" s="265">
        <f t="shared" si="342"/>
        <v>0</v>
      </c>
      <c r="BC429" s="266">
        <f t="shared" si="343"/>
        <v>0</v>
      </c>
      <c r="BG429" s="13">
        <v>0.1</v>
      </c>
      <c r="BH429" s="13">
        <f t="shared" si="344"/>
        <v>6</v>
      </c>
      <c r="BI429"/>
      <c r="BJ429">
        <f>BH429</f>
        <v>6</v>
      </c>
      <c r="BK429" s="13">
        <f t="shared" si="345"/>
        <v>0.18000000000000002</v>
      </c>
      <c r="BL429" s="13">
        <f t="shared" si="346"/>
        <v>1.03</v>
      </c>
      <c r="BM429" s="13">
        <f t="shared" si="347"/>
        <v>1.8050000000000002</v>
      </c>
      <c r="BN429" s="13">
        <f t="shared" si="348"/>
        <v>31.150000000000002</v>
      </c>
      <c r="BO429" s="13">
        <f t="shared" si="349"/>
        <v>0.3125</v>
      </c>
      <c r="BP429" s="13">
        <f t="shared" si="350"/>
        <v>2.8499999999999998E-2</v>
      </c>
      <c r="BQ429" s="13">
        <f>((((BJ429/Q429)^2)+((BK429/W429)^2))^(1/2))*AD429</f>
        <v>2.4081436674040736E-4</v>
      </c>
      <c r="BR429" s="209">
        <f>(((((BJ429/Q429))^2)+((BL429/X429)^2))^(1/2))*AE429</f>
        <v>1.3779933207923307E-3</v>
      </c>
      <c r="BS429" s="209">
        <f>(((((BJ429/Q429))^2)+((BM429/Y429)^2))^(1/2))*AF429</f>
        <v>2.4148329553690851E-3</v>
      </c>
      <c r="BT429" s="209">
        <f>((((BJ429/Q429)^2)+((BN429/Z429)^2))^(1/2))*AG429</f>
        <v>4.1674264022020499E-2</v>
      </c>
      <c r="BU429" s="209">
        <f>((((BJ429/Q429)^2)+((BO429/AA429)^2))^(1/2))*AH429</f>
        <v>4.1808049781320725E-4</v>
      </c>
      <c r="BV429" s="209">
        <f>((((BJ429/Q429)^2)+((BP429/AB429)^2))^(1/2))*AI429</f>
        <v>2.9019662299895917E-5</v>
      </c>
      <c r="CI429"/>
      <c r="CJ429"/>
      <c r="CK429"/>
      <c r="CL429"/>
      <c r="CM429"/>
    </row>
    <row r="430" spans="1:91" s="39" customFormat="1" ht="12.95" customHeight="1" thickBot="1" x14ac:dyDescent="0.3">
      <c r="A430" s="13">
        <v>4.6484835648216398</v>
      </c>
      <c r="B430" s="13">
        <v>-74.060870780502</v>
      </c>
      <c r="C430" s="13">
        <v>33</v>
      </c>
      <c r="D430" s="13">
        <v>29</v>
      </c>
      <c r="E430" s="13">
        <v>2374</v>
      </c>
      <c r="F430" s="58" t="s">
        <v>13</v>
      </c>
      <c r="G430" s="59" t="s">
        <v>1260</v>
      </c>
      <c r="H430" s="60" t="s">
        <v>1261</v>
      </c>
      <c r="I430" s="16" t="s">
        <v>1585</v>
      </c>
      <c r="J430" s="16"/>
      <c r="K430" s="66">
        <v>39503</v>
      </c>
      <c r="L430" s="16">
        <v>4</v>
      </c>
      <c r="M430" s="16">
        <v>7</v>
      </c>
      <c r="N430" s="3">
        <f t="shared" si="317"/>
        <v>120</v>
      </c>
      <c r="O430" s="3">
        <v>30</v>
      </c>
      <c r="P430" s="16" t="s">
        <v>1593</v>
      </c>
      <c r="Q430" s="16">
        <v>600</v>
      </c>
      <c r="R430" s="14"/>
      <c r="S430" s="14"/>
      <c r="T430" s="14"/>
      <c r="U430" s="17">
        <v>3.9E-2</v>
      </c>
      <c r="V430" s="143">
        <v>2.8800000000000002E-3</v>
      </c>
      <c r="W430" s="143">
        <v>3.2000000000000002E-3</v>
      </c>
      <c r="X430" s="143">
        <v>7.5000000000000002E-4</v>
      </c>
      <c r="Y430" s="146">
        <v>4.0000000000000003E-5</v>
      </c>
      <c r="Z430" s="143">
        <v>6.7999999999999996E-3</v>
      </c>
      <c r="AA430" s="146">
        <v>2.64</v>
      </c>
      <c r="AB430" s="221">
        <v>1.4999999999999999E-2</v>
      </c>
      <c r="AC430" s="237">
        <f t="shared" si="318"/>
        <v>2.7245035476685796E-5</v>
      </c>
      <c r="AD430" s="22">
        <f t="shared" si="319"/>
        <v>3.0272261640761995E-5</v>
      </c>
      <c r="AE430" s="22">
        <f t="shared" si="320"/>
        <v>7.0950613220535919E-6</v>
      </c>
      <c r="AF430" s="22">
        <f t="shared" si="321"/>
        <v>3.7840327050952494E-7</v>
      </c>
      <c r="AG430" s="22">
        <f t="shared" si="322"/>
        <v>6.4328555986619237E-5</v>
      </c>
      <c r="AH430" s="22">
        <f t="shared" si="323"/>
        <v>2.4974615853628642E-2</v>
      </c>
      <c r="AI430" s="238">
        <f t="shared" si="324"/>
        <v>1.08E-4</v>
      </c>
      <c r="AJ430" s="247">
        <f t="shared" si="325"/>
        <v>7.5680654101904989E-8</v>
      </c>
      <c r="AK430" s="23">
        <f t="shared" si="326"/>
        <v>8.4089615668783321E-8</v>
      </c>
      <c r="AL430" s="23">
        <f t="shared" si="327"/>
        <v>1.9708503672371089E-8</v>
      </c>
      <c r="AM430" s="23">
        <f t="shared" si="328"/>
        <v>1.0511201958597915E-9</v>
      </c>
      <c r="AN430" s="23">
        <f t="shared" si="329"/>
        <v>1.7869043329616454E-7</v>
      </c>
      <c r="AO430" s="23">
        <f t="shared" si="330"/>
        <v>6.9373932926746233E-5</v>
      </c>
      <c r="AP430" s="248">
        <f t="shared" si="331"/>
        <v>2.9999999999999999E-7</v>
      </c>
      <c r="AQ430" s="256">
        <f t="shared" si="332"/>
        <v>8.4089615668783327E-2</v>
      </c>
      <c r="AR430" s="257">
        <f t="shared" si="333"/>
        <v>1.9708503672371088E-2</v>
      </c>
      <c r="AS430" s="257">
        <f t="shared" si="334"/>
        <v>1.0511201958597915E-3</v>
      </c>
      <c r="AT430" s="257">
        <f t="shared" si="335"/>
        <v>0.17869043329616455</v>
      </c>
      <c r="AU430" s="257">
        <f t="shared" si="336"/>
        <v>69.373932926746235</v>
      </c>
      <c r="AV430" s="258">
        <f t="shared" si="337"/>
        <v>0.3</v>
      </c>
      <c r="AW430" s="264">
        <v>1</v>
      </c>
      <c r="AX430" s="265">
        <f t="shared" si="338"/>
        <v>8.4089615668783327E-2</v>
      </c>
      <c r="AY430" s="265">
        <f t="shared" si="339"/>
        <v>1.9708503672371088E-2</v>
      </c>
      <c r="AZ430" s="265">
        <f t="shared" si="340"/>
        <v>1.0511201958597915E-3</v>
      </c>
      <c r="BA430" s="265">
        <f t="shared" si="341"/>
        <v>0.17869043329616455</v>
      </c>
      <c r="BB430" s="265">
        <f t="shared" si="342"/>
        <v>69.373932926746235</v>
      </c>
      <c r="BC430" s="266">
        <f t="shared" si="343"/>
        <v>0.3</v>
      </c>
      <c r="BG430" s="13">
        <v>0.1</v>
      </c>
      <c r="BH430" s="13">
        <f t="shared" si="344"/>
        <v>60</v>
      </c>
      <c r="BI430"/>
      <c r="BJ430">
        <f>BH430</f>
        <v>60</v>
      </c>
      <c r="BK430" s="13">
        <f t="shared" si="345"/>
        <v>3.2000000000000003E-4</v>
      </c>
      <c r="BL430" s="13">
        <f t="shared" si="346"/>
        <v>7.5000000000000007E-5</v>
      </c>
      <c r="BM430" s="13">
        <f t="shared" si="347"/>
        <v>4.0000000000000007E-6</v>
      </c>
      <c r="BN430" s="13">
        <f t="shared" si="348"/>
        <v>6.8000000000000005E-4</v>
      </c>
      <c r="BO430" s="13">
        <f t="shared" si="349"/>
        <v>0.26400000000000001</v>
      </c>
      <c r="BP430" s="13">
        <f t="shared" si="350"/>
        <v>1.5E-3</v>
      </c>
      <c r="BQ430" s="13">
        <f>((((BJ430/Q430)^2)+((BK430/W430)^2))^(1/2))*AD430</f>
        <v>4.2811442976072426E-6</v>
      </c>
      <c r="BR430" s="209">
        <f>(((((BJ430/Q430))^2)+((BL430/X430)^2))^(1/2))*AE430</f>
        <v>1.0033931947516974E-6</v>
      </c>
      <c r="BS430" s="209">
        <f>(((((BJ430/Q430))^2)+((BM430/Y430)^2))^(1/2))*AF430</f>
        <v>5.3514303720090534E-8</v>
      </c>
      <c r="BT430" s="209">
        <f>((((BJ430/Q430)^2)+((BN430/Z430)^2))^(1/2))*AG430</f>
        <v>9.0974316324153899E-6</v>
      </c>
      <c r="BU430" s="209">
        <f>((((BJ430/Q430)^2)+((BO430/AA430)^2))^(1/2))*AH430</f>
        <v>3.5319440455259745E-3</v>
      </c>
      <c r="BV430" s="209">
        <f>((((BJ430/Q430)^2)+((BP430/AB430)^2))^(1/2))*AI430</f>
        <v>1.5273506473629428E-5</v>
      </c>
      <c r="CI430"/>
      <c r="CJ430"/>
      <c r="CK430"/>
      <c r="CL430"/>
      <c r="CM430"/>
    </row>
    <row r="431" spans="1:91" s="52" customFormat="1" ht="12.95" customHeight="1" thickBot="1" x14ac:dyDescent="0.3">
      <c r="A431" s="13">
        <v>4.64909568874267</v>
      </c>
      <c r="B431" s="13">
        <v>-74.157738373814595</v>
      </c>
      <c r="C431" s="13">
        <v>23</v>
      </c>
      <c r="D431" s="13">
        <v>29</v>
      </c>
      <c r="E431" s="13">
        <v>1871</v>
      </c>
      <c r="F431" s="3" t="s">
        <v>5</v>
      </c>
      <c r="G431" s="4" t="s">
        <v>379</v>
      </c>
      <c r="H431" s="5" t="s">
        <v>380</v>
      </c>
      <c r="I431" s="14" t="s">
        <v>1598</v>
      </c>
      <c r="J431" s="3" t="s">
        <v>1553</v>
      </c>
      <c r="K431" s="6">
        <v>40633</v>
      </c>
      <c r="L431" s="15">
        <v>12</v>
      </c>
      <c r="M431" s="3">
        <v>7</v>
      </c>
      <c r="N431" s="3">
        <f t="shared" si="317"/>
        <v>360</v>
      </c>
      <c r="O431" s="3">
        <v>30</v>
      </c>
      <c r="P431" s="14" t="s">
        <v>1554</v>
      </c>
      <c r="Q431" s="3">
        <v>990</v>
      </c>
      <c r="R431" s="14"/>
      <c r="S431" s="14"/>
      <c r="T431" s="14">
        <f>0.738210935315612*Q431</f>
        <v>730.82882596245588</v>
      </c>
      <c r="U431" s="17">
        <v>3.9E-2</v>
      </c>
      <c r="V431" s="18">
        <v>2.02</v>
      </c>
      <c r="W431" s="19">
        <v>10.1</v>
      </c>
      <c r="X431" s="18">
        <v>1.9</v>
      </c>
      <c r="Y431" s="20">
        <v>18.05</v>
      </c>
      <c r="Z431" s="19">
        <v>160.19999999999999</v>
      </c>
      <c r="AA431" s="21">
        <v>3.125</v>
      </c>
      <c r="AB431" s="219">
        <v>1.0149999999999999</v>
      </c>
      <c r="AC431" s="237">
        <f t="shared" si="318"/>
        <v>5.4806577357380995E-2</v>
      </c>
      <c r="AD431" s="22">
        <f t="shared" si="319"/>
        <v>0.27403288678690496</v>
      </c>
      <c r="AE431" s="22">
        <f t="shared" si="320"/>
        <v>5.1550741078724691E-2</v>
      </c>
      <c r="AF431" s="22">
        <f t="shared" si="321"/>
        <v>0.48973204024788464</v>
      </c>
      <c r="AG431" s="22">
        <f t="shared" si="322"/>
        <v>4.3465414320061564</v>
      </c>
      <c r="AH431" s="22">
        <f t="shared" si="323"/>
        <v>8.4787403090007721E-2</v>
      </c>
      <c r="AI431" s="238">
        <f t="shared" si="324"/>
        <v>2.0959695100222716E-2</v>
      </c>
      <c r="AJ431" s="247">
        <f t="shared" si="325"/>
        <v>1.5224049265939165E-4</v>
      </c>
      <c r="AK431" s="23">
        <f t="shared" si="326"/>
        <v>7.6120246329695819E-4</v>
      </c>
      <c r="AL431" s="23">
        <f t="shared" si="327"/>
        <v>1.4319650299645748E-4</v>
      </c>
      <c r="AM431" s="23">
        <f t="shared" si="328"/>
        <v>1.3603667784663463E-3</v>
      </c>
      <c r="AN431" s="23">
        <f t="shared" si="329"/>
        <v>1.2073726200017102E-2</v>
      </c>
      <c r="AO431" s="23">
        <f t="shared" si="330"/>
        <v>2.3552056413891033E-4</v>
      </c>
      <c r="AP431" s="248">
        <f t="shared" si="331"/>
        <v>5.8221375278396436E-5</v>
      </c>
      <c r="AQ431" s="256">
        <f t="shared" si="332"/>
        <v>761.20246329695817</v>
      </c>
      <c r="AR431" s="257">
        <f t="shared" si="333"/>
        <v>143.19650299645747</v>
      </c>
      <c r="AS431" s="257">
        <f t="shared" si="334"/>
        <v>1360.3667784663462</v>
      </c>
      <c r="AT431" s="257">
        <f t="shared" si="335"/>
        <v>12073.726200017101</v>
      </c>
      <c r="AU431" s="257">
        <f t="shared" si="336"/>
        <v>235.52056413891034</v>
      </c>
      <c r="AV431" s="258">
        <f t="shared" si="337"/>
        <v>58.221375278396437</v>
      </c>
      <c r="AW431" s="264">
        <v>1</v>
      </c>
      <c r="AX431" s="265">
        <f t="shared" si="338"/>
        <v>761.20246329695817</v>
      </c>
      <c r="AY431" s="265">
        <f t="shared" si="339"/>
        <v>143.19650299645747</v>
      </c>
      <c r="AZ431" s="265">
        <f t="shared" si="340"/>
        <v>1360.3667784663462</v>
      </c>
      <c r="BA431" s="265">
        <f t="shared" si="341"/>
        <v>12073.726200017101</v>
      </c>
      <c r="BB431" s="265">
        <f t="shared" si="342"/>
        <v>235.52056413891034</v>
      </c>
      <c r="BC431" s="266">
        <f t="shared" si="343"/>
        <v>58.221375278396437</v>
      </c>
      <c r="BD431" s="211">
        <f>'F. CONVERSIÓN DE CARBÓN A CARNE'!$F$20</f>
        <v>0.16207300021353654</v>
      </c>
      <c r="BG431" s="13">
        <v>0.1</v>
      </c>
      <c r="BH431" s="13">
        <f t="shared" si="344"/>
        <v>99</v>
      </c>
      <c r="BI431">
        <f>(((((BD431+BE431+BF431)/0.738210935315612)^2)+((BH431/Q431)^2))^(1/2))*T431</f>
        <v>176.31233293382829</v>
      </c>
      <c r="BJ431">
        <f t="shared" ref="BJ431:BJ435" si="375">(((BH431)^2)+((BI431^2))^(1/2))</f>
        <v>9977.3123329338287</v>
      </c>
      <c r="BK431" s="13">
        <f t="shared" si="345"/>
        <v>1.01</v>
      </c>
      <c r="BL431" s="13">
        <f t="shared" si="346"/>
        <v>0.19</v>
      </c>
      <c r="BM431" s="13">
        <f t="shared" si="347"/>
        <v>1.8050000000000002</v>
      </c>
      <c r="BN431" s="13">
        <f t="shared" si="348"/>
        <v>16.02</v>
      </c>
      <c r="BO431" s="13">
        <f t="shared" si="349"/>
        <v>0.3125</v>
      </c>
      <c r="BP431" s="13">
        <f t="shared" si="350"/>
        <v>0.10149999999999999</v>
      </c>
      <c r="BQ431" s="13">
        <f>((((BJ431/(Q431+R431+S431+T431))^2)+((BK431/W431)^2))^(1/2))*AD431</f>
        <v>1.5890705061963337</v>
      </c>
      <c r="BR431" s="209">
        <f>((((BJ431/(Q431+R431+S431+T431))^2)+((BL431/X431)^2))^(1/2))*AE431</f>
        <v>0.29893405562109249</v>
      </c>
      <c r="BS431" s="209">
        <f>(((((BJ431/(Q431+R431+S431+T431))^2)+((BM431/Y431)^2))^(1/2))*AF431)</f>
        <v>2.8398735284003789</v>
      </c>
      <c r="BT431" s="209">
        <f>((((BJ431/(Q431+R431+S431+T431))^2)+((BN431/Z431)^2))^(1/2))*AG431</f>
        <v>25.204860900262645</v>
      </c>
      <c r="BU431" s="209">
        <f>((((BJ431/(Q431+R431+S431+T431))^2)+((BO431/AA431)^2))^(1/2))*AH431</f>
        <v>0.49166785463995472</v>
      </c>
      <c r="BV431" s="209">
        <f>((((BJ431/(Q431+R431+S431+T431))^2)+((BP431/AB431)^2))^(1/2))*AI431</f>
        <v>0.12154173790290969</v>
      </c>
      <c r="CI431"/>
      <c r="CJ431"/>
      <c r="CK431"/>
      <c r="CL431"/>
      <c r="CM431"/>
    </row>
    <row r="432" spans="1:91" s="41" customFormat="1" ht="12.95" customHeight="1" thickBot="1" x14ac:dyDescent="0.3">
      <c r="A432" s="13">
        <v>4.6491749999999996</v>
      </c>
      <c r="B432" s="13">
        <v>-74.157205555555564</v>
      </c>
      <c r="C432" s="13">
        <v>23</v>
      </c>
      <c r="D432" s="13">
        <v>29</v>
      </c>
      <c r="E432" s="13">
        <v>1871</v>
      </c>
      <c r="F432" s="3" t="s">
        <v>5</v>
      </c>
      <c r="G432" s="4" t="s">
        <v>394</v>
      </c>
      <c r="H432" s="5" t="s">
        <v>395</v>
      </c>
      <c r="I432" s="14" t="s">
        <v>1598</v>
      </c>
      <c r="J432" s="3" t="s">
        <v>1553</v>
      </c>
      <c r="K432" s="6">
        <v>40639</v>
      </c>
      <c r="L432" s="15">
        <v>12</v>
      </c>
      <c r="M432" s="3">
        <v>7</v>
      </c>
      <c r="N432" s="3">
        <f t="shared" si="317"/>
        <v>360</v>
      </c>
      <c r="O432" s="3">
        <v>30</v>
      </c>
      <c r="P432" s="14" t="s">
        <v>1554</v>
      </c>
      <c r="Q432" s="3">
        <v>800</v>
      </c>
      <c r="R432" s="14"/>
      <c r="S432" s="14"/>
      <c r="T432" s="14">
        <f>0.738210935315612*Q432</f>
        <v>590.56874825248963</v>
      </c>
      <c r="U432" s="17">
        <v>3.9E-2</v>
      </c>
      <c r="V432" s="27">
        <v>2.02</v>
      </c>
      <c r="W432" s="28">
        <v>10.1</v>
      </c>
      <c r="X432" s="27">
        <v>1.9</v>
      </c>
      <c r="Y432" s="155">
        <v>18.05</v>
      </c>
      <c r="Z432" s="28">
        <v>160.19999999999999</v>
      </c>
      <c r="AA432" s="21">
        <v>3.125</v>
      </c>
      <c r="AB432" s="222">
        <v>1.0149999999999999</v>
      </c>
      <c r="AC432" s="237">
        <f t="shared" si="318"/>
        <v>4.4288143319095745E-2</v>
      </c>
      <c r="AD432" s="22">
        <f t="shared" si="319"/>
        <v>0.22144071659547876</v>
      </c>
      <c r="AE432" s="22">
        <f t="shared" si="320"/>
        <v>4.1657164508060361E-2</v>
      </c>
      <c r="AF432" s="22">
        <f t="shared" si="321"/>
        <v>0.3957430628265734</v>
      </c>
      <c r="AG432" s="22">
        <f t="shared" si="322"/>
        <v>3.5123567127322466</v>
      </c>
      <c r="AH432" s="22">
        <f t="shared" si="323"/>
        <v>6.851507320404665E-2</v>
      </c>
      <c r="AI432" s="238">
        <f t="shared" si="324"/>
        <v>1.6937127353715321E-2</v>
      </c>
      <c r="AJ432" s="247">
        <f t="shared" si="325"/>
        <v>1.2302262033082152E-4</v>
      </c>
      <c r="AK432" s="23">
        <f t="shared" si="326"/>
        <v>6.1511310165410769E-4</v>
      </c>
      <c r="AL432" s="23">
        <f t="shared" si="327"/>
        <v>1.1571434585572322E-4</v>
      </c>
      <c r="AM432" s="23">
        <f t="shared" si="328"/>
        <v>1.0992862856293705E-3</v>
      </c>
      <c r="AN432" s="23">
        <f t="shared" si="329"/>
        <v>9.7565464242562409E-3</v>
      </c>
      <c r="AO432" s="23">
        <f t="shared" si="330"/>
        <v>1.9031964778901846E-4</v>
      </c>
      <c r="AP432" s="248">
        <f t="shared" si="331"/>
        <v>4.7047575982542557E-5</v>
      </c>
      <c r="AQ432" s="256">
        <f t="shared" si="332"/>
        <v>615.11310165410771</v>
      </c>
      <c r="AR432" s="257">
        <f t="shared" si="333"/>
        <v>115.71434585572322</v>
      </c>
      <c r="AS432" s="257">
        <f t="shared" si="334"/>
        <v>1099.2862856293705</v>
      </c>
      <c r="AT432" s="257">
        <f t="shared" si="335"/>
        <v>9756.5464242562412</v>
      </c>
      <c r="AU432" s="257">
        <f t="shared" si="336"/>
        <v>190.31964778901846</v>
      </c>
      <c r="AV432" s="258">
        <f t="shared" si="337"/>
        <v>47.047575982542554</v>
      </c>
      <c r="AW432" s="264">
        <v>1</v>
      </c>
      <c r="AX432" s="265">
        <f t="shared" si="338"/>
        <v>615.11310165410771</v>
      </c>
      <c r="AY432" s="265">
        <f t="shared" si="339"/>
        <v>115.71434585572322</v>
      </c>
      <c r="AZ432" s="265">
        <f t="shared" si="340"/>
        <v>1099.2862856293705</v>
      </c>
      <c r="BA432" s="265">
        <f t="shared" si="341"/>
        <v>9756.5464242562412</v>
      </c>
      <c r="BB432" s="265">
        <f t="shared" si="342"/>
        <v>190.31964778901846</v>
      </c>
      <c r="BC432" s="266">
        <f t="shared" si="343"/>
        <v>47.047575982542554</v>
      </c>
      <c r="BD432" s="211">
        <f>'F. CONVERSIÓN DE CARBÓN A CARNE'!$F$20</f>
        <v>0.16207300021353654</v>
      </c>
      <c r="BG432" s="13">
        <v>0.1</v>
      </c>
      <c r="BH432" s="13">
        <f t="shared" si="344"/>
        <v>80</v>
      </c>
      <c r="BI432">
        <f>(((((BD432+BE432+BF432)/0.738210935315612)^2)+((BH432/Q432)^2))^(1/2))*T432</f>
        <v>142.47461247178043</v>
      </c>
      <c r="BJ432">
        <f t="shared" si="375"/>
        <v>6542.4746124717803</v>
      </c>
      <c r="BK432" s="13">
        <f t="shared" si="345"/>
        <v>1.01</v>
      </c>
      <c r="BL432" s="13">
        <f t="shared" si="346"/>
        <v>0.19</v>
      </c>
      <c r="BM432" s="13">
        <f t="shared" si="347"/>
        <v>1.8050000000000002</v>
      </c>
      <c r="BN432" s="13">
        <f t="shared" si="348"/>
        <v>16.02</v>
      </c>
      <c r="BO432" s="13">
        <f t="shared" si="349"/>
        <v>0.3125</v>
      </c>
      <c r="BP432" s="13">
        <f t="shared" si="350"/>
        <v>0.10149999999999999</v>
      </c>
      <c r="BQ432" s="13">
        <f>((((BJ432/(Q432+R432+S432+T432))^2)+((BK432/W432)^2))^(1/2))*AD432</f>
        <v>1.0420897739612849</v>
      </c>
      <c r="BR432" s="209">
        <f>((((BJ432/(Q432+R432+S432+T432))^2)+((BL432/X432)^2))^(1/2))*AE432</f>
        <v>0.19603669015113279</v>
      </c>
      <c r="BS432" s="209">
        <f>(((((BJ432/(Q432+R432+S432+T432))^2)+((BM432/Y432)^2))^(1/2))*AF432)</f>
        <v>1.8623485564357614</v>
      </c>
      <c r="BT432" s="209">
        <f>((((BJ432/(Q432+R432+S432+T432))^2)+((BN432/Z432)^2))^(1/2))*AG432</f>
        <v>16.528988295900771</v>
      </c>
      <c r="BU432" s="209">
        <f>((((BJ432/(Q432+R432+S432+T432))^2)+((BO432/AA432)^2))^(1/2))*AH432</f>
        <v>0.32242876669594212</v>
      </c>
      <c r="BV432" s="209">
        <f>((((BJ432/(Q432+R432+S432+T432))^2)+((BP432/AB432)^2))^(1/2))*AI432</f>
        <v>7.9705338236550211E-2</v>
      </c>
      <c r="CI432"/>
      <c r="CJ432"/>
      <c r="CK432"/>
      <c r="CL432"/>
      <c r="CM432"/>
    </row>
    <row r="433" spans="1:91" s="39" customFormat="1" ht="12.95" customHeight="1" thickBot="1" x14ac:dyDescent="0.3">
      <c r="A433" s="13">
        <v>4.6496416666666658</v>
      </c>
      <c r="B433" s="13">
        <v>-74.140469444444449</v>
      </c>
      <c r="C433" s="13">
        <v>25</v>
      </c>
      <c r="D433" s="13">
        <v>29</v>
      </c>
      <c r="E433" s="13">
        <v>1873</v>
      </c>
      <c r="F433" s="3" t="s">
        <v>5</v>
      </c>
      <c r="G433" s="4" t="s">
        <v>367</v>
      </c>
      <c r="H433" s="5" t="s">
        <v>368</v>
      </c>
      <c r="I433" s="14" t="s">
        <v>1598</v>
      </c>
      <c r="J433" s="3" t="s">
        <v>1553</v>
      </c>
      <c r="K433" s="6" t="s">
        <v>1551</v>
      </c>
      <c r="L433" s="15">
        <v>12</v>
      </c>
      <c r="M433" s="3">
        <v>7</v>
      </c>
      <c r="N433" s="3">
        <f t="shared" si="317"/>
        <v>360</v>
      </c>
      <c r="O433" s="3">
        <v>30</v>
      </c>
      <c r="P433" s="14" t="s">
        <v>1554</v>
      </c>
      <c r="Q433" s="3">
        <v>500</v>
      </c>
      <c r="R433" s="14"/>
      <c r="S433" s="14"/>
      <c r="T433" s="14">
        <f>0.738210935315612*Q433</f>
        <v>369.105467657806</v>
      </c>
      <c r="U433" s="17">
        <v>3.9E-2</v>
      </c>
      <c r="V433" s="141">
        <v>2.02</v>
      </c>
      <c r="W433" s="147">
        <v>10.1</v>
      </c>
      <c r="X433" s="151">
        <v>1.9</v>
      </c>
      <c r="Y433" s="153">
        <v>18.05</v>
      </c>
      <c r="Z433" s="147">
        <v>160.19999999999999</v>
      </c>
      <c r="AA433" s="157">
        <v>3.125</v>
      </c>
      <c r="AB433" s="231">
        <v>1.0149999999999999</v>
      </c>
      <c r="AC433" s="237">
        <f t="shared" si="318"/>
        <v>2.7680089574434848E-2</v>
      </c>
      <c r="AD433" s="22">
        <f t="shared" si="319"/>
        <v>0.13840044787217426</v>
      </c>
      <c r="AE433" s="22">
        <f t="shared" si="320"/>
        <v>2.6035727817537727E-2</v>
      </c>
      <c r="AF433" s="22">
        <f t="shared" si="321"/>
        <v>0.24733941426660841</v>
      </c>
      <c r="AG433" s="22">
        <f t="shared" si="322"/>
        <v>2.1952229454576546</v>
      </c>
      <c r="AH433" s="22">
        <f t="shared" si="323"/>
        <v>4.2821920752529156E-2</v>
      </c>
      <c r="AI433" s="238">
        <f t="shared" si="324"/>
        <v>1.0585704596072075E-2</v>
      </c>
      <c r="AJ433" s="247">
        <f t="shared" si="325"/>
        <v>7.6889137706763461E-5</v>
      </c>
      <c r="AK433" s="23">
        <f t="shared" si="326"/>
        <v>3.8444568853381739E-4</v>
      </c>
      <c r="AL433" s="23">
        <f t="shared" si="327"/>
        <v>7.2321466159827022E-5</v>
      </c>
      <c r="AM433" s="23">
        <f t="shared" si="328"/>
        <v>6.8705392851835668E-4</v>
      </c>
      <c r="AN433" s="23">
        <f t="shared" si="329"/>
        <v>6.0978415151601521E-3</v>
      </c>
      <c r="AO433" s="23">
        <f t="shared" si="330"/>
        <v>1.1894977986813654E-4</v>
      </c>
      <c r="AP433" s="248">
        <f t="shared" si="331"/>
        <v>2.9404734989089096E-5</v>
      </c>
      <c r="AQ433" s="256">
        <f t="shared" si="332"/>
        <v>384.44568853381736</v>
      </c>
      <c r="AR433" s="257">
        <f t="shared" si="333"/>
        <v>72.321466159827025</v>
      </c>
      <c r="AS433" s="257">
        <f t="shared" si="334"/>
        <v>687.05392851835666</v>
      </c>
      <c r="AT433" s="257">
        <f t="shared" si="335"/>
        <v>6097.8415151601521</v>
      </c>
      <c r="AU433" s="257">
        <f t="shared" si="336"/>
        <v>118.94977986813655</v>
      </c>
      <c r="AV433" s="258">
        <f t="shared" si="337"/>
        <v>29.404734989089096</v>
      </c>
      <c r="AW433" s="264">
        <v>1</v>
      </c>
      <c r="AX433" s="265">
        <f t="shared" si="338"/>
        <v>384.44568853381736</v>
      </c>
      <c r="AY433" s="265">
        <f t="shared" si="339"/>
        <v>72.321466159827025</v>
      </c>
      <c r="AZ433" s="265">
        <f t="shared" si="340"/>
        <v>687.05392851835666</v>
      </c>
      <c r="BA433" s="265">
        <f t="shared" si="341"/>
        <v>6097.8415151601521</v>
      </c>
      <c r="BB433" s="265">
        <f t="shared" si="342"/>
        <v>118.94977986813655</v>
      </c>
      <c r="BC433" s="266">
        <f t="shared" si="343"/>
        <v>29.404734989089096</v>
      </c>
      <c r="BD433" s="211">
        <f>'F. CONVERSIÓN DE CARBÓN A CARNE'!$F$20</f>
        <v>0.16207300021353654</v>
      </c>
      <c r="BG433" s="13">
        <v>0.1</v>
      </c>
      <c r="BH433" s="13">
        <f t="shared" si="344"/>
        <v>50</v>
      </c>
      <c r="BI433">
        <f>(((((BD433+BE433+BF433)/0.738210935315612)^2)+((BH433/Q433)^2))^(1/2))*T433</f>
        <v>89.046632794862774</v>
      </c>
      <c r="BJ433">
        <f t="shared" si="375"/>
        <v>2589.0466327948629</v>
      </c>
      <c r="BK433" s="13">
        <f t="shared" si="345"/>
        <v>1.01</v>
      </c>
      <c r="BL433" s="13">
        <f t="shared" si="346"/>
        <v>0.19</v>
      </c>
      <c r="BM433" s="13">
        <f t="shared" si="347"/>
        <v>1.8050000000000002</v>
      </c>
      <c r="BN433" s="13">
        <f t="shared" si="348"/>
        <v>16.02</v>
      </c>
      <c r="BO433" s="13">
        <f t="shared" si="349"/>
        <v>0.3125</v>
      </c>
      <c r="BP433" s="13">
        <f t="shared" si="350"/>
        <v>0.10149999999999999</v>
      </c>
      <c r="BQ433" s="13">
        <f>((((BJ433/(Q433+R433+S433+T433))^2)+((BK433/W433)^2))^(1/2))*AD433</f>
        <v>0.41252420909739601</v>
      </c>
      <c r="BR433" s="209">
        <f>((((BJ433/(Q433+R433+S433+T433))^2)+((BL433/X433)^2))^(1/2))*AE433</f>
        <v>7.7603564087628932E-2</v>
      </c>
      <c r="BS433" s="209">
        <f>(((((BJ433/(Q433+R433+S433+T433))^2)+((BM433/Y433)^2))^(1/2))*AF433)</f>
        <v>0.73723385883247494</v>
      </c>
      <c r="BT433" s="209">
        <f>((((BJ433/(Q433+R433+S433+T433))^2)+((BN433/Z433)^2))^(1/2))*AG433</f>
        <v>6.543205772020082</v>
      </c>
      <c r="BU433" s="209">
        <f>((((BJ433/(Q433+R433+S433+T433))^2)+((BO433/AA433)^2))^(1/2))*AH433</f>
        <v>0.12763744093360022</v>
      </c>
      <c r="BV433" s="209">
        <f>((((BJ433/(Q433+R433+S433+T433))^2)+((BP433/AB433)^2))^(1/2))*AI433</f>
        <v>3.1552350323797398E-2</v>
      </c>
      <c r="CI433"/>
      <c r="CJ433"/>
      <c r="CK433"/>
      <c r="CL433"/>
      <c r="CM433"/>
    </row>
    <row r="434" spans="1:91" s="39" customFormat="1" ht="12.95" customHeight="1" thickBot="1" x14ac:dyDescent="0.3">
      <c r="A434" s="13">
        <v>4.64965440804992</v>
      </c>
      <c r="B434" s="13">
        <v>-74.134440105164302</v>
      </c>
      <c r="C434" s="13">
        <v>25</v>
      </c>
      <c r="D434" s="13">
        <v>29</v>
      </c>
      <c r="E434" s="13">
        <v>1873</v>
      </c>
      <c r="F434" s="3" t="s">
        <v>5</v>
      </c>
      <c r="G434" s="4" t="s">
        <v>189</v>
      </c>
      <c r="H434" s="5" t="s">
        <v>190</v>
      </c>
      <c r="I434" s="14" t="s">
        <v>1586</v>
      </c>
      <c r="J434" s="3" t="s">
        <v>1553</v>
      </c>
      <c r="K434" s="6">
        <v>40617</v>
      </c>
      <c r="L434" s="15">
        <v>12</v>
      </c>
      <c r="M434" s="3">
        <v>7</v>
      </c>
      <c r="N434" s="3">
        <f t="shared" si="317"/>
        <v>360</v>
      </c>
      <c r="O434" s="3">
        <v>30</v>
      </c>
      <c r="P434" s="14" t="s">
        <v>1554</v>
      </c>
      <c r="Q434" s="3">
        <v>400</v>
      </c>
      <c r="R434" s="14"/>
      <c r="S434" s="14"/>
      <c r="T434" s="14">
        <f>0.738210935315612*Q434</f>
        <v>295.28437412624481</v>
      </c>
      <c r="U434" s="17">
        <v>3.9E-2</v>
      </c>
      <c r="V434" s="141">
        <v>2.02</v>
      </c>
      <c r="W434" s="147">
        <v>10.1</v>
      </c>
      <c r="X434" s="151">
        <v>1.9</v>
      </c>
      <c r="Y434" s="153">
        <v>18.05</v>
      </c>
      <c r="Z434" s="147">
        <v>160.19999999999999</v>
      </c>
      <c r="AA434" s="157">
        <v>3.125</v>
      </c>
      <c r="AB434" s="231">
        <v>1.0149999999999999</v>
      </c>
      <c r="AC434" s="237">
        <f t="shared" si="318"/>
        <v>2.2144071659547872E-2</v>
      </c>
      <c r="AD434" s="22">
        <f t="shared" si="319"/>
        <v>0.11072035829773938</v>
      </c>
      <c r="AE434" s="22">
        <f t="shared" si="320"/>
        <v>2.0828582254030181E-2</v>
      </c>
      <c r="AF434" s="22">
        <f t="shared" si="321"/>
        <v>0.1978715314132867</v>
      </c>
      <c r="AG434" s="22">
        <f t="shared" si="322"/>
        <v>1.7561783563661233</v>
      </c>
      <c r="AH434" s="22">
        <f t="shared" si="323"/>
        <v>3.4257536602023325E-2</v>
      </c>
      <c r="AI434" s="238">
        <f t="shared" si="324"/>
        <v>8.4685636768576603E-3</v>
      </c>
      <c r="AJ434" s="247">
        <f t="shared" si="325"/>
        <v>6.1511310165410758E-5</v>
      </c>
      <c r="AK434" s="23">
        <f t="shared" si="326"/>
        <v>3.0755655082705384E-4</v>
      </c>
      <c r="AL434" s="23">
        <f t="shared" si="327"/>
        <v>5.7857172927861611E-5</v>
      </c>
      <c r="AM434" s="23">
        <f t="shared" si="328"/>
        <v>5.4964314281468526E-4</v>
      </c>
      <c r="AN434" s="23">
        <f t="shared" si="329"/>
        <v>4.8782732121281204E-3</v>
      </c>
      <c r="AO434" s="23">
        <f t="shared" si="330"/>
        <v>9.5159823894509231E-5</v>
      </c>
      <c r="AP434" s="248">
        <f t="shared" si="331"/>
        <v>2.3523787991271279E-5</v>
      </c>
      <c r="AQ434" s="256">
        <f t="shared" si="332"/>
        <v>307.55655082705385</v>
      </c>
      <c r="AR434" s="257">
        <f t="shared" si="333"/>
        <v>57.857172927861612</v>
      </c>
      <c r="AS434" s="257">
        <f t="shared" si="334"/>
        <v>549.64314281468523</v>
      </c>
      <c r="AT434" s="257">
        <f t="shared" si="335"/>
        <v>4878.2732121281206</v>
      </c>
      <c r="AU434" s="257">
        <f t="shared" si="336"/>
        <v>95.159823894509231</v>
      </c>
      <c r="AV434" s="258">
        <f t="shared" si="337"/>
        <v>23.523787991271277</v>
      </c>
      <c r="AW434" s="264">
        <v>1</v>
      </c>
      <c r="AX434" s="265">
        <f t="shared" si="338"/>
        <v>307.55655082705385</v>
      </c>
      <c r="AY434" s="265">
        <f t="shared" si="339"/>
        <v>57.857172927861612</v>
      </c>
      <c r="AZ434" s="265">
        <f t="shared" si="340"/>
        <v>549.64314281468523</v>
      </c>
      <c r="BA434" s="265">
        <f t="shared" si="341"/>
        <v>4878.2732121281206</v>
      </c>
      <c r="BB434" s="265">
        <f t="shared" si="342"/>
        <v>95.159823894509231</v>
      </c>
      <c r="BC434" s="266">
        <f t="shared" si="343"/>
        <v>23.523787991271277</v>
      </c>
      <c r="BD434" s="211">
        <f>'F. CONVERSIÓN DE CARBÓN A CARNE'!$F$20</f>
        <v>0.16207300021353654</v>
      </c>
      <c r="BG434" s="13">
        <v>0.1</v>
      </c>
      <c r="BH434" s="13">
        <f t="shared" si="344"/>
        <v>40</v>
      </c>
      <c r="BI434">
        <f>(((((BD434+BE434+BF434)/0.738210935315612)^2)+((BH434/Q434)^2))^(1/2))*T434</f>
        <v>71.237306235890216</v>
      </c>
      <c r="BJ434">
        <f t="shared" si="375"/>
        <v>1671.2373062358902</v>
      </c>
      <c r="BK434" s="13">
        <f t="shared" si="345"/>
        <v>1.01</v>
      </c>
      <c r="BL434" s="13">
        <f t="shared" si="346"/>
        <v>0.19</v>
      </c>
      <c r="BM434" s="13">
        <f t="shared" si="347"/>
        <v>1.8050000000000002</v>
      </c>
      <c r="BN434" s="13">
        <f t="shared" si="348"/>
        <v>16.02</v>
      </c>
      <c r="BO434" s="13">
        <f t="shared" si="349"/>
        <v>0.3125</v>
      </c>
      <c r="BP434" s="13">
        <f t="shared" si="350"/>
        <v>0.10149999999999999</v>
      </c>
      <c r="BQ434" s="13">
        <f>((((BJ434/(Q434+R434+S434+T434))^2)+((BK434/W434)^2))^(1/2))*AD434</f>
        <v>0.26636591484786293</v>
      </c>
      <c r="BR434" s="209">
        <f>((((BJ434/(Q434+R434+S434+T434))^2)+((BL434/X434)^2))^(1/2))*AE434</f>
        <v>5.0108439426825704E-2</v>
      </c>
      <c r="BS434" s="209">
        <f>(((((BJ434/(Q434+R434+S434+T434))^2)+((BM434/Y434)^2))^(1/2))*AF434)</f>
        <v>0.47603017455484414</v>
      </c>
      <c r="BT434" s="209">
        <f>((((BJ434/(Q434+R434+S434+T434))^2)+((BN434/Z434)^2))^(1/2))*AG434</f>
        <v>4.2249326295670926</v>
      </c>
      <c r="BU434" s="209">
        <f>((((BJ434/(Q434+R434+S434+T434))^2)+((BO434/AA434)^2))^(1/2))*AH434</f>
        <v>8.241519642570018E-2</v>
      </c>
      <c r="BV434" s="209">
        <f>((((BJ434/(Q434+R434+S434+T434))^2)+((BP434/AB434)^2))^(1/2))*AI434</f>
        <v>2.0373278644634125E-2</v>
      </c>
      <c r="CI434"/>
      <c r="CJ434"/>
      <c r="CK434"/>
      <c r="CL434"/>
      <c r="CM434"/>
    </row>
    <row r="435" spans="1:91" s="41" customFormat="1" ht="12.95" customHeight="1" thickBot="1" x14ac:dyDescent="0.3">
      <c r="A435" s="13">
        <v>4.64965440804992</v>
      </c>
      <c r="B435" s="13">
        <v>-74.134440105164302</v>
      </c>
      <c r="C435" s="13">
        <v>25</v>
      </c>
      <c r="D435" s="13">
        <v>29</v>
      </c>
      <c r="E435" s="13">
        <v>1873</v>
      </c>
      <c r="F435" s="3" t="s">
        <v>5</v>
      </c>
      <c r="G435" s="4" t="s">
        <v>389</v>
      </c>
      <c r="H435" s="5" t="s">
        <v>190</v>
      </c>
      <c r="I435" s="14" t="s">
        <v>1598</v>
      </c>
      <c r="J435" s="3" t="s">
        <v>1553</v>
      </c>
      <c r="K435" s="6" t="s">
        <v>1551</v>
      </c>
      <c r="L435" s="15">
        <v>12</v>
      </c>
      <c r="M435" s="3">
        <v>7</v>
      </c>
      <c r="N435" s="3">
        <f t="shared" si="317"/>
        <v>372</v>
      </c>
      <c r="O435" s="3">
        <v>31</v>
      </c>
      <c r="P435" s="14" t="s">
        <v>1554</v>
      </c>
      <c r="Q435" s="3">
        <v>750</v>
      </c>
      <c r="R435" s="14"/>
      <c r="S435" s="14"/>
      <c r="T435" s="14">
        <f>0.738210935315612*Q435</f>
        <v>553.658201486709</v>
      </c>
      <c r="U435" s="17">
        <v>3.9E-2</v>
      </c>
      <c r="V435" s="141">
        <v>2.02</v>
      </c>
      <c r="W435" s="147">
        <v>10.1</v>
      </c>
      <c r="X435" s="151">
        <v>1.9</v>
      </c>
      <c r="Y435" s="153">
        <v>18.05</v>
      </c>
      <c r="Z435" s="147">
        <v>160.19999999999999</v>
      </c>
      <c r="AA435" s="157">
        <v>3.125</v>
      </c>
      <c r="AB435" s="231">
        <v>1.0149999999999999</v>
      </c>
      <c r="AC435" s="237">
        <f t="shared" si="318"/>
        <v>4.1520134361652264E-2</v>
      </c>
      <c r="AD435" s="22">
        <f t="shared" si="319"/>
        <v>0.20760067180826133</v>
      </c>
      <c r="AE435" s="22">
        <f t="shared" si="320"/>
        <v>3.9053591726306583E-2</v>
      </c>
      <c r="AF435" s="22">
        <f t="shared" si="321"/>
        <v>0.37100912139991266</v>
      </c>
      <c r="AG435" s="22">
        <f t="shared" si="322"/>
        <v>3.2928344181864819</v>
      </c>
      <c r="AH435" s="22">
        <f t="shared" si="323"/>
        <v>6.4232881128793731E-2</v>
      </c>
      <c r="AI435" s="238">
        <f t="shared" si="324"/>
        <v>1.5878556894108112E-2</v>
      </c>
      <c r="AJ435" s="247">
        <f t="shared" si="325"/>
        <v>1.1161326441304372E-4</v>
      </c>
      <c r="AK435" s="23">
        <f t="shared" si="326"/>
        <v>5.5806632206521864E-4</v>
      </c>
      <c r="AL435" s="23">
        <f t="shared" si="327"/>
        <v>1.049827734578134E-4</v>
      </c>
      <c r="AM435" s="23">
        <f t="shared" si="328"/>
        <v>9.9733634784922765E-4</v>
      </c>
      <c r="AN435" s="23">
        <f t="shared" si="329"/>
        <v>8.8517054252324791E-3</v>
      </c>
      <c r="AO435" s="23">
        <f t="shared" si="330"/>
        <v>1.7266903529245626E-4</v>
      </c>
      <c r="AP435" s="248">
        <f t="shared" si="331"/>
        <v>4.2684292726097078E-5</v>
      </c>
      <c r="AQ435" s="256">
        <f t="shared" si="332"/>
        <v>558.06632206521863</v>
      </c>
      <c r="AR435" s="257">
        <f t="shared" si="333"/>
        <v>104.98277345781339</v>
      </c>
      <c r="AS435" s="257">
        <f t="shared" si="334"/>
        <v>997.33634784922765</v>
      </c>
      <c r="AT435" s="257">
        <f t="shared" si="335"/>
        <v>8851.7054252324797</v>
      </c>
      <c r="AU435" s="257">
        <f t="shared" si="336"/>
        <v>172.66903529245627</v>
      </c>
      <c r="AV435" s="258">
        <f t="shared" si="337"/>
        <v>42.684292726097077</v>
      </c>
      <c r="AW435" s="264">
        <v>1</v>
      </c>
      <c r="AX435" s="265">
        <f t="shared" si="338"/>
        <v>558.06632206521863</v>
      </c>
      <c r="AY435" s="265">
        <f t="shared" si="339"/>
        <v>104.98277345781339</v>
      </c>
      <c r="AZ435" s="265">
        <f t="shared" si="340"/>
        <v>997.33634784922765</v>
      </c>
      <c r="BA435" s="265">
        <f t="shared" si="341"/>
        <v>8851.7054252324797</v>
      </c>
      <c r="BB435" s="265">
        <f t="shared" si="342"/>
        <v>172.66903529245627</v>
      </c>
      <c r="BC435" s="266">
        <f t="shared" si="343"/>
        <v>42.684292726097077</v>
      </c>
      <c r="BD435" s="211">
        <f>'F. CONVERSIÓN DE CARBÓN A CARNE'!$F$20</f>
        <v>0.16207300021353654</v>
      </c>
      <c r="BG435" s="13">
        <v>0.1</v>
      </c>
      <c r="BH435" s="13">
        <f t="shared" si="344"/>
        <v>75</v>
      </c>
      <c r="BI435">
        <f>(((((BD435+BE435+BF435)/0.738210935315612)^2)+((BH435/Q435)^2))^(1/2))*T435</f>
        <v>133.56994919229416</v>
      </c>
      <c r="BJ435">
        <f t="shared" si="375"/>
        <v>5758.5699491922942</v>
      </c>
      <c r="BK435" s="13">
        <f t="shared" si="345"/>
        <v>1.01</v>
      </c>
      <c r="BL435" s="13">
        <f t="shared" si="346"/>
        <v>0.19</v>
      </c>
      <c r="BM435" s="13">
        <f t="shared" si="347"/>
        <v>1.8050000000000002</v>
      </c>
      <c r="BN435" s="13">
        <f t="shared" si="348"/>
        <v>16.02</v>
      </c>
      <c r="BO435" s="13">
        <f t="shared" si="349"/>
        <v>0.3125</v>
      </c>
      <c r="BP435" s="13">
        <f t="shared" si="350"/>
        <v>0.10149999999999999</v>
      </c>
      <c r="BQ435" s="13">
        <f>((((BJ435/(Q435+R435+S435+T435))^2)+((BK435/W435)^2))^(1/2))*AD435</f>
        <v>0.91725675876219892</v>
      </c>
      <c r="BR435" s="209">
        <f>((((BJ435/(Q435+R435+S435+T435))^2)+((BL435/X435)^2))^(1/2))*AE435</f>
        <v>0.17255325164833443</v>
      </c>
      <c r="BS435" s="209">
        <f>(((((BJ435/(Q435+R435+S435+T435))^2)+((BM435/Y435)^2))^(1/2))*AF435)</f>
        <v>1.6392558906591777</v>
      </c>
      <c r="BT435" s="209">
        <f>((((BJ435/(Q435+R435+S435+T435))^2)+((BN435/Z435)^2))^(1/2))*AG435</f>
        <v>14.548963638980622</v>
      </c>
      <c r="BU435" s="209">
        <f>((((BJ435/(Q435+R435+S435+T435))^2)+((BO435/AA435)^2))^(1/2))*AH435</f>
        <v>0.2838046902110764</v>
      </c>
      <c r="BV435" s="209">
        <f>((((BJ435/(Q435+R435+S435+T435))^2)+((BP435/AB435)^2))^(1/2))*AI435</f>
        <v>7.015735307428414E-2</v>
      </c>
      <c r="CI435"/>
      <c r="CJ435"/>
      <c r="CK435"/>
      <c r="CL435"/>
      <c r="CM435"/>
    </row>
    <row r="436" spans="1:91" s="39" customFormat="1" ht="12.95" customHeight="1" thickBot="1" x14ac:dyDescent="0.3">
      <c r="A436" s="13">
        <v>4.6499344094004798</v>
      </c>
      <c r="B436" s="13">
        <v>-74.065089214571103</v>
      </c>
      <c r="C436" s="13">
        <v>33</v>
      </c>
      <c r="D436" s="13">
        <v>29</v>
      </c>
      <c r="E436" s="13">
        <v>2374</v>
      </c>
      <c r="F436" s="58" t="s">
        <v>13</v>
      </c>
      <c r="G436" s="59" t="s">
        <v>517</v>
      </c>
      <c r="H436" s="60" t="s">
        <v>1324</v>
      </c>
      <c r="I436" s="58" t="s">
        <v>1563</v>
      </c>
      <c r="J436" s="58"/>
      <c r="K436" s="63">
        <v>40836</v>
      </c>
      <c r="L436" s="58">
        <v>7</v>
      </c>
      <c r="M436" s="58">
        <v>2</v>
      </c>
      <c r="N436" s="3">
        <f t="shared" si="317"/>
        <v>56</v>
      </c>
      <c r="O436" s="16">
        <v>8</v>
      </c>
      <c r="P436" s="16" t="s">
        <v>1632</v>
      </c>
      <c r="Q436" s="58">
        <v>550</v>
      </c>
      <c r="R436" s="14"/>
      <c r="S436" s="14"/>
      <c r="T436" s="14"/>
      <c r="U436" s="17">
        <v>3.9E-2</v>
      </c>
      <c r="V436" s="145">
        <v>0.36</v>
      </c>
      <c r="W436" s="150">
        <v>1.8</v>
      </c>
      <c r="X436" s="152">
        <v>10.3</v>
      </c>
      <c r="Y436" s="156">
        <f>0.01805*1000</f>
        <v>18.05</v>
      </c>
      <c r="Z436" s="150">
        <v>311.5</v>
      </c>
      <c r="AA436" s="157">
        <f>0.003125*1000</f>
        <v>3.125</v>
      </c>
      <c r="AB436" s="227">
        <v>0.28499999999999998</v>
      </c>
      <c r="AC436" s="237">
        <f t="shared" si="318"/>
        <v>3.1218269817035803E-3</v>
      </c>
      <c r="AD436" s="22">
        <f t="shared" si="319"/>
        <v>1.5609134908517902E-2</v>
      </c>
      <c r="AE436" s="22">
        <f t="shared" si="320"/>
        <v>8.9318938643185769E-2</v>
      </c>
      <c r="AF436" s="22">
        <f t="shared" si="321"/>
        <v>0.15652493616597118</v>
      </c>
      <c r="AG436" s="22">
        <f t="shared" si="322"/>
        <v>2.701247513335181</v>
      </c>
      <c r="AH436" s="22">
        <f t="shared" si="323"/>
        <v>2.7099192549510247E-2</v>
      </c>
      <c r="AI436" s="238">
        <f t="shared" si="324"/>
        <v>1.8810000000000001E-3</v>
      </c>
      <c r="AJ436" s="247">
        <f t="shared" si="325"/>
        <v>3.2519031059412297E-5</v>
      </c>
      <c r="AK436" s="23">
        <f t="shared" si="326"/>
        <v>1.6259515529706148E-4</v>
      </c>
      <c r="AL436" s="23">
        <f t="shared" si="327"/>
        <v>9.3040561086651843E-4</v>
      </c>
      <c r="AM436" s="23">
        <f t="shared" si="328"/>
        <v>1.6304680850621998E-3</v>
      </c>
      <c r="AN436" s="23">
        <f t="shared" si="329"/>
        <v>2.8137994930574801E-2</v>
      </c>
      <c r="AO436" s="23">
        <f t="shared" si="330"/>
        <v>2.8228325572406506E-4</v>
      </c>
      <c r="AP436" s="248">
        <f t="shared" si="331"/>
        <v>1.9593750000000002E-5</v>
      </c>
      <c r="AQ436" s="256">
        <f t="shared" si="332"/>
        <v>162.59515529706147</v>
      </c>
      <c r="AR436" s="257">
        <f t="shared" si="333"/>
        <v>930.40561086651837</v>
      </c>
      <c r="AS436" s="257">
        <f t="shared" si="334"/>
        <v>1630.4680850621999</v>
      </c>
      <c r="AT436" s="257">
        <f t="shared" si="335"/>
        <v>28137.994930574801</v>
      </c>
      <c r="AU436" s="257">
        <f t="shared" si="336"/>
        <v>282.28325572406504</v>
      </c>
      <c r="AV436" s="258">
        <f t="shared" si="337"/>
        <v>19.593750000000004</v>
      </c>
      <c r="AW436" s="264">
        <v>0</v>
      </c>
      <c r="AX436" s="265">
        <f t="shared" si="338"/>
        <v>0</v>
      </c>
      <c r="AY436" s="265">
        <f t="shared" si="339"/>
        <v>0</v>
      </c>
      <c r="AZ436" s="265">
        <f t="shared" si="340"/>
        <v>0</v>
      </c>
      <c r="BA436" s="265">
        <f t="shared" si="341"/>
        <v>0</v>
      </c>
      <c r="BB436" s="265">
        <f t="shared" si="342"/>
        <v>0</v>
      </c>
      <c r="BC436" s="266">
        <f t="shared" si="343"/>
        <v>0</v>
      </c>
      <c r="BG436" s="13">
        <v>0.1</v>
      </c>
      <c r="BH436" s="13">
        <f t="shared" si="344"/>
        <v>55</v>
      </c>
      <c r="BI436"/>
      <c r="BJ436">
        <f>BH436</f>
        <v>55</v>
      </c>
      <c r="BK436" s="13">
        <f t="shared" si="345"/>
        <v>0.18000000000000002</v>
      </c>
      <c r="BL436" s="13">
        <f t="shared" si="346"/>
        <v>1.03</v>
      </c>
      <c r="BM436" s="13">
        <f t="shared" si="347"/>
        <v>1.8050000000000002</v>
      </c>
      <c r="BN436" s="13">
        <f t="shared" si="348"/>
        <v>31.150000000000002</v>
      </c>
      <c r="BO436" s="13">
        <f t="shared" si="349"/>
        <v>0.3125</v>
      </c>
      <c r="BP436" s="13">
        <f t="shared" si="350"/>
        <v>2.8499999999999998E-2</v>
      </c>
      <c r="BQ436" s="13">
        <f>((((BJ436/Q436)^2)+((BK436/W436)^2))^(1/2))*AD436</f>
        <v>2.2074650284537342E-3</v>
      </c>
      <c r="BR436" s="209">
        <f>(((((BJ436/Q436))^2)+((BL436/X436)^2))^(1/2))*AE436</f>
        <v>1.2631605440596364E-2</v>
      </c>
      <c r="BS436" s="209">
        <f>(((((BJ436/Q436))^2)+((BM436/Y436)^2))^(1/2))*AF436</f>
        <v>2.2135968757549945E-2</v>
      </c>
      <c r="BT436" s="209">
        <f>((((BJ436/Q436)^2)+((BN436/Z436)^2))^(1/2))*AG436</f>
        <v>0.38201408686852117</v>
      </c>
      <c r="BU436" s="209">
        <f>((((BJ436/Q436)^2)+((BO436/AA436)^2))^(1/2))*AH436</f>
        <v>3.8324045632877331E-3</v>
      </c>
      <c r="BV436" s="209">
        <f>((((BJ436/Q436)^2)+((BP436/AB436)^2))^(1/2))*AI436</f>
        <v>2.6601357108237925E-4</v>
      </c>
      <c r="CI436"/>
      <c r="CJ436"/>
      <c r="CK436"/>
      <c r="CL436"/>
      <c r="CM436"/>
    </row>
    <row r="437" spans="1:91" s="39" customFormat="1" ht="12.95" customHeight="1" thickBot="1" x14ac:dyDescent="0.3">
      <c r="A437" s="13">
        <v>4.6507800811131297</v>
      </c>
      <c r="B437" s="13">
        <v>-74.136232604979995</v>
      </c>
      <c r="C437" s="13">
        <v>25</v>
      </c>
      <c r="D437" s="13">
        <v>30</v>
      </c>
      <c r="E437" s="13">
        <v>1886</v>
      </c>
      <c r="F437" s="3" t="s">
        <v>5</v>
      </c>
      <c r="G437" s="4" t="s">
        <v>414</v>
      </c>
      <c r="H437" s="5" t="s">
        <v>415</v>
      </c>
      <c r="I437" s="14" t="s">
        <v>1598</v>
      </c>
      <c r="J437" s="3" t="s">
        <v>1553</v>
      </c>
      <c r="K437" s="6">
        <v>40618</v>
      </c>
      <c r="L437" s="15">
        <v>12</v>
      </c>
      <c r="M437" s="3">
        <v>7</v>
      </c>
      <c r="N437" s="3">
        <f t="shared" si="317"/>
        <v>360</v>
      </c>
      <c r="O437" s="3">
        <v>30</v>
      </c>
      <c r="P437" s="14" t="s">
        <v>1554</v>
      </c>
      <c r="Q437" s="3">
        <v>440</v>
      </c>
      <c r="R437" s="14"/>
      <c r="S437" s="14"/>
      <c r="T437" s="14">
        <f>0.738210935315612*Q437</f>
        <v>324.81281153886925</v>
      </c>
      <c r="U437" s="17">
        <v>3.9E-2</v>
      </c>
      <c r="V437" s="141">
        <v>2.02</v>
      </c>
      <c r="W437" s="147">
        <v>10.1</v>
      </c>
      <c r="X437" s="151">
        <v>1.9</v>
      </c>
      <c r="Y437" s="153">
        <v>18.05</v>
      </c>
      <c r="Z437" s="147">
        <v>160.19999999999999</v>
      </c>
      <c r="AA437" s="157">
        <v>3.125</v>
      </c>
      <c r="AB437" s="231">
        <v>1.0149999999999999</v>
      </c>
      <c r="AC437" s="237">
        <f t="shared" si="318"/>
        <v>2.4358478825502662E-2</v>
      </c>
      <c r="AD437" s="22">
        <f t="shared" si="319"/>
        <v>0.1217923941275133</v>
      </c>
      <c r="AE437" s="22">
        <f t="shared" si="320"/>
        <v>2.2911440479433196E-2</v>
      </c>
      <c r="AF437" s="22">
        <f t="shared" si="321"/>
        <v>0.21765868455461543</v>
      </c>
      <c r="AG437" s="22">
        <f t="shared" si="322"/>
        <v>1.9317961920027358</v>
      </c>
      <c r="AH437" s="22">
        <f t="shared" si="323"/>
        <v>3.7683290262225659E-2</v>
      </c>
      <c r="AI437" s="238">
        <f t="shared" si="324"/>
        <v>9.3154200445434258E-3</v>
      </c>
      <c r="AJ437" s="247">
        <f t="shared" si="325"/>
        <v>6.7662441181951842E-5</v>
      </c>
      <c r="AK437" s="23">
        <f t="shared" si="326"/>
        <v>3.383122059097592E-4</v>
      </c>
      <c r="AL437" s="23">
        <f t="shared" si="327"/>
        <v>6.3642890220647766E-5</v>
      </c>
      <c r="AM437" s="23">
        <f t="shared" si="328"/>
        <v>6.0460745709615396E-4</v>
      </c>
      <c r="AN437" s="23">
        <f t="shared" si="329"/>
        <v>5.3661005333409326E-3</v>
      </c>
      <c r="AO437" s="23">
        <f t="shared" si="330"/>
        <v>1.0467580628396017E-4</v>
      </c>
      <c r="AP437" s="248">
        <f t="shared" si="331"/>
        <v>2.5876166790398405E-5</v>
      </c>
      <c r="AQ437" s="256">
        <f t="shared" si="332"/>
        <v>338.3122059097592</v>
      </c>
      <c r="AR437" s="257">
        <f t="shared" si="333"/>
        <v>63.642890220647764</v>
      </c>
      <c r="AS437" s="257">
        <f t="shared" si="334"/>
        <v>604.60745709615401</v>
      </c>
      <c r="AT437" s="257">
        <f t="shared" si="335"/>
        <v>5366.100533340933</v>
      </c>
      <c r="AU437" s="257">
        <f t="shared" si="336"/>
        <v>104.67580628396017</v>
      </c>
      <c r="AV437" s="258">
        <f t="shared" si="337"/>
        <v>25.876166790398404</v>
      </c>
      <c r="AW437" s="264">
        <v>1</v>
      </c>
      <c r="AX437" s="265">
        <f t="shared" si="338"/>
        <v>338.3122059097592</v>
      </c>
      <c r="AY437" s="265">
        <f t="shared" si="339"/>
        <v>63.642890220647764</v>
      </c>
      <c r="AZ437" s="265">
        <f t="shared" si="340"/>
        <v>604.60745709615401</v>
      </c>
      <c r="BA437" s="265">
        <f t="shared" si="341"/>
        <v>5366.100533340933</v>
      </c>
      <c r="BB437" s="265">
        <f t="shared" si="342"/>
        <v>104.67580628396017</v>
      </c>
      <c r="BC437" s="266">
        <f t="shared" si="343"/>
        <v>25.876166790398404</v>
      </c>
      <c r="BD437" s="211">
        <f>'F. CONVERSIÓN DE CARBÓN A CARNE'!$F$20</f>
        <v>0.16207300021353654</v>
      </c>
      <c r="BG437" s="13">
        <v>0.1</v>
      </c>
      <c r="BH437" s="13">
        <f t="shared" si="344"/>
        <v>44</v>
      </c>
      <c r="BI437">
        <f>(((((BD437+BE437+BF437)/0.738210935315612)^2)+((BH437/Q437)^2))^(1/2))*T437</f>
        <v>78.361036859479228</v>
      </c>
      <c r="BJ437">
        <f t="shared" ref="BJ437:BJ439" si="376">(((BH437)^2)+((BI437^2))^(1/2))</f>
        <v>2014.3610368594793</v>
      </c>
      <c r="BK437" s="13">
        <f t="shared" si="345"/>
        <v>1.01</v>
      </c>
      <c r="BL437" s="13">
        <f t="shared" si="346"/>
        <v>0.19</v>
      </c>
      <c r="BM437" s="13">
        <f t="shared" si="347"/>
        <v>1.8050000000000002</v>
      </c>
      <c r="BN437" s="13">
        <f t="shared" si="348"/>
        <v>16.02</v>
      </c>
      <c r="BO437" s="13">
        <f t="shared" si="349"/>
        <v>0.3125</v>
      </c>
      <c r="BP437" s="13">
        <f t="shared" si="350"/>
        <v>0.10149999999999999</v>
      </c>
      <c r="BQ437" s="13">
        <f>((((BJ437/(Q437+R437+S437+T437))^2)+((BK437/W437)^2))^(1/2))*AD437</f>
        <v>0.32100746596962532</v>
      </c>
      <c r="BR437" s="209">
        <f>((((BJ437/(Q437+R437+S437+T437))^2)+((BL437/X437)^2))^(1/2))*AE437</f>
        <v>6.0387543103196842E-2</v>
      </c>
      <c r="BS437" s="209">
        <f>(((((BJ437/(Q437+R437+S437+T437))^2)+((BM437/Y437)^2))^(1/2))*AF437)</f>
        <v>0.5736816594803702</v>
      </c>
      <c r="BT437" s="209">
        <f>((((BJ437/(Q437+R437+S437+T437))^2)+((BN437/Z437)^2))^(1/2))*AG437</f>
        <v>5.0916233711221759</v>
      </c>
      <c r="BU437" s="209">
        <f>((((BJ437/(Q437+R437+S437+T437))^2)+((BO437/AA437)^2))^(1/2))*AH437</f>
        <v>9.9321616946047464E-2</v>
      </c>
      <c r="BV437" s="209">
        <f>((((BJ437/(Q437+R437+S437+T437))^2)+((BP437/AB437)^2))^(1/2))*AI437</f>
        <v>2.4552595458553487E-2</v>
      </c>
      <c r="CI437"/>
      <c r="CJ437"/>
      <c r="CK437"/>
      <c r="CL437"/>
      <c r="CM437"/>
    </row>
    <row r="438" spans="1:91" s="39" customFormat="1" ht="12.95" customHeight="1" thickBot="1" x14ac:dyDescent="0.3">
      <c r="A438" s="13">
        <v>4.6510888888888893</v>
      </c>
      <c r="B438" s="13">
        <v>-74.137936111111117</v>
      </c>
      <c r="C438" s="13">
        <v>25</v>
      </c>
      <c r="D438" s="13">
        <v>30</v>
      </c>
      <c r="E438" s="13">
        <v>1886</v>
      </c>
      <c r="F438" s="3" t="s">
        <v>5</v>
      </c>
      <c r="G438" s="4" t="s">
        <v>418</v>
      </c>
      <c r="H438" s="5" t="s">
        <v>419</v>
      </c>
      <c r="I438" s="14" t="s">
        <v>1598</v>
      </c>
      <c r="J438" s="3" t="s">
        <v>1553</v>
      </c>
      <c r="K438" s="6" t="s">
        <v>1551</v>
      </c>
      <c r="L438" s="15">
        <v>12</v>
      </c>
      <c r="M438" s="3">
        <v>7</v>
      </c>
      <c r="N438" s="3">
        <f t="shared" si="317"/>
        <v>372</v>
      </c>
      <c r="O438" s="3">
        <v>31</v>
      </c>
      <c r="P438" s="14" t="s">
        <v>1554</v>
      </c>
      <c r="Q438" s="3">
        <v>2500</v>
      </c>
      <c r="R438" s="14"/>
      <c r="S438" s="14"/>
      <c r="T438" s="14">
        <f>0.738210935315612*Q438</f>
        <v>1845.52733828903</v>
      </c>
      <c r="U438" s="17">
        <v>3.9E-2</v>
      </c>
      <c r="V438" s="141">
        <v>2.02</v>
      </c>
      <c r="W438" s="147">
        <v>10.1</v>
      </c>
      <c r="X438" s="151">
        <v>1.9</v>
      </c>
      <c r="Y438" s="153">
        <v>18.05</v>
      </c>
      <c r="Z438" s="147">
        <v>160.19999999999999</v>
      </c>
      <c r="AA438" s="157">
        <v>3.125</v>
      </c>
      <c r="AB438" s="231">
        <v>1.0149999999999999</v>
      </c>
      <c r="AC438" s="237">
        <f t="shared" si="318"/>
        <v>0.13840044787217426</v>
      </c>
      <c r="AD438" s="22">
        <f t="shared" si="319"/>
        <v>0.69200223936087113</v>
      </c>
      <c r="AE438" s="22">
        <f t="shared" si="320"/>
        <v>0.13017863908768862</v>
      </c>
      <c r="AF438" s="22">
        <f t="shared" si="321"/>
        <v>1.2366970713330419</v>
      </c>
      <c r="AG438" s="22">
        <f t="shared" si="322"/>
        <v>10.976114727288273</v>
      </c>
      <c r="AH438" s="22">
        <f t="shared" si="323"/>
        <v>0.21410960376264576</v>
      </c>
      <c r="AI438" s="238">
        <f t="shared" si="324"/>
        <v>5.2928522980360389E-2</v>
      </c>
      <c r="AJ438" s="247">
        <f t="shared" si="325"/>
        <v>3.7204421471014585E-4</v>
      </c>
      <c r="AK438" s="23">
        <f t="shared" si="326"/>
        <v>1.8602210735507289E-3</v>
      </c>
      <c r="AL438" s="23">
        <f t="shared" si="327"/>
        <v>3.4994257819271132E-4</v>
      </c>
      <c r="AM438" s="23">
        <f t="shared" si="328"/>
        <v>3.3244544928307577E-3</v>
      </c>
      <c r="AN438" s="23">
        <f t="shared" si="329"/>
        <v>2.9505684750774929E-2</v>
      </c>
      <c r="AO438" s="23">
        <f t="shared" si="330"/>
        <v>5.7556345097485421E-4</v>
      </c>
      <c r="AP438" s="248">
        <f t="shared" si="331"/>
        <v>1.4228097575365696E-4</v>
      </c>
      <c r="AQ438" s="256">
        <f t="shared" si="332"/>
        <v>1860.221073550729</v>
      </c>
      <c r="AR438" s="257">
        <f t="shared" si="333"/>
        <v>349.94257819271132</v>
      </c>
      <c r="AS438" s="257">
        <f t="shared" si="334"/>
        <v>3324.4544928307578</v>
      </c>
      <c r="AT438" s="257">
        <f t="shared" si="335"/>
        <v>29505.68475077493</v>
      </c>
      <c r="AU438" s="257">
        <f t="shared" si="336"/>
        <v>575.56345097485416</v>
      </c>
      <c r="AV438" s="258">
        <f t="shared" si="337"/>
        <v>142.28097575365697</v>
      </c>
      <c r="AW438" s="264">
        <v>1</v>
      </c>
      <c r="AX438" s="265">
        <f t="shared" si="338"/>
        <v>1860.221073550729</v>
      </c>
      <c r="AY438" s="265">
        <f t="shared" si="339"/>
        <v>349.94257819271132</v>
      </c>
      <c r="AZ438" s="265">
        <f t="shared" si="340"/>
        <v>3324.4544928307578</v>
      </c>
      <c r="BA438" s="265">
        <f t="shared" si="341"/>
        <v>29505.68475077493</v>
      </c>
      <c r="BB438" s="265">
        <f t="shared" si="342"/>
        <v>575.56345097485416</v>
      </c>
      <c r="BC438" s="266">
        <f t="shared" si="343"/>
        <v>142.28097575365697</v>
      </c>
      <c r="BD438" s="211">
        <f>'F. CONVERSIÓN DE CARBÓN A CARNE'!$F$20</f>
        <v>0.16207300021353654</v>
      </c>
      <c r="BG438" s="13">
        <v>0.1</v>
      </c>
      <c r="BH438" s="13">
        <f t="shared" si="344"/>
        <v>250</v>
      </c>
      <c r="BI438">
        <f>(((((BD438+BE438+BF438)/0.738210935315612)^2)+((BH438/Q438)^2))^(1/2))*T438</f>
        <v>445.23316397431387</v>
      </c>
      <c r="BJ438">
        <f t="shared" si="376"/>
        <v>62945.233163974313</v>
      </c>
      <c r="BK438" s="13">
        <f t="shared" si="345"/>
        <v>1.01</v>
      </c>
      <c r="BL438" s="13">
        <f t="shared" si="346"/>
        <v>0.19</v>
      </c>
      <c r="BM438" s="13">
        <f t="shared" si="347"/>
        <v>1.8050000000000002</v>
      </c>
      <c r="BN438" s="13">
        <f t="shared" si="348"/>
        <v>16.02</v>
      </c>
      <c r="BO438" s="13">
        <f t="shared" si="349"/>
        <v>0.3125</v>
      </c>
      <c r="BP438" s="13">
        <f t="shared" si="350"/>
        <v>0.10149999999999999</v>
      </c>
      <c r="BQ438" s="13">
        <f>((((BJ438/(Q438+R438+S438+T438))^2)+((BK438/W438)^2))^(1/2))*AD438</f>
        <v>10.023934245179007</v>
      </c>
      <c r="BR438" s="209">
        <f>((((BJ438/(Q438+R438+S438+T438))^2)+((BL438/X438)^2))^(1/2))*AE438</f>
        <v>1.8856906005782288</v>
      </c>
      <c r="BS438" s="209">
        <f>(((((BJ438/(Q438+R438+S438+T438))^2)+((BM438/Y438)^2))^(1/2))*AF438)</f>
        <v>17.914060705493174</v>
      </c>
      <c r="BT438" s="209">
        <f>((((BJ438/(Q438+R438+S438+T438))^2)+((BN438/Z438)^2))^(1/2))*AG438</f>
        <v>158.99349169085909</v>
      </c>
      <c r="BU438" s="209">
        <f>((((BJ438/(Q438+R438+S438+T438))^2)+((BO438/AA438)^2))^(1/2))*AH438</f>
        <v>3.1014648035826133</v>
      </c>
      <c r="BV438" s="209">
        <f>((((BJ438/(Q438+R438+S438+T438))^2)+((BP438/AB438)^2))^(1/2))*AI438</f>
        <v>0.76669120975618954</v>
      </c>
      <c r="CI438"/>
      <c r="CJ438"/>
      <c r="CK438"/>
      <c r="CL438"/>
      <c r="CM438"/>
    </row>
    <row r="439" spans="1:91" s="39" customFormat="1" ht="12.95" customHeight="1" thickBot="1" x14ac:dyDescent="0.3">
      <c r="A439" s="13">
        <v>4.6511444444444452</v>
      </c>
      <c r="B439" s="13">
        <v>-74.100208333333327</v>
      </c>
      <c r="C439" s="13">
        <v>29</v>
      </c>
      <c r="D439" s="13">
        <v>30</v>
      </c>
      <c r="E439" s="13">
        <v>2383</v>
      </c>
      <c r="F439" s="58" t="s">
        <v>13</v>
      </c>
      <c r="G439" s="59" t="s">
        <v>1313</v>
      </c>
      <c r="H439" s="60" t="s">
        <v>1314</v>
      </c>
      <c r="I439" s="16" t="s">
        <v>1609</v>
      </c>
      <c r="J439" s="16"/>
      <c r="K439" s="67">
        <v>40569</v>
      </c>
      <c r="L439" s="62">
        <v>12</v>
      </c>
      <c r="M439" s="16">
        <v>3</v>
      </c>
      <c r="N439" s="3">
        <f t="shared" si="317"/>
        <v>144</v>
      </c>
      <c r="O439" s="16">
        <v>12</v>
      </c>
      <c r="P439" s="16" t="s">
        <v>1593</v>
      </c>
      <c r="Q439" s="16">
        <v>166.66666666666666</v>
      </c>
      <c r="R439" s="14"/>
      <c r="S439" s="14"/>
      <c r="T439" s="14"/>
      <c r="U439" s="17">
        <v>3.9E-2</v>
      </c>
      <c r="V439" s="48">
        <v>2.8800000000000002E-3</v>
      </c>
      <c r="W439" s="49">
        <v>3.2000000000000002E-3</v>
      </c>
      <c r="X439" s="49">
        <v>7.5000000000000002E-4</v>
      </c>
      <c r="Y439" s="49">
        <v>4.0000000000000003E-5</v>
      </c>
      <c r="Z439" s="49">
        <v>6.7999999999999996E-3</v>
      </c>
      <c r="AA439" s="49">
        <v>2.64</v>
      </c>
      <c r="AB439" s="228">
        <v>1.4999999999999999E-2</v>
      </c>
      <c r="AC439" s="237">
        <f t="shared" si="318"/>
        <v>7.5680654101904978E-6</v>
      </c>
      <c r="AD439" s="22">
        <f t="shared" si="319"/>
        <v>8.4089615668783317E-6</v>
      </c>
      <c r="AE439" s="22">
        <f t="shared" si="320"/>
        <v>1.9708503672371088E-6</v>
      </c>
      <c r="AF439" s="22">
        <f t="shared" si="321"/>
        <v>1.0511201958597914E-7</v>
      </c>
      <c r="AG439" s="22">
        <f t="shared" si="322"/>
        <v>1.7869043329616453E-5</v>
      </c>
      <c r="AH439" s="22">
        <f t="shared" si="323"/>
        <v>6.9373932926746233E-3</v>
      </c>
      <c r="AI439" s="238">
        <f t="shared" si="324"/>
        <v>2.9999999999999994E-5</v>
      </c>
      <c r="AJ439" s="247">
        <f t="shared" si="325"/>
        <v>5.2556009792989569E-8</v>
      </c>
      <c r="AK439" s="23">
        <f t="shared" si="326"/>
        <v>5.8395566436655082E-8</v>
      </c>
      <c r="AL439" s="23">
        <f t="shared" si="327"/>
        <v>1.3686460883591034E-8</v>
      </c>
      <c r="AM439" s="23">
        <f t="shared" si="328"/>
        <v>7.2994458045818847E-10</v>
      </c>
      <c r="AN439" s="23">
        <f t="shared" si="329"/>
        <v>1.2409057867789204E-7</v>
      </c>
      <c r="AO439" s="23">
        <f t="shared" si="330"/>
        <v>4.8176342310240436E-5</v>
      </c>
      <c r="AP439" s="248">
        <f t="shared" si="331"/>
        <v>2.0833333333333328E-7</v>
      </c>
      <c r="AQ439" s="256">
        <f t="shared" si="332"/>
        <v>5.8395566436655083E-2</v>
      </c>
      <c r="AR439" s="257">
        <f t="shared" si="333"/>
        <v>1.3686460883591033E-2</v>
      </c>
      <c r="AS439" s="257">
        <f t="shared" si="334"/>
        <v>7.2994458045818852E-4</v>
      </c>
      <c r="AT439" s="257">
        <f t="shared" si="335"/>
        <v>0.12409057867789204</v>
      </c>
      <c r="AU439" s="257">
        <f t="shared" si="336"/>
        <v>48.176342310240436</v>
      </c>
      <c r="AV439" s="258">
        <f t="shared" si="337"/>
        <v>0.20833333333333329</v>
      </c>
      <c r="AW439" s="264">
        <v>0</v>
      </c>
      <c r="AX439" s="265">
        <f t="shared" si="338"/>
        <v>0</v>
      </c>
      <c r="AY439" s="265">
        <f t="shared" si="339"/>
        <v>0</v>
      </c>
      <c r="AZ439" s="265">
        <f t="shared" si="340"/>
        <v>0</v>
      </c>
      <c r="BA439" s="265">
        <f t="shared" si="341"/>
        <v>0</v>
      </c>
      <c r="BB439" s="265">
        <f t="shared" si="342"/>
        <v>0</v>
      </c>
      <c r="BC439" s="266">
        <f t="shared" si="343"/>
        <v>0</v>
      </c>
      <c r="BG439" s="13">
        <v>0.1</v>
      </c>
      <c r="BH439" s="13">
        <f t="shared" si="344"/>
        <v>16.666666666666668</v>
      </c>
      <c r="BI439">
        <f>(((BD439+BE439+BF439)^2)+(BH439^2))^(1/2)</f>
        <v>16.666666666666668</v>
      </c>
      <c r="BJ439">
        <f t="shared" si="376"/>
        <v>294.44444444444451</v>
      </c>
      <c r="BK439" s="13">
        <f t="shared" si="345"/>
        <v>3.2000000000000003E-4</v>
      </c>
      <c r="BL439" s="13">
        <f t="shared" si="346"/>
        <v>7.5000000000000007E-5</v>
      </c>
      <c r="BM439" s="13">
        <f t="shared" si="347"/>
        <v>4.0000000000000007E-6</v>
      </c>
      <c r="BN439" s="13">
        <f t="shared" si="348"/>
        <v>6.8000000000000005E-4</v>
      </c>
      <c r="BO439" s="13">
        <f t="shared" si="349"/>
        <v>0.26400000000000001</v>
      </c>
      <c r="BP439" s="13">
        <f t="shared" si="350"/>
        <v>1.5E-3</v>
      </c>
      <c r="BQ439" s="13">
        <f>((((BJ439/(Q439+R439+S439+T439))^2)+((BK439/W439)^2))^(1/2))*AD439</f>
        <v>1.4879612016912482E-5</v>
      </c>
      <c r="BR439" s="209">
        <f>((((BJ439/(Q439+R439+S439+T439))^2)+((BL439/X439)^2))^(1/2))*AE439</f>
        <v>3.4874090664638623E-6</v>
      </c>
      <c r="BS439" s="209">
        <f>(((((BJ439/(Q439+R439+S439+T439))^2)+((BM439/Y439)^2))^(1/2))*AF439)</f>
        <v>1.8599515021140601E-7</v>
      </c>
      <c r="BT439" s="209">
        <f>((((BJ439/(Q439+R439+S439+T439))^2)+((BN439/Z439)^2))^(1/2))*AG439</f>
        <v>3.1619175535939018E-5</v>
      </c>
      <c r="BU439" s="209">
        <f>((((BJ439/(Q439+R439+S439+T439))^2)+((BO439/AA439)^2))^(1/2))*AH439</f>
        <v>1.2275679913952797E-2</v>
      </c>
      <c r="BV439" s="209">
        <f>((((BJ439/(Q439+R439+S439+T439))^2)+((BP439/AB439)^2))^(1/2))*AI439</f>
        <v>5.3084837759947997E-5</v>
      </c>
      <c r="CI439"/>
      <c r="CJ439"/>
      <c r="CK439"/>
      <c r="CL439"/>
      <c r="CM439"/>
    </row>
    <row r="440" spans="1:91" s="39" customFormat="1" ht="12.95" customHeight="1" thickBot="1" x14ac:dyDescent="0.3">
      <c r="A440" s="13">
        <v>4.6512763926774898</v>
      </c>
      <c r="B440" s="13">
        <v>-74.055626348664205</v>
      </c>
      <c r="C440" s="13">
        <v>34</v>
      </c>
      <c r="D440" s="13">
        <v>30</v>
      </c>
      <c r="E440" s="13">
        <v>2388</v>
      </c>
      <c r="F440" s="58" t="s">
        <v>13</v>
      </c>
      <c r="G440" s="59" t="s">
        <v>1144</v>
      </c>
      <c r="H440" s="60" t="s">
        <v>1145</v>
      </c>
      <c r="I440" s="16" t="s">
        <v>1585</v>
      </c>
      <c r="J440" s="16"/>
      <c r="K440" s="73">
        <v>39280</v>
      </c>
      <c r="L440" s="69">
        <v>11</v>
      </c>
      <c r="M440" s="16">
        <v>7</v>
      </c>
      <c r="N440" s="3">
        <f t="shared" si="317"/>
        <v>330</v>
      </c>
      <c r="O440" s="3">
        <v>30</v>
      </c>
      <c r="P440" s="16" t="s">
        <v>1632</v>
      </c>
      <c r="Q440" s="62">
        <v>550</v>
      </c>
      <c r="R440" s="14"/>
      <c r="S440" s="14"/>
      <c r="T440" s="14"/>
      <c r="U440" s="17">
        <v>3.9E-2</v>
      </c>
      <c r="V440" s="145">
        <v>0.36</v>
      </c>
      <c r="W440" s="150">
        <v>1.8</v>
      </c>
      <c r="X440" s="152">
        <v>10.3</v>
      </c>
      <c r="Y440" s="156">
        <f>0.01805*1000</f>
        <v>18.05</v>
      </c>
      <c r="Z440" s="150">
        <v>311.5</v>
      </c>
      <c r="AA440" s="157">
        <f>0.003125*1000</f>
        <v>3.125</v>
      </c>
      <c r="AB440" s="227">
        <v>0.28499999999999998</v>
      </c>
      <c r="AC440" s="237">
        <f t="shared" si="318"/>
        <v>3.1218269817035803E-3</v>
      </c>
      <c r="AD440" s="22">
        <f t="shared" si="319"/>
        <v>1.5609134908517902E-2</v>
      </c>
      <c r="AE440" s="22">
        <f t="shared" si="320"/>
        <v>8.9318938643185769E-2</v>
      </c>
      <c r="AF440" s="22">
        <f t="shared" si="321"/>
        <v>0.15652493616597118</v>
      </c>
      <c r="AG440" s="22">
        <f t="shared" si="322"/>
        <v>2.701247513335181</v>
      </c>
      <c r="AH440" s="22">
        <f t="shared" si="323"/>
        <v>2.7099192549510247E-2</v>
      </c>
      <c r="AI440" s="238">
        <f t="shared" si="324"/>
        <v>1.8810000000000001E-3</v>
      </c>
      <c r="AJ440" s="247">
        <f t="shared" si="325"/>
        <v>8.6717416158432791E-6</v>
      </c>
      <c r="AK440" s="23">
        <f t="shared" si="326"/>
        <v>4.3358708079216396E-5</v>
      </c>
      <c r="AL440" s="23">
        <f t="shared" si="327"/>
        <v>2.4810816289773824E-4</v>
      </c>
      <c r="AM440" s="23">
        <f t="shared" si="328"/>
        <v>4.3479148934991998E-4</v>
      </c>
      <c r="AN440" s="23">
        <f t="shared" si="329"/>
        <v>7.503465314819947E-3</v>
      </c>
      <c r="AO440" s="23">
        <f t="shared" si="330"/>
        <v>7.5275534859750687E-5</v>
      </c>
      <c r="AP440" s="248">
        <f t="shared" si="331"/>
        <v>5.2249999999999999E-6</v>
      </c>
      <c r="AQ440" s="256">
        <f t="shared" si="332"/>
        <v>43.358708079216399</v>
      </c>
      <c r="AR440" s="257">
        <f t="shared" si="333"/>
        <v>248.10816289773825</v>
      </c>
      <c r="AS440" s="257">
        <f t="shared" si="334"/>
        <v>434.79148934991997</v>
      </c>
      <c r="AT440" s="257">
        <f t="shared" si="335"/>
        <v>7503.4653148199468</v>
      </c>
      <c r="AU440" s="257">
        <f t="shared" si="336"/>
        <v>75.275534859750692</v>
      </c>
      <c r="AV440" s="258">
        <f t="shared" si="337"/>
        <v>5.2249999999999996</v>
      </c>
      <c r="AW440" s="264">
        <v>1</v>
      </c>
      <c r="AX440" s="265">
        <f t="shared" si="338"/>
        <v>43.358708079216399</v>
      </c>
      <c r="AY440" s="265">
        <f t="shared" si="339"/>
        <v>248.10816289773825</v>
      </c>
      <c r="AZ440" s="265">
        <f t="shared" si="340"/>
        <v>434.79148934991997</v>
      </c>
      <c r="BA440" s="265">
        <f t="shared" si="341"/>
        <v>7503.4653148199468</v>
      </c>
      <c r="BB440" s="265">
        <f t="shared" si="342"/>
        <v>75.275534859750692</v>
      </c>
      <c r="BC440" s="266">
        <f t="shared" si="343"/>
        <v>5.2249999999999996</v>
      </c>
      <c r="BG440" s="13">
        <v>0.1</v>
      </c>
      <c r="BH440" s="13">
        <f t="shared" si="344"/>
        <v>55</v>
      </c>
      <c r="BI440"/>
      <c r="BJ440">
        <f>BH440</f>
        <v>55</v>
      </c>
      <c r="BK440" s="13">
        <f t="shared" si="345"/>
        <v>0.18000000000000002</v>
      </c>
      <c r="BL440" s="13">
        <f t="shared" si="346"/>
        <v>1.03</v>
      </c>
      <c r="BM440" s="13">
        <f t="shared" si="347"/>
        <v>1.8050000000000002</v>
      </c>
      <c r="BN440" s="13">
        <f t="shared" si="348"/>
        <v>31.150000000000002</v>
      </c>
      <c r="BO440" s="13">
        <f t="shared" si="349"/>
        <v>0.3125</v>
      </c>
      <c r="BP440" s="13">
        <f t="shared" si="350"/>
        <v>2.8499999999999998E-2</v>
      </c>
      <c r="BQ440" s="13">
        <f>((((BJ440/Q440)^2)+((BK440/W440)^2))^(1/2))*AD440</f>
        <v>2.2074650284537342E-3</v>
      </c>
      <c r="BR440" s="209">
        <f>(((((BJ440/Q440))^2)+((BL440/X440)^2))^(1/2))*AE440</f>
        <v>1.2631605440596364E-2</v>
      </c>
      <c r="BS440" s="209">
        <f>(((((BJ440/Q440))^2)+((BM440/Y440)^2))^(1/2))*AF440</f>
        <v>2.2135968757549945E-2</v>
      </c>
      <c r="BT440" s="209">
        <f>((((BJ440/Q440)^2)+((BN440/Z440)^2))^(1/2))*AG440</f>
        <v>0.38201408686852117</v>
      </c>
      <c r="BU440" s="209">
        <f>((((BJ440/Q440)^2)+((BO440/AA440)^2))^(1/2))*AH440</f>
        <v>3.8324045632877331E-3</v>
      </c>
      <c r="BV440" s="209">
        <f>((((BJ440/Q440)^2)+((BP440/AB440)^2))^(1/2))*AI440</f>
        <v>2.6601357108237925E-4</v>
      </c>
      <c r="CI440"/>
      <c r="CJ440"/>
      <c r="CK440"/>
      <c r="CL440"/>
      <c r="CM440"/>
    </row>
    <row r="441" spans="1:91" s="39" customFormat="1" ht="12.95" customHeight="1" thickBot="1" x14ac:dyDescent="0.3">
      <c r="A441" s="13">
        <v>4.6514110000000004</v>
      </c>
      <c r="B441" s="13">
        <v>-74.054558</v>
      </c>
      <c r="C441" s="13">
        <v>34</v>
      </c>
      <c r="D441" s="13">
        <v>30</v>
      </c>
      <c r="E441" s="13">
        <v>2388</v>
      </c>
      <c r="F441" s="58" t="s">
        <v>13</v>
      </c>
      <c r="G441" s="59" t="s">
        <v>1183</v>
      </c>
      <c r="H441" s="60" t="s">
        <v>1184</v>
      </c>
      <c r="I441" s="16" t="s">
        <v>1585</v>
      </c>
      <c r="J441" s="16"/>
      <c r="K441" s="66">
        <v>39989</v>
      </c>
      <c r="L441" s="16">
        <v>11</v>
      </c>
      <c r="M441" s="16">
        <v>7</v>
      </c>
      <c r="N441" s="3">
        <f t="shared" si="317"/>
        <v>330</v>
      </c>
      <c r="O441" s="3">
        <v>30</v>
      </c>
      <c r="P441" s="16" t="s">
        <v>1554</v>
      </c>
      <c r="Q441" s="62">
        <v>550</v>
      </c>
      <c r="R441" s="14"/>
      <c r="S441" s="14"/>
      <c r="T441" s="14"/>
      <c r="U441" s="17">
        <v>3.9E-2</v>
      </c>
      <c r="V441" s="145">
        <v>0.36</v>
      </c>
      <c r="W441" s="150">
        <v>1.8</v>
      </c>
      <c r="X441" s="152">
        <v>10.3</v>
      </c>
      <c r="Y441" s="156">
        <f>0.01805*1000</f>
        <v>18.05</v>
      </c>
      <c r="Z441" s="150">
        <v>311.5</v>
      </c>
      <c r="AA441" s="157">
        <f>0.003125*1000</f>
        <v>3.125</v>
      </c>
      <c r="AB441" s="227">
        <v>0.28499999999999998</v>
      </c>
      <c r="AC441" s="237">
        <f t="shared" si="318"/>
        <v>3.1218269817035803E-3</v>
      </c>
      <c r="AD441" s="22">
        <f t="shared" si="319"/>
        <v>1.5609134908517902E-2</v>
      </c>
      <c r="AE441" s="22">
        <f t="shared" si="320"/>
        <v>8.9318938643185769E-2</v>
      </c>
      <c r="AF441" s="22">
        <f t="shared" si="321"/>
        <v>0.15652493616597118</v>
      </c>
      <c r="AG441" s="22">
        <f t="shared" si="322"/>
        <v>2.701247513335181</v>
      </c>
      <c r="AH441" s="22">
        <f t="shared" si="323"/>
        <v>2.7099192549510247E-2</v>
      </c>
      <c r="AI441" s="238">
        <f t="shared" si="324"/>
        <v>1.8810000000000001E-3</v>
      </c>
      <c r="AJ441" s="247">
        <f t="shared" si="325"/>
        <v>8.6717416158432791E-6</v>
      </c>
      <c r="AK441" s="23">
        <f t="shared" si="326"/>
        <v>4.3358708079216396E-5</v>
      </c>
      <c r="AL441" s="23">
        <f t="shared" si="327"/>
        <v>2.4810816289773824E-4</v>
      </c>
      <c r="AM441" s="23">
        <f t="shared" si="328"/>
        <v>4.3479148934991998E-4</v>
      </c>
      <c r="AN441" s="23">
        <f t="shared" si="329"/>
        <v>7.503465314819947E-3</v>
      </c>
      <c r="AO441" s="23">
        <f t="shared" si="330"/>
        <v>7.5275534859750687E-5</v>
      </c>
      <c r="AP441" s="248">
        <f t="shared" si="331"/>
        <v>5.2249999999999999E-6</v>
      </c>
      <c r="AQ441" s="256">
        <f t="shared" si="332"/>
        <v>43.358708079216399</v>
      </c>
      <c r="AR441" s="257">
        <f t="shared" si="333"/>
        <v>248.10816289773825</v>
      </c>
      <c r="AS441" s="257">
        <f t="shared" si="334"/>
        <v>434.79148934991997</v>
      </c>
      <c r="AT441" s="257">
        <f t="shared" si="335"/>
        <v>7503.4653148199468</v>
      </c>
      <c r="AU441" s="257">
        <f t="shared" si="336"/>
        <v>75.275534859750692</v>
      </c>
      <c r="AV441" s="258">
        <f t="shared" si="337"/>
        <v>5.2249999999999996</v>
      </c>
      <c r="AW441" s="264">
        <v>1</v>
      </c>
      <c r="AX441" s="265">
        <f t="shared" si="338"/>
        <v>43.358708079216399</v>
      </c>
      <c r="AY441" s="265">
        <f t="shared" si="339"/>
        <v>248.10816289773825</v>
      </c>
      <c r="AZ441" s="265">
        <f t="shared" si="340"/>
        <v>434.79148934991997</v>
      </c>
      <c r="BA441" s="265">
        <f t="shared" si="341"/>
        <v>7503.4653148199468</v>
      </c>
      <c r="BB441" s="265">
        <f t="shared" si="342"/>
        <v>75.275534859750692</v>
      </c>
      <c r="BC441" s="266">
        <f t="shared" si="343"/>
        <v>5.2249999999999996</v>
      </c>
      <c r="BG441" s="13">
        <v>0.1</v>
      </c>
      <c r="BH441" s="13">
        <f t="shared" si="344"/>
        <v>55</v>
      </c>
      <c r="BI441"/>
      <c r="BJ441">
        <f>BH441</f>
        <v>55</v>
      </c>
      <c r="BK441" s="13">
        <f t="shared" si="345"/>
        <v>0.18000000000000002</v>
      </c>
      <c r="BL441" s="13">
        <f t="shared" si="346"/>
        <v>1.03</v>
      </c>
      <c r="BM441" s="13">
        <f t="shared" si="347"/>
        <v>1.8050000000000002</v>
      </c>
      <c r="BN441" s="13">
        <f t="shared" si="348"/>
        <v>31.150000000000002</v>
      </c>
      <c r="BO441" s="13">
        <f t="shared" si="349"/>
        <v>0.3125</v>
      </c>
      <c r="BP441" s="13">
        <f t="shared" si="350"/>
        <v>2.8499999999999998E-2</v>
      </c>
      <c r="BQ441" s="13">
        <f>((((BJ441/Q441)^2)+((BK441/W441)^2))^(1/2))*AD441</f>
        <v>2.2074650284537342E-3</v>
      </c>
      <c r="BR441" s="209">
        <f>(((((BJ441/Q441))^2)+((BL441/X441)^2))^(1/2))*AE441</f>
        <v>1.2631605440596364E-2</v>
      </c>
      <c r="BS441" s="209">
        <f>(((((BJ441/Q441))^2)+((BM441/Y441)^2))^(1/2))*AF441</f>
        <v>2.2135968757549945E-2</v>
      </c>
      <c r="BT441" s="209">
        <f>((((BJ441/Q441)^2)+((BN441/Z441)^2))^(1/2))*AG441</f>
        <v>0.38201408686852117</v>
      </c>
      <c r="BU441" s="209">
        <f>((((BJ441/Q441)^2)+((BO441/AA441)^2))^(1/2))*AH441</f>
        <v>3.8324045632877331E-3</v>
      </c>
      <c r="BV441" s="209">
        <f>((((BJ441/Q441)^2)+((BP441/AB441)^2))^(1/2))*AI441</f>
        <v>2.6601357108237925E-4</v>
      </c>
      <c r="CI441"/>
      <c r="CJ441"/>
      <c r="CK441"/>
      <c r="CL441"/>
      <c r="CM441"/>
    </row>
    <row r="442" spans="1:91" s="39" customFormat="1" ht="12.95" customHeight="1" thickBot="1" x14ac:dyDescent="0.3">
      <c r="A442" s="13">
        <v>4.6514158453751202</v>
      </c>
      <c r="B442" s="13">
        <v>-74.073556387511204</v>
      </c>
      <c r="C442" s="13">
        <v>32</v>
      </c>
      <c r="D442" s="13">
        <v>30</v>
      </c>
      <c r="E442" s="13">
        <v>2386</v>
      </c>
      <c r="F442" s="3" t="s">
        <v>13</v>
      </c>
      <c r="G442" s="4" t="s">
        <v>79</v>
      </c>
      <c r="H442" s="5" t="s">
        <v>80</v>
      </c>
      <c r="I442" s="14" t="s">
        <v>1563</v>
      </c>
      <c r="J442" s="3" t="s">
        <v>1559</v>
      </c>
      <c r="K442" s="6">
        <v>40631</v>
      </c>
      <c r="L442" s="15">
        <v>12</v>
      </c>
      <c r="M442" s="3">
        <v>7</v>
      </c>
      <c r="N442" s="3">
        <f t="shared" si="317"/>
        <v>360</v>
      </c>
      <c r="O442" s="3">
        <v>30</v>
      </c>
      <c r="P442" s="14" t="s">
        <v>1554</v>
      </c>
      <c r="Q442" s="3">
        <v>250</v>
      </c>
      <c r="R442" s="14">
        <f>0.565555287076649*Q442</f>
        <v>141.38882176916226</v>
      </c>
      <c r="S442" s="14"/>
      <c r="T442" s="14"/>
      <c r="U442" s="17">
        <v>3.9E-2</v>
      </c>
      <c r="V442" s="141">
        <v>2.0099999999999998</v>
      </c>
      <c r="W442" s="147">
        <v>10.050000000000001</v>
      </c>
      <c r="X442" s="151">
        <v>3.0999999999999996</v>
      </c>
      <c r="Y442" s="156">
        <v>18.05</v>
      </c>
      <c r="Z442" s="147">
        <v>154.44999999999999</v>
      </c>
      <c r="AA442" s="147">
        <v>3.125</v>
      </c>
      <c r="AB442" s="232">
        <v>0.95899999999999996</v>
      </c>
      <c r="AC442" s="237">
        <f t="shared" si="318"/>
        <v>1.2403610354109345E-2</v>
      </c>
      <c r="AD442" s="22">
        <f t="shared" si="319"/>
        <v>6.2018051770546735E-2</v>
      </c>
      <c r="AE442" s="22">
        <f t="shared" si="320"/>
        <v>1.912994631728307E-2</v>
      </c>
      <c r="AF442" s="22">
        <f t="shared" si="321"/>
        <v>0.11138565516998691</v>
      </c>
      <c r="AG442" s="22">
        <f t="shared" si="322"/>
        <v>0.95310329313044206</v>
      </c>
      <c r="AH442" s="22">
        <f t="shared" si="323"/>
        <v>1.9284220077906322E-2</v>
      </c>
      <c r="AI442" s="238">
        <f t="shared" si="324"/>
        <v>4.5041025609195194E-3</v>
      </c>
      <c r="AJ442" s="247">
        <f t="shared" si="325"/>
        <v>3.4454473205859289E-5</v>
      </c>
      <c r="AK442" s="23">
        <f t="shared" si="326"/>
        <v>1.7227236602929648E-4</v>
      </c>
      <c r="AL442" s="23">
        <f t="shared" si="327"/>
        <v>5.3138739770230749E-5</v>
      </c>
      <c r="AM442" s="23">
        <f t="shared" si="328"/>
        <v>3.0940459769440807E-4</v>
      </c>
      <c r="AN442" s="23">
        <f t="shared" si="329"/>
        <v>2.6475091475845615E-3</v>
      </c>
      <c r="AO442" s="23">
        <f t="shared" si="330"/>
        <v>5.3567277994184229E-5</v>
      </c>
      <c r="AP442" s="248">
        <f t="shared" si="331"/>
        <v>1.251139600255422E-5</v>
      </c>
      <c r="AQ442" s="256">
        <f t="shared" si="332"/>
        <v>172.27236602929648</v>
      </c>
      <c r="AR442" s="257">
        <f t="shared" si="333"/>
        <v>53.13873977023075</v>
      </c>
      <c r="AS442" s="257">
        <f t="shared" si="334"/>
        <v>309.40459769440804</v>
      </c>
      <c r="AT442" s="257">
        <f t="shared" si="335"/>
        <v>2647.5091475845616</v>
      </c>
      <c r="AU442" s="257">
        <f t="shared" si="336"/>
        <v>53.567277994184231</v>
      </c>
      <c r="AV442" s="258">
        <f t="shared" si="337"/>
        <v>12.511396002554219</v>
      </c>
      <c r="AW442" s="264">
        <v>1</v>
      </c>
      <c r="AX442" s="265">
        <f t="shared" si="338"/>
        <v>172.27236602929648</v>
      </c>
      <c r="AY442" s="265">
        <f t="shared" si="339"/>
        <v>53.13873977023075</v>
      </c>
      <c r="AZ442" s="265">
        <f t="shared" si="340"/>
        <v>309.40459769440804</v>
      </c>
      <c r="BA442" s="265">
        <f t="shared" si="341"/>
        <v>2647.5091475845616</v>
      </c>
      <c r="BB442" s="265">
        <f t="shared" si="342"/>
        <v>53.567277994184231</v>
      </c>
      <c r="BC442" s="266">
        <f t="shared" si="343"/>
        <v>12.511396002554219</v>
      </c>
      <c r="BF442" s="210">
        <f>'F. CONVERSIÓN DE CARBÓN A CARNE'!$L$20</f>
        <v>0.24417195935985944</v>
      </c>
      <c r="BG442" s="13">
        <v>0.1</v>
      </c>
      <c r="BH442" s="13">
        <f t="shared" si="344"/>
        <v>25</v>
      </c>
      <c r="BI442">
        <f>(((((BD442+BE442+BF442)/0.565555287076649)^2)+((BH442/Q442)^2))^(1/2))*R442</f>
        <v>62.659034446875836</v>
      </c>
      <c r="BJ442">
        <f>(((BH442)^2)+((BI442^2))^(1/2))</f>
        <v>687.65903444687581</v>
      </c>
      <c r="BK442" s="13">
        <f t="shared" si="345"/>
        <v>1.0050000000000001</v>
      </c>
      <c r="BL442" s="13">
        <f t="shared" si="346"/>
        <v>0.31</v>
      </c>
      <c r="BM442" s="13">
        <f t="shared" si="347"/>
        <v>1.8050000000000002</v>
      </c>
      <c r="BN442" s="13">
        <f t="shared" si="348"/>
        <v>15.445</v>
      </c>
      <c r="BO442" s="13">
        <f t="shared" si="349"/>
        <v>0.3125</v>
      </c>
      <c r="BP442" s="13">
        <f t="shared" si="350"/>
        <v>9.5899999999999999E-2</v>
      </c>
      <c r="BQ442" s="13">
        <f>((((BJ442/(Q442+R442+S442+T442))^2)+((BK442/W442)^2))^(1/2))*AD442</f>
        <v>0.10914030270274941</v>
      </c>
      <c r="BR442" s="209">
        <f>((((BJ442/(Q442+R442+S442+T442))^2)+((BL442/X442)^2))^(1/2))*AE442</f>
        <v>3.3665167997862996E-2</v>
      </c>
      <c r="BS442" s="209">
        <f>(((((BJ442/(Q442+R442+S442+T442))^2)+((BM442/Y442)^2))^(1/2))*AF442)</f>
        <v>0.19601815560046038</v>
      </c>
      <c r="BT442" s="209">
        <f>((((BJ442/(Q442+R442+S442+T442))^2)+((BN442/Z442)^2))^(1/2))*AG442</f>
        <v>1.6772855475064323</v>
      </c>
      <c r="BU442" s="209">
        <f>((((BJ442/(Q442+R442+S442+T442))^2)+((BO442/AA442)^2))^(1/2))*AH442</f>
        <v>3.3936661288168343E-2</v>
      </c>
      <c r="BV442" s="209">
        <f>((((BJ442/(Q442+R442+S442+T442))^2)+((BP442/AB442)^2))^(1/2))*AI442</f>
        <v>7.9263876060105959E-3</v>
      </c>
      <c r="CI442"/>
      <c r="CJ442"/>
      <c r="CK442"/>
      <c r="CL442"/>
      <c r="CM442"/>
    </row>
    <row r="443" spans="1:91" s="39" customFormat="1" ht="12.95" customHeight="1" thickBot="1" x14ac:dyDescent="0.3">
      <c r="A443" s="13">
        <v>4.6516777777777785</v>
      </c>
      <c r="B443" s="13">
        <v>-74.055902777777774</v>
      </c>
      <c r="C443" s="13">
        <v>34</v>
      </c>
      <c r="D443" s="13">
        <v>30</v>
      </c>
      <c r="E443" s="13">
        <v>2388</v>
      </c>
      <c r="F443" s="58" t="s">
        <v>13</v>
      </c>
      <c r="G443" s="59" t="s">
        <v>1099</v>
      </c>
      <c r="H443" s="60" t="s">
        <v>1100</v>
      </c>
      <c r="I443" s="16" t="s">
        <v>1585</v>
      </c>
      <c r="J443" s="16"/>
      <c r="K443" s="73">
        <v>39307</v>
      </c>
      <c r="L443" s="69">
        <v>9</v>
      </c>
      <c r="M443" s="16">
        <v>7</v>
      </c>
      <c r="N443" s="3">
        <f t="shared" si="317"/>
        <v>270</v>
      </c>
      <c r="O443" s="3">
        <v>30</v>
      </c>
      <c r="P443" s="16" t="s">
        <v>1632</v>
      </c>
      <c r="Q443" s="16">
        <v>1498.5</v>
      </c>
      <c r="R443" s="14"/>
      <c r="S443" s="14"/>
      <c r="T443" s="14"/>
      <c r="U443" s="17">
        <v>3.9E-2</v>
      </c>
      <c r="V443" s="145">
        <v>0.36</v>
      </c>
      <c r="W443" s="150">
        <v>1.8</v>
      </c>
      <c r="X443" s="152">
        <v>10.3</v>
      </c>
      <c r="Y443" s="156">
        <f>0.01805*1000</f>
        <v>18.05</v>
      </c>
      <c r="Z443" s="150">
        <v>311.5</v>
      </c>
      <c r="AA443" s="157">
        <f>0.003125*1000</f>
        <v>3.125</v>
      </c>
      <c r="AB443" s="227">
        <v>0.28499999999999998</v>
      </c>
      <c r="AC443" s="237">
        <f t="shared" si="318"/>
        <v>8.5055595128778472E-3</v>
      </c>
      <c r="AD443" s="22">
        <f t="shared" si="319"/>
        <v>4.2527797564389236E-2</v>
      </c>
      <c r="AE443" s="22">
        <f t="shared" si="320"/>
        <v>0.24335350828511615</v>
      </c>
      <c r="AF443" s="22">
        <f t="shared" si="321"/>
        <v>0.42645930335401416</v>
      </c>
      <c r="AG443" s="22">
        <f t="shared" si="322"/>
        <v>7.3596716340595805</v>
      </c>
      <c r="AH443" s="22">
        <f t="shared" si="323"/>
        <v>7.3832981882620191E-2</v>
      </c>
      <c r="AI443" s="238">
        <f t="shared" si="324"/>
        <v>5.1248700000000001E-3</v>
      </c>
      <c r="AJ443" s="247">
        <f t="shared" si="325"/>
        <v>2.3626554202438465E-5</v>
      </c>
      <c r="AK443" s="23">
        <f t="shared" si="326"/>
        <v>1.1813277101219232E-4</v>
      </c>
      <c r="AL443" s="23">
        <f t="shared" si="327"/>
        <v>6.7598196745865592E-4</v>
      </c>
      <c r="AM443" s="23">
        <f t="shared" si="328"/>
        <v>1.1846091759833727E-3</v>
      </c>
      <c r="AN443" s="23">
        <f t="shared" si="329"/>
        <v>2.0443532316832169E-2</v>
      </c>
      <c r="AO443" s="23">
        <f t="shared" si="330"/>
        <v>2.0509161634061165E-4</v>
      </c>
      <c r="AP443" s="248">
        <f t="shared" si="331"/>
        <v>1.423575E-5</v>
      </c>
      <c r="AQ443" s="256">
        <f t="shared" si="332"/>
        <v>118.13277101219232</v>
      </c>
      <c r="AR443" s="257">
        <f t="shared" si="333"/>
        <v>675.98196745865596</v>
      </c>
      <c r="AS443" s="257">
        <f t="shared" si="334"/>
        <v>1184.6091759833728</v>
      </c>
      <c r="AT443" s="257">
        <f t="shared" si="335"/>
        <v>20443.53231683217</v>
      </c>
      <c r="AU443" s="257">
        <f t="shared" si="336"/>
        <v>205.09161634061164</v>
      </c>
      <c r="AV443" s="258">
        <f t="shared" si="337"/>
        <v>14.235749999999999</v>
      </c>
      <c r="AW443" s="264">
        <v>1</v>
      </c>
      <c r="AX443" s="265">
        <f t="shared" si="338"/>
        <v>118.13277101219232</v>
      </c>
      <c r="AY443" s="265">
        <f t="shared" si="339"/>
        <v>675.98196745865596</v>
      </c>
      <c r="AZ443" s="265">
        <f t="shared" si="340"/>
        <v>1184.6091759833728</v>
      </c>
      <c r="BA443" s="265">
        <f t="shared" si="341"/>
        <v>20443.53231683217</v>
      </c>
      <c r="BB443" s="265">
        <f t="shared" si="342"/>
        <v>205.09161634061164</v>
      </c>
      <c r="BC443" s="266">
        <f t="shared" si="343"/>
        <v>14.235749999999999</v>
      </c>
      <c r="BG443" s="13">
        <v>0.1</v>
      </c>
      <c r="BH443" s="13">
        <f t="shared" si="344"/>
        <v>149.85</v>
      </c>
      <c r="BI443"/>
      <c r="BJ443">
        <f>BH443</f>
        <v>149.85</v>
      </c>
      <c r="BK443" s="13">
        <f t="shared" si="345"/>
        <v>0.18000000000000002</v>
      </c>
      <c r="BL443" s="13">
        <f t="shared" si="346"/>
        <v>1.03</v>
      </c>
      <c r="BM443" s="13">
        <f t="shared" si="347"/>
        <v>1.8050000000000002</v>
      </c>
      <c r="BN443" s="13">
        <f t="shared" si="348"/>
        <v>31.150000000000002</v>
      </c>
      <c r="BO443" s="13">
        <f t="shared" si="349"/>
        <v>0.3125</v>
      </c>
      <c r="BP443" s="13">
        <f t="shared" si="350"/>
        <v>2.8499999999999998E-2</v>
      </c>
      <c r="BQ443" s="13">
        <f>((((BJ443/Q443)^2)+((BK443/W443)^2))^(1/2))*AD443</f>
        <v>6.0143388093416737E-3</v>
      </c>
      <c r="BR443" s="209">
        <f>(((((BJ443/Q443))^2)+((BL443/X443)^2))^(1/2))*AE443</f>
        <v>3.441538318678846E-2</v>
      </c>
      <c r="BS443" s="209">
        <f>(((((BJ443/Q443))^2)+((BM443/Y443)^2))^(1/2))*AF443</f>
        <v>6.0310453060342877E-2</v>
      </c>
      <c r="BT443" s="209">
        <f>((((BJ443/Q443)^2)+((BN443/Z443)^2))^(1/2))*AG443</f>
        <v>1.0408147439499618</v>
      </c>
      <c r="BU443" s="209">
        <f>((((BJ443/Q443)^2)+((BO443/AA443)^2))^(1/2))*AH443</f>
        <v>1.0441560432884849E-2</v>
      </c>
      <c r="BV443" s="209">
        <f>((((BJ443/Q443)^2)+((BP443/AB443)^2))^(1/2))*AI443</f>
        <v>7.2476606593990041E-4</v>
      </c>
      <c r="CI443"/>
      <c r="CJ443"/>
      <c r="CK443"/>
      <c r="CL443"/>
      <c r="CM443"/>
    </row>
    <row r="444" spans="1:91" s="39" customFormat="1" ht="12.95" customHeight="1" thickBot="1" x14ac:dyDescent="0.3">
      <c r="A444" s="13">
        <v>4.6516999999999999</v>
      </c>
      <c r="B444" s="13">
        <v>-74.054561111111113</v>
      </c>
      <c r="C444" s="13">
        <v>34</v>
      </c>
      <c r="D444" s="13">
        <v>30</v>
      </c>
      <c r="E444" s="13">
        <v>2388</v>
      </c>
      <c r="F444" s="3" t="s">
        <v>47</v>
      </c>
      <c r="G444" s="4" t="s">
        <v>695</v>
      </c>
      <c r="H444" s="5" t="s">
        <v>696</v>
      </c>
      <c r="I444" s="14" t="s">
        <v>1609</v>
      </c>
      <c r="J444" s="3" t="s">
        <v>1551</v>
      </c>
      <c r="K444" s="6">
        <v>40643</v>
      </c>
      <c r="L444" s="15">
        <v>12</v>
      </c>
      <c r="M444" s="3">
        <v>7</v>
      </c>
      <c r="N444" s="3">
        <f t="shared" si="317"/>
        <v>360</v>
      </c>
      <c r="O444" s="3">
        <v>30</v>
      </c>
      <c r="P444" s="14" t="s">
        <v>1554</v>
      </c>
      <c r="Q444" s="3">
        <v>85</v>
      </c>
      <c r="R444" s="14"/>
      <c r="S444" s="14"/>
      <c r="T444" s="14"/>
      <c r="U444" s="17">
        <v>3.9E-2</v>
      </c>
      <c r="V444" s="145">
        <v>0.36</v>
      </c>
      <c r="W444" s="150">
        <v>1.8</v>
      </c>
      <c r="X444" s="152">
        <v>10.3</v>
      </c>
      <c r="Y444" s="156">
        <f>0.01805*1000</f>
        <v>18.05</v>
      </c>
      <c r="Z444" s="150">
        <v>311.5</v>
      </c>
      <c r="AA444" s="157">
        <f>0.003125*1000</f>
        <v>3.125</v>
      </c>
      <c r="AB444" s="227">
        <v>0.28499999999999998</v>
      </c>
      <c r="AC444" s="237">
        <f t="shared" si="318"/>
        <v>4.8246416989964421E-4</v>
      </c>
      <c r="AD444" s="22">
        <f t="shared" si="319"/>
        <v>2.4123208494982212E-3</v>
      </c>
      <c r="AE444" s="22">
        <f t="shared" si="320"/>
        <v>1.3803835972128711E-2</v>
      </c>
      <c r="AF444" s="22">
        <f t="shared" si="321"/>
        <v>2.4190217407468274E-2</v>
      </c>
      <c r="AG444" s="22">
        <f t="shared" si="322"/>
        <v>0.4174655247881644</v>
      </c>
      <c r="AH444" s="22">
        <f t="shared" si="323"/>
        <v>4.1880570303788559E-3</v>
      </c>
      <c r="AI444" s="238">
        <f t="shared" si="324"/>
        <v>2.9069999999999996E-4</v>
      </c>
      <c r="AJ444" s="247">
        <f t="shared" si="325"/>
        <v>1.3401782497212338E-6</v>
      </c>
      <c r="AK444" s="23">
        <f t="shared" si="326"/>
        <v>6.7008912486061699E-6</v>
      </c>
      <c r="AL444" s="23">
        <f t="shared" si="327"/>
        <v>3.8343988811468641E-5</v>
      </c>
      <c r="AM444" s="23">
        <f t="shared" si="328"/>
        <v>6.7195048354078536E-5</v>
      </c>
      <c r="AN444" s="23">
        <f t="shared" si="329"/>
        <v>1.1596264577449012E-3</v>
      </c>
      <c r="AO444" s="23">
        <f t="shared" si="330"/>
        <v>1.1633491751052378E-5</v>
      </c>
      <c r="AP444" s="248">
        <f t="shared" si="331"/>
        <v>8.0749999999999989E-7</v>
      </c>
      <c r="AQ444" s="256">
        <f t="shared" si="332"/>
        <v>6.7008912486061698</v>
      </c>
      <c r="AR444" s="257">
        <f t="shared" si="333"/>
        <v>38.343988811468641</v>
      </c>
      <c r="AS444" s="257">
        <f t="shared" si="334"/>
        <v>67.195048354078537</v>
      </c>
      <c r="AT444" s="257">
        <f t="shared" si="335"/>
        <v>1159.6264577449012</v>
      </c>
      <c r="AU444" s="257">
        <f t="shared" si="336"/>
        <v>11.633491751052379</v>
      </c>
      <c r="AV444" s="258">
        <f t="shared" si="337"/>
        <v>0.80749999999999988</v>
      </c>
      <c r="AW444" s="264">
        <v>1</v>
      </c>
      <c r="AX444" s="265">
        <f t="shared" si="338"/>
        <v>6.7008912486061698</v>
      </c>
      <c r="AY444" s="265">
        <f t="shared" si="339"/>
        <v>38.343988811468641</v>
      </c>
      <c r="AZ444" s="265">
        <f t="shared" si="340"/>
        <v>67.195048354078537</v>
      </c>
      <c r="BA444" s="265">
        <f t="shared" si="341"/>
        <v>1159.6264577449012</v>
      </c>
      <c r="BB444" s="265">
        <f t="shared" si="342"/>
        <v>11.633491751052379</v>
      </c>
      <c r="BC444" s="266">
        <f t="shared" si="343"/>
        <v>0.80749999999999988</v>
      </c>
      <c r="BG444" s="13">
        <v>0.1</v>
      </c>
      <c r="BH444" s="13">
        <f t="shared" si="344"/>
        <v>8.5</v>
      </c>
      <c r="BI444"/>
      <c r="BJ444">
        <f>BH444</f>
        <v>8.5</v>
      </c>
      <c r="BK444" s="13">
        <f t="shared" si="345"/>
        <v>0.18000000000000002</v>
      </c>
      <c r="BL444" s="13">
        <f t="shared" si="346"/>
        <v>1.03</v>
      </c>
      <c r="BM444" s="13">
        <f t="shared" si="347"/>
        <v>1.8050000000000002</v>
      </c>
      <c r="BN444" s="13">
        <f t="shared" si="348"/>
        <v>31.150000000000002</v>
      </c>
      <c r="BO444" s="13">
        <f t="shared" si="349"/>
        <v>0.3125</v>
      </c>
      <c r="BP444" s="13">
        <f t="shared" si="350"/>
        <v>2.8499999999999998E-2</v>
      </c>
      <c r="BQ444" s="13">
        <f>((((BJ444/Q444)^2)+((BK444/W444)^2))^(1/2))*AD444</f>
        <v>3.4115368621557711E-4</v>
      </c>
      <c r="BR444" s="209">
        <f>(((((BJ444/Q444))^2)+((BL444/X444)^2))^(1/2))*AE444</f>
        <v>1.9521572044558021E-3</v>
      </c>
      <c r="BS444" s="209">
        <f>(((((BJ444/Q444))^2)+((BM444/Y444)^2))^(1/2))*AF444</f>
        <v>3.4210133534395368E-3</v>
      </c>
      <c r="BT444" s="209">
        <f>((((BJ444/Q444)^2)+((BN444/Z444)^2))^(1/2))*AG444</f>
        <v>5.9038540697862373E-2</v>
      </c>
      <c r="BU444" s="209">
        <f>((((BJ444/Q444)^2)+((BO444/AA444)^2))^(1/2))*AH444</f>
        <v>5.9228070523537687E-4</v>
      </c>
      <c r="BV444" s="209">
        <f>((((BJ444/Q444)^2)+((BP444/AB444)^2))^(1/2))*AI444</f>
        <v>4.1111188258185875E-5</v>
      </c>
      <c r="CI444"/>
      <c r="CJ444"/>
      <c r="CK444"/>
      <c r="CL444"/>
      <c r="CM444"/>
    </row>
    <row r="445" spans="1:91" s="39" customFormat="1" ht="12.95" customHeight="1" thickBot="1" x14ac:dyDescent="0.3">
      <c r="A445" s="13">
        <v>4.6516999999999999</v>
      </c>
      <c r="B445" s="13">
        <v>-74.054561111111113</v>
      </c>
      <c r="C445" s="13">
        <v>34</v>
      </c>
      <c r="D445" s="13">
        <v>30</v>
      </c>
      <c r="E445" s="13">
        <v>2388</v>
      </c>
      <c r="F445" s="3" t="s">
        <v>47</v>
      </c>
      <c r="G445" s="4" t="s">
        <v>697</v>
      </c>
      <c r="H445" s="5" t="s">
        <v>696</v>
      </c>
      <c r="I445" s="14" t="s">
        <v>1609</v>
      </c>
      <c r="J445" s="3" t="s">
        <v>1565</v>
      </c>
      <c r="K445" s="6">
        <v>40643</v>
      </c>
      <c r="L445" s="15">
        <v>12</v>
      </c>
      <c r="M445" s="3">
        <v>7</v>
      </c>
      <c r="N445" s="3">
        <f t="shared" si="317"/>
        <v>360</v>
      </c>
      <c r="O445" s="3">
        <v>30</v>
      </c>
      <c r="P445" s="14" t="s">
        <v>1554</v>
      </c>
      <c r="Q445" s="3">
        <v>286</v>
      </c>
      <c r="R445" s="14"/>
      <c r="S445" s="14">
        <f>0.392899638837687*Q445</f>
        <v>112.36929670757848</v>
      </c>
      <c r="T445" s="14"/>
      <c r="U445" s="17">
        <v>3.9E-2</v>
      </c>
      <c r="V445" s="141">
        <v>2</v>
      </c>
      <c r="W445" s="147">
        <v>10</v>
      </c>
      <c r="X445" s="151">
        <v>4.3</v>
      </c>
      <c r="Y445" s="156">
        <v>18.05</v>
      </c>
      <c r="Z445" s="147">
        <v>148.69999999999999</v>
      </c>
      <c r="AA445" s="147">
        <v>3.125</v>
      </c>
      <c r="AB445" s="232">
        <v>0.90300000000000002</v>
      </c>
      <c r="AC445" s="237">
        <f t="shared" si="318"/>
        <v>1.2562020395393917E-2</v>
      </c>
      <c r="AD445" s="22">
        <f t="shared" si="319"/>
        <v>6.2810101976969596E-2</v>
      </c>
      <c r="AE445" s="22">
        <f t="shared" si="320"/>
        <v>2.7008343850096921E-2</v>
      </c>
      <c r="AF445" s="22">
        <f t="shared" si="321"/>
        <v>0.1133722340684301</v>
      </c>
      <c r="AG445" s="22">
        <f t="shared" si="322"/>
        <v>0.93398621639753776</v>
      </c>
      <c r="AH445" s="22">
        <f t="shared" si="323"/>
        <v>1.9628156867802993E-2</v>
      </c>
      <c r="AI445" s="238">
        <f t="shared" si="324"/>
        <v>4.3167296991233209E-3</v>
      </c>
      <c r="AJ445" s="247">
        <f t="shared" si="325"/>
        <v>3.4894501098316434E-5</v>
      </c>
      <c r="AK445" s="23">
        <f t="shared" si="326"/>
        <v>1.7447250549158222E-4</v>
      </c>
      <c r="AL445" s="23">
        <f t="shared" si="327"/>
        <v>7.5023177361380333E-5</v>
      </c>
      <c r="AM445" s="23">
        <f t="shared" si="328"/>
        <v>3.1492287241230584E-4</v>
      </c>
      <c r="AN445" s="23">
        <f t="shared" si="329"/>
        <v>2.5944061566598271E-3</v>
      </c>
      <c r="AO445" s="23">
        <f t="shared" si="330"/>
        <v>5.4522657966119425E-5</v>
      </c>
      <c r="AP445" s="248">
        <f t="shared" si="331"/>
        <v>1.1990915830898113E-5</v>
      </c>
      <c r="AQ445" s="256">
        <f t="shared" si="332"/>
        <v>174.47250549158221</v>
      </c>
      <c r="AR445" s="257">
        <f t="shared" si="333"/>
        <v>75.023177361380334</v>
      </c>
      <c r="AS445" s="257">
        <f t="shared" si="334"/>
        <v>314.92287241230582</v>
      </c>
      <c r="AT445" s="257">
        <f t="shared" si="335"/>
        <v>2594.406156659827</v>
      </c>
      <c r="AU445" s="257">
        <f t="shared" si="336"/>
        <v>54.522657966119425</v>
      </c>
      <c r="AV445" s="258">
        <f t="shared" si="337"/>
        <v>11.990915830898112</v>
      </c>
      <c r="AW445" s="264">
        <v>1</v>
      </c>
      <c r="AX445" s="265">
        <f t="shared" si="338"/>
        <v>174.47250549158221</v>
      </c>
      <c r="AY445" s="265">
        <f t="shared" si="339"/>
        <v>75.023177361380334</v>
      </c>
      <c r="AZ445" s="265">
        <f t="shared" si="340"/>
        <v>314.92287241230582</v>
      </c>
      <c r="BA445" s="265">
        <f t="shared" si="341"/>
        <v>2594.406156659827</v>
      </c>
      <c r="BB445" s="265">
        <f t="shared" si="342"/>
        <v>54.522657966119425</v>
      </c>
      <c r="BC445" s="266">
        <f t="shared" si="343"/>
        <v>11.990915830898112</v>
      </c>
      <c r="BE445" s="212">
        <f>'F. CONVERSIÓN DE CARBÓN A CARNE'!$H$20</f>
        <v>8.6971304768698895E-2</v>
      </c>
      <c r="BG445" s="13">
        <v>0.1</v>
      </c>
      <c r="BH445" s="13">
        <f t="shared" si="344"/>
        <v>28.6</v>
      </c>
      <c r="BI445">
        <f>(((((BD445+BE445+BF445)/0.392899638837687)^2)+((BH445/Q445)^2))^(1/2))*S445</f>
        <v>27.294215042448897</v>
      </c>
      <c r="BJ445">
        <f>(((BH445)^2)+((BI445^2))^(1/2))</f>
        <v>845.25421504244889</v>
      </c>
      <c r="BK445" s="13">
        <f t="shared" si="345"/>
        <v>1</v>
      </c>
      <c r="BL445" s="13">
        <f t="shared" si="346"/>
        <v>0.43</v>
      </c>
      <c r="BM445" s="13">
        <f t="shared" si="347"/>
        <v>1.8050000000000002</v>
      </c>
      <c r="BN445" s="13">
        <f t="shared" si="348"/>
        <v>14.87</v>
      </c>
      <c r="BO445" s="13">
        <f t="shared" si="349"/>
        <v>0.3125</v>
      </c>
      <c r="BP445" s="13">
        <f t="shared" si="350"/>
        <v>9.0300000000000005E-2</v>
      </c>
      <c r="BQ445" s="13">
        <f>((((BJ445/(Q445+R445+S445+T445))^2)+((BK445/W445)^2))^(1/2))*AD445</f>
        <v>0.13341749667946715</v>
      </c>
      <c r="BR445" s="209">
        <f>((((BJ445/(Q445+R445+S445+T445))^2)+((BL445/X445)^2))^(1/2))*AE445</f>
        <v>5.7369523572170865E-2</v>
      </c>
      <c r="BS445" s="209">
        <f>(((((BJ445/(Q445+R445+S445+T445))^2)+((BM445/Y445)^2))^(1/2))*AF445)</f>
        <v>0.24081858150643815</v>
      </c>
      <c r="BT445" s="209">
        <f>((((BJ445/(Q445+R445+S445+T445))^2)+((BN445/Z445)^2))^(1/2))*AG445</f>
        <v>1.9839181756236761</v>
      </c>
      <c r="BU445" s="209">
        <f>((((BJ445/(Q445+R445+S445+T445))^2)+((BO445/AA445)^2))^(1/2))*AH445</f>
        <v>4.1692967712333474E-2</v>
      </c>
      <c r="BV445" s="209">
        <f>((((BJ445/(Q445+R445+S445+T445))^2)+((BP445/AB445)^2))^(1/2))*AI445</f>
        <v>9.1693414303023503E-3</v>
      </c>
      <c r="CI445"/>
      <c r="CJ445"/>
      <c r="CK445"/>
      <c r="CL445"/>
      <c r="CM445"/>
    </row>
    <row r="446" spans="1:91" s="39" customFormat="1" ht="12.95" customHeight="1" thickBot="1" x14ac:dyDescent="0.3">
      <c r="A446" s="13">
        <v>4.6516999999999999</v>
      </c>
      <c r="B446" s="13">
        <v>-74.054561111111113</v>
      </c>
      <c r="C446" s="13">
        <v>34</v>
      </c>
      <c r="D446" s="13">
        <v>30</v>
      </c>
      <c r="E446" s="13">
        <v>2388</v>
      </c>
      <c r="F446" s="3" t="s">
        <v>47</v>
      </c>
      <c r="G446" s="4" t="s">
        <v>698</v>
      </c>
      <c r="H446" s="5" t="s">
        <v>696</v>
      </c>
      <c r="I446" s="14" t="s">
        <v>1609</v>
      </c>
      <c r="J446" s="3" t="s">
        <v>1551</v>
      </c>
      <c r="K446" s="6">
        <v>40643</v>
      </c>
      <c r="L446" s="15">
        <v>12</v>
      </c>
      <c r="M446" s="3">
        <v>5</v>
      </c>
      <c r="N446" s="3">
        <f t="shared" si="317"/>
        <v>240</v>
      </c>
      <c r="O446" s="3">
        <v>20</v>
      </c>
      <c r="P446" s="14" t="s">
        <v>1554</v>
      </c>
      <c r="Q446" s="3">
        <v>119</v>
      </c>
      <c r="R446" s="14"/>
      <c r="S446" s="14"/>
      <c r="T446" s="14"/>
      <c r="U446" s="17">
        <v>3.9E-2</v>
      </c>
      <c r="V446" s="145">
        <v>0.36</v>
      </c>
      <c r="W446" s="150">
        <v>1.8</v>
      </c>
      <c r="X446" s="152">
        <v>10.3</v>
      </c>
      <c r="Y446" s="156">
        <f>0.01805*1000</f>
        <v>18.05</v>
      </c>
      <c r="Z446" s="150">
        <v>311.5</v>
      </c>
      <c r="AA446" s="157">
        <f>0.003125*1000</f>
        <v>3.125</v>
      </c>
      <c r="AB446" s="227">
        <v>0.28499999999999998</v>
      </c>
      <c r="AC446" s="237">
        <f t="shared" si="318"/>
        <v>6.7544983785950178E-4</v>
      </c>
      <c r="AD446" s="22">
        <f t="shared" si="319"/>
        <v>3.3772491892975097E-3</v>
      </c>
      <c r="AE446" s="22">
        <f t="shared" si="320"/>
        <v>1.9325370360980195E-2</v>
      </c>
      <c r="AF446" s="22">
        <f t="shared" si="321"/>
        <v>3.3866304370455583E-2</v>
      </c>
      <c r="AG446" s="22">
        <f t="shared" si="322"/>
        <v>0.58445173470343015</v>
      </c>
      <c r="AH446" s="22">
        <f t="shared" si="323"/>
        <v>5.8632798425303986E-3</v>
      </c>
      <c r="AI446" s="238">
        <f t="shared" si="324"/>
        <v>4.0698000000000004E-4</v>
      </c>
      <c r="AJ446" s="247">
        <f t="shared" si="325"/>
        <v>2.8143743244145906E-6</v>
      </c>
      <c r="AK446" s="23">
        <f t="shared" si="326"/>
        <v>1.4071871622072957E-5</v>
      </c>
      <c r="AL446" s="23">
        <f t="shared" si="327"/>
        <v>8.0522376504084148E-5</v>
      </c>
      <c r="AM446" s="23">
        <f t="shared" si="328"/>
        <v>1.4110960154356493E-4</v>
      </c>
      <c r="AN446" s="23">
        <f t="shared" si="329"/>
        <v>2.4352155612642921E-3</v>
      </c>
      <c r="AO446" s="23">
        <f t="shared" si="330"/>
        <v>2.4430332677209993E-5</v>
      </c>
      <c r="AP446" s="248">
        <f t="shared" si="331"/>
        <v>1.6957500000000002E-6</v>
      </c>
      <c r="AQ446" s="256">
        <f t="shared" si="332"/>
        <v>14.071871622072956</v>
      </c>
      <c r="AR446" s="257">
        <f t="shared" si="333"/>
        <v>80.52237650408415</v>
      </c>
      <c r="AS446" s="257">
        <f t="shared" si="334"/>
        <v>141.10960154356493</v>
      </c>
      <c r="AT446" s="257">
        <f t="shared" si="335"/>
        <v>2435.2155612642923</v>
      </c>
      <c r="AU446" s="257">
        <f t="shared" si="336"/>
        <v>24.430332677209993</v>
      </c>
      <c r="AV446" s="258">
        <f t="shared" si="337"/>
        <v>1.6957500000000003</v>
      </c>
      <c r="AW446" s="264">
        <v>0</v>
      </c>
      <c r="AX446" s="265">
        <f t="shared" si="338"/>
        <v>0</v>
      </c>
      <c r="AY446" s="265">
        <f t="shared" si="339"/>
        <v>0</v>
      </c>
      <c r="AZ446" s="265">
        <f t="shared" si="340"/>
        <v>0</v>
      </c>
      <c r="BA446" s="265">
        <f t="shared" si="341"/>
        <v>0</v>
      </c>
      <c r="BB446" s="265">
        <f t="shared" si="342"/>
        <v>0</v>
      </c>
      <c r="BC446" s="266">
        <f t="shared" si="343"/>
        <v>0</v>
      </c>
      <c r="BG446" s="13">
        <v>0.1</v>
      </c>
      <c r="BH446" s="13">
        <f t="shared" si="344"/>
        <v>11.9</v>
      </c>
      <c r="BI446"/>
      <c r="BJ446">
        <f>BH446</f>
        <v>11.9</v>
      </c>
      <c r="BK446" s="13">
        <f t="shared" si="345"/>
        <v>0.18000000000000002</v>
      </c>
      <c r="BL446" s="13">
        <f t="shared" si="346"/>
        <v>1.03</v>
      </c>
      <c r="BM446" s="13">
        <f t="shared" si="347"/>
        <v>1.8050000000000002</v>
      </c>
      <c r="BN446" s="13">
        <f t="shared" si="348"/>
        <v>31.150000000000002</v>
      </c>
      <c r="BO446" s="13">
        <f t="shared" si="349"/>
        <v>0.3125</v>
      </c>
      <c r="BP446" s="13">
        <f t="shared" si="350"/>
        <v>2.8499999999999998E-2</v>
      </c>
      <c r="BQ446" s="13">
        <f>((((BJ446/Q446)^2)+((BK446/W446)^2))^(1/2))*AD446</f>
        <v>4.776151607018079E-4</v>
      </c>
      <c r="BR446" s="209">
        <f>(((((BJ446/Q446))^2)+((BL446/X446)^2))^(1/2))*AE446</f>
        <v>2.7330200862381226E-3</v>
      </c>
      <c r="BS446" s="209">
        <f>(((((BJ446/Q446))^2)+((BM446/Y446)^2))^(1/2))*AF446</f>
        <v>4.7894186948153512E-3</v>
      </c>
      <c r="BT446" s="209">
        <f>((((BJ446/Q446)^2)+((BN446/Z446)^2))^(1/2))*AG446</f>
        <v>8.2653956977007323E-2</v>
      </c>
      <c r="BU446" s="209">
        <f>((((BJ446/Q446)^2)+((BO446/AA446)^2))^(1/2))*AH446</f>
        <v>8.2919298732952768E-4</v>
      </c>
      <c r="BV446" s="209">
        <f>((((BJ446/Q446)^2)+((BP446/AB446)^2))^(1/2))*AI446</f>
        <v>5.7555663561460235E-5</v>
      </c>
      <c r="CI446"/>
      <c r="CJ446"/>
      <c r="CK446"/>
      <c r="CL446"/>
      <c r="CM446"/>
    </row>
    <row r="447" spans="1:91" s="39" customFormat="1" ht="12.95" customHeight="1" thickBot="1" x14ac:dyDescent="0.3">
      <c r="A447" s="13">
        <v>4.6516999999999999</v>
      </c>
      <c r="B447" s="13">
        <v>-74.054561111111113</v>
      </c>
      <c r="C447" s="13">
        <v>34</v>
      </c>
      <c r="D447" s="13">
        <v>30</v>
      </c>
      <c r="E447" s="13">
        <v>2388</v>
      </c>
      <c r="F447" s="3" t="s">
        <v>47</v>
      </c>
      <c r="G447" s="4" t="s">
        <v>699</v>
      </c>
      <c r="H447" s="5" t="s">
        <v>696</v>
      </c>
      <c r="I447" s="14" t="s">
        <v>1609</v>
      </c>
      <c r="J447" s="3" t="s">
        <v>1551</v>
      </c>
      <c r="K447" s="6">
        <v>40643</v>
      </c>
      <c r="L447" s="15">
        <v>12</v>
      </c>
      <c r="M447" s="3">
        <v>7</v>
      </c>
      <c r="N447" s="3">
        <f t="shared" si="317"/>
        <v>360</v>
      </c>
      <c r="O447" s="3">
        <v>30</v>
      </c>
      <c r="P447" s="14" t="s">
        <v>1554</v>
      </c>
      <c r="Q447" s="3">
        <v>200</v>
      </c>
      <c r="R447" s="14"/>
      <c r="S447" s="14"/>
      <c r="T447" s="14"/>
      <c r="U447" s="17">
        <v>3.9E-2</v>
      </c>
      <c r="V447" s="145">
        <v>0.36</v>
      </c>
      <c r="W447" s="150">
        <v>1.8</v>
      </c>
      <c r="X447" s="152">
        <v>10.3</v>
      </c>
      <c r="Y447" s="156">
        <f>0.01805*1000</f>
        <v>18.05</v>
      </c>
      <c r="Z447" s="150">
        <v>311.5</v>
      </c>
      <c r="AA447" s="157">
        <f>0.003125*1000</f>
        <v>3.125</v>
      </c>
      <c r="AB447" s="227">
        <v>0.28499999999999998</v>
      </c>
      <c r="AC447" s="237">
        <f t="shared" si="318"/>
        <v>1.1352098115285747E-3</v>
      </c>
      <c r="AD447" s="22">
        <f t="shared" si="319"/>
        <v>5.6760490576428738E-3</v>
      </c>
      <c r="AE447" s="22">
        <f t="shared" si="320"/>
        <v>3.2479614052067549E-2</v>
      </c>
      <c r="AF447" s="22">
        <f t="shared" si="321"/>
        <v>5.6918158605807699E-2</v>
      </c>
      <c r="AG447" s="22">
        <f t="shared" si="322"/>
        <v>0.98227182303097504</v>
      </c>
      <c r="AH447" s="22">
        <f t="shared" si="323"/>
        <v>9.8542518361855441E-3</v>
      </c>
      <c r="AI447" s="238">
        <f t="shared" si="324"/>
        <v>6.8399999999999993E-4</v>
      </c>
      <c r="AJ447" s="247">
        <f t="shared" si="325"/>
        <v>3.153360587579374E-6</v>
      </c>
      <c r="AK447" s="23">
        <f t="shared" si="326"/>
        <v>1.576680293789687E-5</v>
      </c>
      <c r="AL447" s="23">
        <f t="shared" si="327"/>
        <v>9.0221150144632081E-5</v>
      </c>
      <c r="AM447" s="23">
        <f t="shared" si="328"/>
        <v>1.5810599612724362E-4</v>
      </c>
      <c r="AN447" s="23">
        <f t="shared" si="329"/>
        <v>2.7285328417527084E-3</v>
      </c>
      <c r="AO447" s="23">
        <f t="shared" si="330"/>
        <v>2.7372921767182068E-5</v>
      </c>
      <c r="AP447" s="248">
        <f t="shared" si="331"/>
        <v>1.8999999999999998E-6</v>
      </c>
      <c r="AQ447" s="256">
        <f t="shared" si="332"/>
        <v>15.76680293789687</v>
      </c>
      <c r="AR447" s="257">
        <f t="shared" si="333"/>
        <v>90.221150144632077</v>
      </c>
      <c r="AS447" s="257">
        <f t="shared" si="334"/>
        <v>158.10599612724363</v>
      </c>
      <c r="AT447" s="257">
        <f t="shared" si="335"/>
        <v>2728.5328417527085</v>
      </c>
      <c r="AU447" s="257">
        <f t="shared" si="336"/>
        <v>27.372921767182067</v>
      </c>
      <c r="AV447" s="258">
        <f t="shared" si="337"/>
        <v>1.9</v>
      </c>
      <c r="AW447" s="264">
        <v>1</v>
      </c>
      <c r="AX447" s="265">
        <f t="shared" si="338"/>
        <v>15.76680293789687</v>
      </c>
      <c r="AY447" s="265">
        <f t="shared" si="339"/>
        <v>90.221150144632077</v>
      </c>
      <c r="AZ447" s="265">
        <f t="shared" si="340"/>
        <v>158.10599612724363</v>
      </c>
      <c r="BA447" s="265">
        <f t="shared" si="341"/>
        <v>2728.5328417527085</v>
      </c>
      <c r="BB447" s="265">
        <f t="shared" si="342"/>
        <v>27.372921767182067</v>
      </c>
      <c r="BC447" s="266">
        <f t="shared" si="343"/>
        <v>1.9</v>
      </c>
      <c r="BG447" s="13">
        <v>0.1</v>
      </c>
      <c r="BH447" s="13">
        <f t="shared" si="344"/>
        <v>20</v>
      </c>
      <c r="BI447"/>
      <c r="BJ447">
        <f>BH447</f>
        <v>20</v>
      </c>
      <c r="BK447" s="13">
        <f t="shared" si="345"/>
        <v>0.18000000000000002</v>
      </c>
      <c r="BL447" s="13">
        <f t="shared" si="346"/>
        <v>1.03</v>
      </c>
      <c r="BM447" s="13">
        <f t="shared" si="347"/>
        <v>1.8050000000000002</v>
      </c>
      <c r="BN447" s="13">
        <f t="shared" si="348"/>
        <v>31.150000000000002</v>
      </c>
      <c r="BO447" s="13">
        <f t="shared" si="349"/>
        <v>0.3125</v>
      </c>
      <c r="BP447" s="13">
        <f t="shared" si="350"/>
        <v>2.8499999999999998E-2</v>
      </c>
      <c r="BQ447" s="13">
        <f>((((BJ447/Q447)^2)+((BK447/W447)^2))^(1/2))*AD447</f>
        <v>8.027145558013579E-4</v>
      </c>
      <c r="BR447" s="209">
        <f>(((((BJ447/Q447))^2)+((BL447/X447)^2))^(1/2))*AE447</f>
        <v>4.5933110693077688E-3</v>
      </c>
      <c r="BS447" s="209">
        <f>(((((BJ447/Q447))^2)+((BM447/Y447)^2))^(1/2))*AF447</f>
        <v>8.049443184563616E-3</v>
      </c>
      <c r="BT447" s="209">
        <f>((((BJ447/Q447)^2)+((BN447/Z447)^2))^(1/2))*AG447</f>
        <v>0.13891421340673499</v>
      </c>
      <c r="BU447" s="209">
        <f>((((BJ447/Q447)^2)+((BO447/AA447)^2))^(1/2))*AH447</f>
        <v>1.3936016593773574E-3</v>
      </c>
      <c r="BV447" s="209">
        <f>((((BJ447/Q447)^2)+((BP447/AB447)^2))^(1/2))*AI447</f>
        <v>9.6732207666319709E-5</v>
      </c>
      <c r="CI447"/>
      <c r="CJ447"/>
      <c r="CK447"/>
      <c r="CL447"/>
      <c r="CM447"/>
    </row>
    <row r="448" spans="1:91" s="39" customFormat="1" ht="12.95" customHeight="1" thickBot="1" x14ac:dyDescent="0.3">
      <c r="A448" s="13">
        <v>4.6516999999999999</v>
      </c>
      <c r="B448" s="13">
        <v>-74.054561111111113</v>
      </c>
      <c r="C448" s="13">
        <v>34</v>
      </c>
      <c r="D448" s="13">
        <v>30</v>
      </c>
      <c r="E448" s="13">
        <v>2388</v>
      </c>
      <c r="F448" s="3" t="s">
        <v>47</v>
      </c>
      <c r="G448" s="4" t="s">
        <v>702</v>
      </c>
      <c r="H448" s="5" t="s">
        <v>696</v>
      </c>
      <c r="I448" s="14" t="s">
        <v>1609</v>
      </c>
      <c r="J448" s="3" t="s">
        <v>1551</v>
      </c>
      <c r="K448" s="6">
        <v>40643</v>
      </c>
      <c r="L448" s="15">
        <v>12</v>
      </c>
      <c r="M448" s="3">
        <v>6</v>
      </c>
      <c r="N448" s="3">
        <f t="shared" si="317"/>
        <v>300</v>
      </c>
      <c r="O448" s="3">
        <v>25</v>
      </c>
      <c r="P448" s="14" t="s">
        <v>1554</v>
      </c>
      <c r="Q448" s="3">
        <v>160</v>
      </c>
      <c r="R448" s="14"/>
      <c r="S448" s="14"/>
      <c r="T448" s="14"/>
      <c r="U448" s="17">
        <v>3.9E-2</v>
      </c>
      <c r="V448" s="145">
        <v>0.36</v>
      </c>
      <c r="W448" s="150">
        <v>1.8</v>
      </c>
      <c r="X448" s="152">
        <v>10.3</v>
      </c>
      <c r="Y448" s="156">
        <f>0.01805*1000</f>
        <v>18.05</v>
      </c>
      <c r="Z448" s="150">
        <v>311.5</v>
      </c>
      <c r="AA448" s="157">
        <f>0.003125*1000</f>
        <v>3.125</v>
      </c>
      <c r="AB448" s="227">
        <v>0.28499999999999998</v>
      </c>
      <c r="AC448" s="237">
        <f t="shared" si="318"/>
        <v>9.0816784922285955E-4</v>
      </c>
      <c r="AD448" s="22">
        <f t="shared" si="319"/>
        <v>4.5408392461142987E-3</v>
      </c>
      <c r="AE448" s="22">
        <f t="shared" si="320"/>
        <v>2.598369124165404E-2</v>
      </c>
      <c r="AF448" s="22">
        <f t="shared" si="321"/>
        <v>4.5534526884646161E-2</v>
      </c>
      <c r="AG448" s="22">
        <f t="shared" si="322"/>
        <v>0.78581745842478001</v>
      </c>
      <c r="AH448" s="22">
        <f t="shared" si="323"/>
        <v>7.8834014689484356E-3</v>
      </c>
      <c r="AI448" s="238">
        <f t="shared" si="324"/>
        <v>5.4719999999999997E-4</v>
      </c>
      <c r="AJ448" s="247">
        <f t="shared" si="325"/>
        <v>3.0272261640761987E-6</v>
      </c>
      <c r="AK448" s="23">
        <f t="shared" si="326"/>
        <v>1.5136130820380996E-5</v>
      </c>
      <c r="AL448" s="23">
        <f t="shared" si="327"/>
        <v>8.6612304138846801E-5</v>
      </c>
      <c r="AM448" s="23">
        <f t="shared" si="328"/>
        <v>1.5178175628215388E-4</v>
      </c>
      <c r="AN448" s="23">
        <f t="shared" si="329"/>
        <v>2.6193915280826002E-3</v>
      </c>
      <c r="AO448" s="23">
        <f t="shared" si="330"/>
        <v>2.6278004896494785E-5</v>
      </c>
      <c r="AP448" s="248">
        <f t="shared" si="331"/>
        <v>1.8239999999999998E-6</v>
      </c>
      <c r="AQ448" s="256">
        <f t="shared" si="332"/>
        <v>15.136130820380995</v>
      </c>
      <c r="AR448" s="257">
        <f t="shared" si="333"/>
        <v>86.612304138846795</v>
      </c>
      <c r="AS448" s="257">
        <f t="shared" si="334"/>
        <v>151.78175628215388</v>
      </c>
      <c r="AT448" s="257">
        <f t="shared" si="335"/>
        <v>2619.3915280826004</v>
      </c>
      <c r="AU448" s="257">
        <f t="shared" si="336"/>
        <v>26.278004896494785</v>
      </c>
      <c r="AV448" s="258">
        <f t="shared" si="337"/>
        <v>1.8239999999999998</v>
      </c>
      <c r="AW448" s="264">
        <v>0</v>
      </c>
      <c r="AX448" s="265">
        <f t="shared" si="338"/>
        <v>0</v>
      </c>
      <c r="AY448" s="265">
        <f t="shared" si="339"/>
        <v>0</v>
      </c>
      <c r="AZ448" s="265">
        <f t="shared" si="340"/>
        <v>0</v>
      </c>
      <c r="BA448" s="265">
        <f t="shared" si="341"/>
        <v>0</v>
      </c>
      <c r="BB448" s="265">
        <f t="shared" si="342"/>
        <v>0</v>
      </c>
      <c r="BC448" s="266">
        <f t="shared" si="343"/>
        <v>0</v>
      </c>
      <c r="BG448" s="13">
        <v>0.1</v>
      </c>
      <c r="BH448" s="13">
        <f t="shared" si="344"/>
        <v>16</v>
      </c>
      <c r="BI448"/>
      <c r="BJ448">
        <f>BH448</f>
        <v>16</v>
      </c>
      <c r="BK448" s="13">
        <f t="shared" si="345"/>
        <v>0.18000000000000002</v>
      </c>
      <c r="BL448" s="13">
        <f t="shared" si="346"/>
        <v>1.03</v>
      </c>
      <c r="BM448" s="13">
        <f t="shared" si="347"/>
        <v>1.8050000000000002</v>
      </c>
      <c r="BN448" s="13">
        <f t="shared" si="348"/>
        <v>31.150000000000002</v>
      </c>
      <c r="BO448" s="13">
        <f t="shared" si="349"/>
        <v>0.3125</v>
      </c>
      <c r="BP448" s="13">
        <f t="shared" si="350"/>
        <v>2.8499999999999998E-2</v>
      </c>
      <c r="BQ448" s="13">
        <f>((((BJ448/Q448)^2)+((BK448/W448)^2))^(1/2))*AD448</f>
        <v>6.4217164464108625E-4</v>
      </c>
      <c r="BR448" s="209">
        <f>(((((BJ448/Q448))^2)+((BL448/X448)^2))^(1/2))*AE448</f>
        <v>3.6746488554462147E-3</v>
      </c>
      <c r="BS448" s="209">
        <f>(((((BJ448/Q448))^2)+((BM448/Y448)^2))^(1/2))*AF448</f>
        <v>6.4395545476508926E-3</v>
      </c>
      <c r="BT448" s="209">
        <f>((((BJ448/Q448)^2)+((BN448/Z448)^2))^(1/2))*AG448</f>
        <v>0.11113137072538799</v>
      </c>
      <c r="BU448" s="209">
        <f>((((BJ448/Q448)^2)+((BO448/AA448)^2))^(1/2))*AH448</f>
        <v>1.1148813275018859E-3</v>
      </c>
      <c r="BV448" s="209">
        <f>((((BJ448/Q448)^2)+((BP448/AB448)^2))^(1/2))*AI448</f>
        <v>7.7385766133055765E-5</v>
      </c>
      <c r="CI448"/>
      <c r="CJ448"/>
      <c r="CK448"/>
      <c r="CL448"/>
      <c r="CM448"/>
    </row>
    <row r="449" spans="1:91" s="39" customFormat="1" ht="12.95" customHeight="1" thickBot="1" x14ac:dyDescent="0.3">
      <c r="A449" s="13">
        <v>4.6516999999999999</v>
      </c>
      <c r="B449" s="13">
        <v>-74.054561111111113</v>
      </c>
      <c r="C449" s="13">
        <v>34</v>
      </c>
      <c r="D449" s="13">
        <v>30</v>
      </c>
      <c r="E449" s="13">
        <v>2388</v>
      </c>
      <c r="F449" s="3" t="s">
        <v>47</v>
      </c>
      <c r="G449" s="4" t="s">
        <v>707</v>
      </c>
      <c r="H449" s="5" t="s">
        <v>696</v>
      </c>
      <c r="I449" s="14" t="s">
        <v>1609</v>
      </c>
      <c r="J449" s="3" t="s">
        <v>1551</v>
      </c>
      <c r="K449" s="6">
        <v>40643</v>
      </c>
      <c r="L449" s="15">
        <v>12</v>
      </c>
      <c r="M449" s="3">
        <v>7</v>
      </c>
      <c r="N449" s="3">
        <f t="shared" si="317"/>
        <v>360</v>
      </c>
      <c r="O449" s="3">
        <v>30</v>
      </c>
      <c r="P449" s="14" t="s">
        <v>1554</v>
      </c>
      <c r="Q449" s="3">
        <v>150</v>
      </c>
      <c r="R449" s="14"/>
      <c r="S449" s="14"/>
      <c r="T449" s="14"/>
      <c r="U449" s="17">
        <v>3.9E-2</v>
      </c>
      <c r="V449" s="145">
        <v>0.36</v>
      </c>
      <c r="W449" s="150">
        <v>1.8</v>
      </c>
      <c r="X449" s="152">
        <v>10.3</v>
      </c>
      <c r="Y449" s="156">
        <f>0.01805*1000</f>
        <v>18.05</v>
      </c>
      <c r="Z449" s="150">
        <v>311.5</v>
      </c>
      <c r="AA449" s="157">
        <f>0.003125*1000</f>
        <v>3.125</v>
      </c>
      <c r="AB449" s="227">
        <v>0.28499999999999998</v>
      </c>
      <c r="AC449" s="237">
        <f t="shared" si="318"/>
        <v>8.5140735864643101E-4</v>
      </c>
      <c r="AD449" s="22">
        <f t="shared" si="319"/>
        <v>4.2570367932321549E-3</v>
      </c>
      <c r="AE449" s="22">
        <f t="shared" si="320"/>
        <v>2.4359710539050665E-2</v>
      </c>
      <c r="AF449" s="22">
        <f t="shared" si="321"/>
        <v>4.2688618954355773E-2</v>
      </c>
      <c r="AG449" s="22">
        <f t="shared" si="322"/>
        <v>0.73670386727323123</v>
      </c>
      <c r="AH449" s="22">
        <f t="shared" si="323"/>
        <v>7.3906888771391576E-3</v>
      </c>
      <c r="AI449" s="238">
        <f t="shared" si="324"/>
        <v>5.1299999999999989E-4</v>
      </c>
      <c r="AJ449" s="247">
        <f t="shared" si="325"/>
        <v>2.3650204406845308E-6</v>
      </c>
      <c r="AK449" s="23">
        <f t="shared" si="326"/>
        <v>1.1825102203422652E-5</v>
      </c>
      <c r="AL449" s="23">
        <f t="shared" si="327"/>
        <v>6.7665862608474068E-5</v>
      </c>
      <c r="AM449" s="23">
        <f t="shared" si="328"/>
        <v>1.1857949709543271E-4</v>
      </c>
      <c r="AN449" s="23">
        <f t="shared" si="329"/>
        <v>2.046399631314531E-3</v>
      </c>
      <c r="AO449" s="23">
        <f t="shared" si="330"/>
        <v>2.0529691325386548E-5</v>
      </c>
      <c r="AP449" s="248">
        <f t="shared" si="331"/>
        <v>1.4249999999999997E-6</v>
      </c>
      <c r="AQ449" s="256">
        <f t="shared" si="332"/>
        <v>11.825102203422652</v>
      </c>
      <c r="AR449" s="257">
        <f t="shared" si="333"/>
        <v>67.665862608474072</v>
      </c>
      <c r="AS449" s="257">
        <f t="shared" si="334"/>
        <v>118.5794970954327</v>
      </c>
      <c r="AT449" s="257">
        <f t="shared" si="335"/>
        <v>2046.399631314531</v>
      </c>
      <c r="AU449" s="257">
        <f t="shared" si="336"/>
        <v>20.529691325386548</v>
      </c>
      <c r="AV449" s="258">
        <f t="shared" si="337"/>
        <v>1.4249999999999996</v>
      </c>
      <c r="AW449" s="264">
        <v>1</v>
      </c>
      <c r="AX449" s="265">
        <f t="shared" si="338"/>
        <v>11.825102203422652</v>
      </c>
      <c r="AY449" s="265">
        <f t="shared" si="339"/>
        <v>67.665862608474072</v>
      </c>
      <c r="AZ449" s="265">
        <f t="shared" si="340"/>
        <v>118.5794970954327</v>
      </c>
      <c r="BA449" s="265">
        <f t="shared" si="341"/>
        <v>2046.399631314531</v>
      </c>
      <c r="BB449" s="265">
        <f t="shared" si="342"/>
        <v>20.529691325386548</v>
      </c>
      <c r="BC449" s="266">
        <f t="shared" si="343"/>
        <v>1.4249999999999996</v>
      </c>
      <c r="BG449" s="13">
        <v>0.1</v>
      </c>
      <c r="BH449" s="13">
        <f t="shared" si="344"/>
        <v>15</v>
      </c>
      <c r="BI449"/>
      <c r="BJ449">
        <f>BH449</f>
        <v>15</v>
      </c>
      <c r="BK449" s="13">
        <f t="shared" si="345"/>
        <v>0.18000000000000002</v>
      </c>
      <c r="BL449" s="13">
        <f t="shared" si="346"/>
        <v>1.03</v>
      </c>
      <c r="BM449" s="13">
        <f t="shared" si="347"/>
        <v>1.8050000000000002</v>
      </c>
      <c r="BN449" s="13">
        <f t="shared" si="348"/>
        <v>31.150000000000002</v>
      </c>
      <c r="BO449" s="13">
        <f t="shared" si="349"/>
        <v>0.3125</v>
      </c>
      <c r="BP449" s="13">
        <f t="shared" si="350"/>
        <v>2.8499999999999998E-2</v>
      </c>
      <c r="BQ449" s="13">
        <f>((((BJ449/Q449)^2)+((BK449/W449)^2))^(1/2))*AD449</f>
        <v>6.020359168510184E-4</v>
      </c>
      <c r="BR449" s="209">
        <f>(((((BJ449/Q449))^2)+((BL449/X449)^2))^(1/2))*AE449</f>
        <v>3.4449833019808266E-3</v>
      </c>
      <c r="BS449" s="209">
        <f>(((((BJ449/Q449))^2)+((BM449/Y449)^2))^(1/2))*AF449</f>
        <v>6.0370823884227116E-3</v>
      </c>
      <c r="BT449" s="209">
        <f>((((BJ449/Q449)^2)+((BN449/Z449)^2))^(1/2))*AG449</f>
        <v>0.10418566005505123</v>
      </c>
      <c r="BU449" s="209">
        <f>((((BJ449/Q449)^2)+((BO449/AA449)^2))^(1/2))*AH449</f>
        <v>1.0452012445330179E-3</v>
      </c>
      <c r="BV449" s="209">
        <f>((((BJ449/Q449)^2)+((BP449/AB449)^2))^(1/2))*AI449</f>
        <v>7.2549155749739778E-5</v>
      </c>
      <c r="CI449"/>
      <c r="CJ449"/>
      <c r="CK449"/>
      <c r="CL449"/>
      <c r="CM449"/>
    </row>
    <row r="450" spans="1:91" s="39" customFormat="1" ht="12.95" customHeight="1" thickBot="1" x14ac:dyDescent="0.3">
      <c r="A450" s="13">
        <v>4.6516999999999999</v>
      </c>
      <c r="B450" s="13">
        <v>-74.054561111111113</v>
      </c>
      <c r="C450" s="13">
        <v>34</v>
      </c>
      <c r="D450" s="13">
        <v>30</v>
      </c>
      <c r="E450" s="13">
        <v>2388</v>
      </c>
      <c r="F450" s="3" t="s">
        <v>13</v>
      </c>
      <c r="G450" s="4" t="s">
        <v>708</v>
      </c>
      <c r="H450" s="5" t="s">
        <v>696</v>
      </c>
      <c r="I450" s="14" t="s">
        <v>1609</v>
      </c>
      <c r="J450" s="3" t="s">
        <v>1551</v>
      </c>
      <c r="K450" s="6">
        <v>40643</v>
      </c>
      <c r="L450" s="15">
        <v>12</v>
      </c>
      <c r="M450" s="3">
        <v>7</v>
      </c>
      <c r="N450" s="3">
        <f t="shared" si="317"/>
        <v>360</v>
      </c>
      <c r="O450" s="3">
        <v>30</v>
      </c>
      <c r="P450" s="14" t="s">
        <v>1554</v>
      </c>
      <c r="Q450" s="3">
        <v>220</v>
      </c>
      <c r="R450" s="14"/>
      <c r="S450" s="14"/>
      <c r="T450" s="14"/>
      <c r="U450" s="17">
        <v>3.9E-2</v>
      </c>
      <c r="V450" s="145">
        <v>0.36</v>
      </c>
      <c r="W450" s="150">
        <v>1.8</v>
      </c>
      <c r="X450" s="152">
        <v>10.3</v>
      </c>
      <c r="Y450" s="156">
        <f>0.01805*1000</f>
        <v>18.05</v>
      </c>
      <c r="Z450" s="150">
        <v>311.5</v>
      </c>
      <c r="AA450" s="157">
        <f>0.003125*1000</f>
        <v>3.125</v>
      </c>
      <c r="AB450" s="227">
        <v>0.28499999999999998</v>
      </c>
      <c r="AC450" s="237">
        <f t="shared" si="318"/>
        <v>1.2487307926814324E-3</v>
      </c>
      <c r="AD450" s="22">
        <f t="shared" si="319"/>
        <v>6.2436539634071605E-3</v>
      </c>
      <c r="AE450" s="22">
        <f t="shared" si="320"/>
        <v>3.5727575457274313E-2</v>
      </c>
      <c r="AF450" s="22">
        <f t="shared" si="321"/>
        <v>6.2609974466388468E-2</v>
      </c>
      <c r="AG450" s="22">
        <f t="shared" si="322"/>
        <v>1.0804990053340726</v>
      </c>
      <c r="AH450" s="22">
        <f t="shared" si="323"/>
        <v>1.0839677019804098E-2</v>
      </c>
      <c r="AI450" s="238">
        <f t="shared" si="324"/>
        <v>7.5239999999999997E-4</v>
      </c>
      <c r="AJ450" s="247">
        <f t="shared" si="325"/>
        <v>3.4686966463373121E-6</v>
      </c>
      <c r="AK450" s="23">
        <f t="shared" si="326"/>
        <v>1.7343483231686558E-5</v>
      </c>
      <c r="AL450" s="23">
        <f t="shared" si="327"/>
        <v>9.9243265159095308E-5</v>
      </c>
      <c r="AM450" s="23">
        <f t="shared" si="328"/>
        <v>1.7391659573996797E-4</v>
      </c>
      <c r="AN450" s="23">
        <f t="shared" si="329"/>
        <v>3.0013861259279794E-3</v>
      </c>
      <c r="AO450" s="23">
        <f t="shared" si="330"/>
        <v>3.0110213943900273E-5</v>
      </c>
      <c r="AP450" s="248">
        <f t="shared" si="331"/>
        <v>2.0899999999999999E-6</v>
      </c>
      <c r="AQ450" s="256">
        <f t="shared" si="332"/>
        <v>17.343483231686559</v>
      </c>
      <c r="AR450" s="257">
        <f t="shared" si="333"/>
        <v>99.243265159095301</v>
      </c>
      <c r="AS450" s="257">
        <f t="shared" si="334"/>
        <v>173.91659573996796</v>
      </c>
      <c r="AT450" s="257">
        <f t="shared" si="335"/>
        <v>3001.3861259279793</v>
      </c>
      <c r="AU450" s="257">
        <f t="shared" si="336"/>
        <v>30.110213943900273</v>
      </c>
      <c r="AV450" s="258">
        <f t="shared" si="337"/>
        <v>2.09</v>
      </c>
      <c r="AW450" s="264">
        <v>1</v>
      </c>
      <c r="AX450" s="265">
        <f t="shared" si="338"/>
        <v>17.343483231686559</v>
      </c>
      <c r="AY450" s="265">
        <f t="shared" si="339"/>
        <v>99.243265159095301</v>
      </c>
      <c r="AZ450" s="265">
        <f t="shared" si="340"/>
        <v>173.91659573996796</v>
      </c>
      <c r="BA450" s="265">
        <f t="shared" si="341"/>
        <v>3001.3861259279793</v>
      </c>
      <c r="BB450" s="265">
        <f t="shared" si="342"/>
        <v>30.110213943900273</v>
      </c>
      <c r="BC450" s="266">
        <f t="shared" si="343"/>
        <v>2.09</v>
      </c>
      <c r="BG450" s="13">
        <v>0.1</v>
      </c>
      <c r="BH450" s="13">
        <f t="shared" si="344"/>
        <v>22</v>
      </c>
      <c r="BI450"/>
      <c r="BJ450">
        <f>BH450</f>
        <v>22</v>
      </c>
      <c r="BK450" s="13">
        <f t="shared" si="345"/>
        <v>0.18000000000000002</v>
      </c>
      <c r="BL450" s="13">
        <f t="shared" si="346"/>
        <v>1.03</v>
      </c>
      <c r="BM450" s="13">
        <f t="shared" si="347"/>
        <v>1.8050000000000002</v>
      </c>
      <c r="BN450" s="13">
        <f t="shared" si="348"/>
        <v>31.150000000000002</v>
      </c>
      <c r="BO450" s="13">
        <f t="shared" si="349"/>
        <v>0.3125</v>
      </c>
      <c r="BP450" s="13">
        <f t="shared" si="350"/>
        <v>2.8499999999999998E-2</v>
      </c>
      <c r="BQ450" s="13">
        <f>((((BJ450/Q450)^2)+((BK450/W450)^2))^(1/2))*AD450</f>
        <v>8.8298601138149361E-4</v>
      </c>
      <c r="BR450" s="209">
        <f>(((((BJ450/Q450))^2)+((BL450/X450)^2))^(1/2))*AE450</f>
        <v>5.0526421762385467E-3</v>
      </c>
      <c r="BS450" s="209">
        <f>(((((BJ450/Q450))^2)+((BM450/Y450)^2))^(1/2))*AF450</f>
        <v>8.8543875030199781E-3</v>
      </c>
      <c r="BT450" s="209">
        <f>((((BJ450/Q450)^2)+((BN450/Z450)^2))^(1/2))*AG450</f>
        <v>0.15280563474740849</v>
      </c>
      <c r="BU450" s="209">
        <f>((((BJ450/Q450)^2)+((BO450/AA450)^2))^(1/2))*AH450</f>
        <v>1.5329618253150932E-3</v>
      </c>
      <c r="BV450" s="209">
        <f>((((BJ450/Q450)^2)+((BP450/AB450)^2))^(1/2))*AI450</f>
        <v>1.0640542843295168E-4</v>
      </c>
      <c r="CI450"/>
      <c r="CJ450"/>
      <c r="CK450"/>
      <c r="CL450"/>
      <c r="CM450"/>
    </row>
    <row r="451" spans="1:91" s="39" customFormat="1" ht="12.95" customHeight="1" thickBot="1" x14ac:dyDescent="0.3">
      <c r="A451" s="13">
        <v>4.6518810000000004</v>
      </c>
      <c r="B451" s="13">
        <v>-74.072490999999999</v>
      </c>
      <c r="C451" s="13">
        <v>32</v>
      </c>
      <c r="D451" s="13">
        <v>30</v>
      </c>
      <c r="E451" s="13">
        <v>2386</v>
      </c>
      <c r="F451" s="3" t="s">
        <v>5</v>
      </c>
      <c r="G451" s="4" t="s">
        <v>181</v>
      </c>
      <c r="H451" s="5" t="s">
        <v>182</v>
      </c>
      <c r="I451" s="14" t="s">
        <v>1585</v>
      </c>
      <c r="J451" s="3" t="s">
        <v>1553</v>
      </c>
      <c r="K451" s="6">
        <v>40631</v>
      </c>
      <c r="L451" s="15">
        <v>12</v>
      </c>
      <c r="M451" s="3">
        <v>7</v>
      </c>
      <c r="N451" s="3">
        <f t="shared" ref="N451:N514" si="377">L451*O451</f>
        <v>360</v>
      </c>
      <c r="O451" s="3">
        <v>30</v>
      </c>
      <c r="P451" s="14" t="s">
        <v>1554</v>
      </c>
      <c r="Q451" s="3">
        <v>450</v>
      </c>
      <c r="R451" s="14"/>
      <c r="S451" s="14"/>
      <c r="T451" s="14">
        <f>0.738210935315612*Q451</f>
        <v>332.19492089202538</v>
      </c>
      <c r="U451" s="17">
        <v>3.9E-2</v>
      </c>
      <c r="V451" s="141">
        <v>2.02</v>
      </c>
      <c r="W451" s="147">
        <v>10.1</v>
      </c>
      <c r="X451" s="151">
        <v>1.9</v>
      </c>
      <c r="Y451" s="153">
        <v>18.05</v>
      </c>
      <c r="Z451" s="147">
        <v>160.19999999999999</v>
      </c>
      <c r="AA451" s="157">
        <v>3.125</v>
      </c>
      <c r="AB451" s="231">
        <v>1.0149999999999999</v>
      </c>
      <c r="AC451" s="237">
        <f t="shared" ref="AC451:AC514" si="378">(((R451+S451+T451+Q451)*V451*12)/1000000)*EXP(U451*7)</f>
        <v>2.4912080616991357E-2</v>
      </c>
      <c r="AD451" s="22">
        <f t="shared" ref="AD451:AD514" si="379">(((R451+S451+T451+Q451)*W451*12)/1000000)*EXP(U451*7)</f>
        <v>0.12456040308495681</v>
      </c>
      <c r="AE451" s="22">
        <f t="shared" ref="AE451:AE514" si="380">((R451+S451+T451+Q451)*X451*12/1000000)*EXP(U451*7)</f>
        <v>2.3432155035783952E-2</v>
      </c>
      <c r="AF451" s="22">
        <f t="shared" ref="AF451:AF514" si="381">(((R451+S451+T451+Q451)*Y451*12)/1000000)*EXP(U451*7)</f>
        <v>0.22260547283994755</v>
      </c>
      <c r="AG451" s="22">
        <f t="shared" ref="AG451:AG514" si="382">(((R451+S451+T451+Q451)*Z451*12)/1000000)*EXP(U451*7)</f>
        <v>1.9757006509118888</v>
      </c>
      <c r="AH451" s="22">
        <f t="shared" ref="AH451:AH514" si="383">EXP(U451*7)*((R451+S451+T451+Q451)*AA451*12)/1000000</f>
        <v>3.8539728677276237E-2</v>
      </c>
      <c r="AI451" s="238">
        <f t="shared" ref="AI451:AI514" si="384">((R451+S451+T451+Q451)*AB451*12)/1000000</f>
        <v>9.5271341364648685E-3</v>
      </c>
      <c r="AJ451" s="247">
        <f t="shared" ref="AJ451:AJ514" si="385">IFERROR((AC451/(O451*12)),0)</f>
        <v>6.9200223936087096E-5</v>
      </c>
      <c r="AK451" s="23">
        <f t="shared" ref="AK451:AK514" si="386">IFERROR((AD451/(O451*12)),0)</f>
        <v>3.4600111968043556E-4</v>
      </c>
      <c r="AL451" s="23">
        <f t="shared" ref="AL451:AL514" si="387">IFERROR((AE451/(O451*12)),0)</f>
        <v>6.5089319543844306E-5</v>
      </c>
      <c r="AM451" s="23">
        <f t="shared" ref="AM451:AM514" si="388">IFERROR((AF451/(12*O451)),0)</f>
        <v>6.1834853566652102E-4</v>
      </c>
      <c r="AN451" s="23">
        <f t="shared" ref="AN451:AN514" si="389">IFERROR((AG451/(12*O451)),0)</f>
        <v>5.4880573636441358E-3</v>
      </c>
      <c r="AO451" s="23">
        <f t="shared" ref="AO451:AO514" si="390">IFERROR((AH451/(12*O451)),0)</f>
        <v>1.0705480188132288E-4</v>
      </c>
      <c r="AP451" s="248">
        <f t="shared" ref="AP451:AP514" si="391">IFERROR((AI451/(12*O451)),0)</f>
        <v>2.6464261490180189E-5</v>
      </c>
      <c r="AQ451" s="256">
        <f t="shared" ref="AQ451:AQ514" si="392">AK451*1000000</f>
        <v>346.00111968043558</v>
      </c>
      <c r="AR451" s="257">
        <f t="shared" ref="AR451:AR514" si="393">AL451*1000000</f>
        <v>65.089319543844312</v>
      </c>
      <c r="AS451" s="257">
        <f t="shared" ref="AS451:AS514" si="394">AM451*1000000</f>
        <v>618.348535666521</v>
      </c>
      <c r="AT451" s="257">
        <f t="shared" ref="AT451:AT514" si="395">AN451*1000000</f>
        <v>5488.0573636441359</v>
      </c>
      <c r="AU451" s="257">
        <f t="shared" ref="AU451:AU514" si="396">AO451*1000000</f>
        <v>107.05480188132287</v>
      </c>
      <c r="AV451" s="258">
        <f t="shared" ref="AV451:AV514" si="397">AP451*1000000</f>
        <v>26.464261490180188</v>
      </c>
      <c r="AW451" s="264">
        <v>1</v>
      </c>
      <c r="AX451" s="265">
        <f t="shared" ref="AX451:AX514" si="398">AK451*1000000*AW451</f>
        <v>346.00111968043558</v>
      </c>
      <c r="AY451" s="265">
        <f t="shared" ref="AY451:AY514" si="399">AL451*1000000*AW451</f>
        <v>65.089319543844312</v>
      </c>
      <c r="AZ451" s="265">
        <f t="shared" ref="AZ451:AZ514" si="400">AM451*1000000*AW451</f>
        <v>618.348535666521</v>
      </c>
      <c r="BA451" s="265">
        <f t="shared" ref="BA451:BA514" si="401">AN451*1000000*AW451</f>
        <v>5488.0573636441359</v>
      </c>
      <c r="BB451" s="265">
        <f t="shared" ref="BB451:BB514" si="402">AO451*1000000*AW451</f>
        <v>107.05480188132287</v>
      </c>
      <c r="BC451" s="266">
        <f t="shared" ref="BC451:BC514" si="403">AP451*1000000*AW451</f>
        <v>26.464261490180188</v>
      </c>
      <c r="BD451" s="211">
        <f>'F. CONVERSIÓN DE CARBÓN A CARNE'!$F$20</f>
        <v>0.16207300021353654</v>
      </c>
      <c r="BG451" s="13">
        <v>0.1</v>
      </c>
      <c r="BH451" s="13">
        <f t="shared" ref="BH451:BH514" si="404">Q451*BG451</f>
        <v>45</v>
      </c>
      <c r="BI451">
        <f>(((((BD451+BE451+BF451)/0.738210935315612)^2)+((BH451/Q451)^2))^(1/2))*T451</f>
        <v>80.141969515376488</v>
      </c>
      <c r="BJ451">
        <f>(((BH451)^2)+((BI451^2))^(1/2))</f>
        <v>2105.1419695153763</v>
      </c>
      <c r="BK451" s="13">
        <f t="shared" ref="BK451:BK514" si="405">W451*0.1</f>
        <v>1.01</v>
      </c>
      <c r="BL451" s="13">
        <f t="shared" ref="BL451:BL514" si="406">X451*0.1</f>
        <v>0.19</v>
      </c>
      <c r="BM451" s="13">
        <f t="shared" ref="BM451:BM514" si="407">Y451*0.1</f>
        <v>1.8050000000000002</v>
      </c>
      <c r="BN451" s="13">
        <f t="shared" ref="BN451:BN514" si="408">Z451*0.1</f>
        <v>16.02</v>
      </c>
      <c r="BO451" s="13">
        <f t="shared" ref="BO451:BO514" si="409">AA451*0.1</f>
        <v>0.3125</v>
      </c>
      <c r="BP451" s="13">
        <f t="shared" ref="BP451:BP514" si="410">AB451*0.1</f>
        <v>0.10149999999999999</v>
      </c>
      <c r="BQ451" s="13">
        <f>((((BJ451/(Q451+R451+S451+T451))^2)+((BK451/W451)^2))^(1/2))*AD451</f>
        <v>0.33546405273249519</v>
      </c>
      <c r="BR451" s="209">
        <f>((((BJ451/(Q451+R451+S451+T451))^2)+((BL451/X451)^2))^(1/2))*AE451</f>
        <v>6.3107099028885227E-2</v>
      </c>
      <c r="BS451" s="209">
        <f>(((((BJ451/(Q451+R451+S451+T451))^2)+((BM451/Y451)^2))^(1/2))*AF451)</f>
        <v>0.59951744077440972</v>
      </c>
      <c r="BT451" s="209">
        <f>((((BJ451/(Q451+R451+S451+T451))^2)+((BN451/Z451)^2))^(1/2))*AG451</f>
        <v>5.3209248760144279</v>
      </c>
      <c r="BU451" s="209">
        <f>((((BJ451/(Q451+R451+S451+T451))^2)+((BO451/AA451)^2))^(1/2))*AH451</f>
        <v>0.10379457077119281</v>
      </c>
      <c r="BV451" s="209">
        <f>((((BJ451/(Q451+R451+S451+T451))^2)+((BP451/AB451)^2))^(1/2))*AI451</f>
        <v>2.5658322783081847E-2</v>
      </c>
      <c r="CI451"/>
      <c r="CJ451"/>
      <c r="CK451"/>
      <c r="CL451"/>
      <c r="CM451"/>
    </row>
    <row r="452" spans="1:91" s="39" customFormat="1" ht="12.95" customHeight="1" thickBot="1" x14ac:dyDescent="0.3">
      <c r="A452" s="13">
        <v>4.6518914902483299</v>
      </c>
      <c r="B452" s="13">
        <v>-74.055727123136094</v>
      </c>
      <c r="C452" s="13">
        <v>34</v>
      </c>
      <c r="D452" s="13">
        <v>30</v>
      </c>
      <c r="E452" s="13">
        <v>2388</v>
      </c>
      <c r="F452" s="58" t="s">
        <v>13</v>
      </c>
      <c r="G452" s="59" t="s">
        <v>1138</v>
      </c>
      <c r="H452" s="60" t="s">
        <v>1139</v>
      </c>
      <c r="I452" s="16" t="s">
        <v>1585</v>
      </c>
      <c r="J452" s="16"/>
      <c r="K452" s="66">
        <v>40218</v>
      </c>
      <c r="L452" s="16">
        <v>10</v>
      </c>
      <c r="M452" s="16">
        <v>7</v>
      </c>
      <c r="N452" s="3">
        <f t="shared" si="377"/>
        <v>300</v>
      </c>
      <c r="O452" s="3">
        <v>30</v>
      </c>
      <c r="P452" s="16" t="s">
        <v>1554</v>
      </c>
      <c r="Q452" s="62">
        <v>550</v>
      </c>
      <c r="R452" s="14"/>
      <c r="S452" s="14"/>
      <c r="T452" s="14"/>
      <c r="U452" s="17">
        <v>3.9E-2</v>
      </c>
      <c r="V452" s="145">
        <v>0.36</v>
      </c>
      <c r="W452" s="150">
        <v>1.8</v>
      </c>
      <c r="X452" s="152">
        <v>10.3</v>
      </c>
      <c r="Y452" s="156">
        <f>0.01805*1000</f>
        <v>18.05</v>
      </c>
      <c r="Z452" s="150">
        <v>311.5</v>
      </c>
      <c r="AA452" s="157">
        <f>0.003125*1000</f>
        <v>3.125</v>
      </c>
      <c r="AB452" s="227">
        <v>0.28499999999999998</v>
      </c>
      <c r="AC452" s="237">
        <f t="shared" si="378"/>
        <v>3.1218269817035803E-3</v>
      </c>
      <c r="AD452" s="22">
        <f t="shared" si="379"/>
        <v>1.5609134908517902E-2</v>
      </c>
      <c r="AE452" s="22">
        <f t="shared" si="380"/>
        <v>8.9318938643185769E-2</v>
      </c>
      <c r="AF452" s="22">
        <f t="shared" si="381"/>
        <v>0.15652493616597118</v>
      </c>
      <c r="AG452" s="22">
        <f t="shared" si="382"/>
        <v>2.701247513335181</v>
      </c>
      <c r="AH452" s="22">
        <f t="shared" si="383"/>
        <v>2.7099192549510247E-2</v>
      </c>
      <c r="AI452" s="238">
        <f t="shared" si="384"/>
        <v>1.8810000000000001E-3</v>
      </c>
      <c r="AJ452" s="247">
        <f t="shared" si="385"/>
        <v>8.6717416158432791E-6</v>
      </c>
      <c r="AK452" s="23">
        <f t="shared" si="386"/>
        <v>4.3358708079216396E-5</v>
      </c>
      <c r="AL452" s="23">
        <f t="shared" si="387"/>
        <v>2.4810816289773824E-4</v>
      </c>
      <c r="AM452" s="23">
        <f t="shared" si="388"/>
        <v>4.3479148934991998E-4</v>
      </c>
      <c r="AN452" s="23">
        <f t="shared" si="389"/>
        <v>7.503465314819947E-3</v>
      </c>
      <c r="AO452" s="23">
        <f t="shared" si="390"/>
        <v>7.5275534859750687E-5</v>
      </c>
      <c r="AP452" s="248">
        <f t="shared" si="391"/>
        <v>5.2249999999999999E-6</v>
      </c>
      <c r="AQ452" s="256">
        <f t="shared" si="392"/>
        <v>43.358708079216399</v>
      </c>
      <c r="AR452" s="257">
        <f t="shared" si="393"/>
        <v>248.10816289773825</v>
      </c>
      <c r="AS452" s="257">
        <f t="shared" si="394"/>
        <v>434.79148934991997</v>
      </c>
      <c r="AT452" s="257">
        <f t="shared" si="395"/>
        <v>7503.4653148199468</v>
      </c>
      <c r="AU452" s="257">
        <f t="shared" si="396"/>
        <v>75.275534859750692</v>
      </c>
      <c r="AV452" s="258">
        <f t="shared" si="397"/>
        <v>5.2249999999999996</v>
      </c>
      <c r="AW452" s="264">
        <v>1</v>
      </c>
      <c r="AX452" s="265">
        <f t="shared" si="398"/>
        <v>43.358708079216399</v>
      </c>
      <c r="AY452" s="265">
        <f t="shared" si="399"/>
        <v>248.10816289773825</v>
      </c>
      <c r="AZ452" s="265">
        <f t="shared" si="400"/>
        <v>434.79148934991997</v>
      </c>
      <c r="BA452" s="265">
        <f t="shared" si="401"/>
        <v>7503.4653148199468</v>
      </c>
      <c r="BB452" s="265">
        <f t="shared" si="402"/>
        <v>75.275534859750692</v>
      </c>
      <c r="BC452" s="266">
        <f t="shared" si="403"/>
        <v>5.2249999999999996</v>
      </c>
      <c r="BG452" s="13">
        <v>0.1</v>
      </c>
      <c r="BH452" s="13">
        <f t="shared" si="404"/>
        <v>55</v>
      </c>
      <c r="BI452"/>
      <c r="BJ452">
        <f>BH452</f>
        <v>55</v>
      </c>
      <c r="BK452" s="13">
        <f t="shared" si="405"/>
        <v>0.18000000000000002</v>
      </c>
      <c r="BL452" s="13">
        <f t="shared" si="406"/>
        <v>1.03</v>
      </c>
      <c r="BM452" s="13">
        <f t="shared" si="407"/>
        <v>1.8050000000000002</v>
      </c>
      <c r="BN452" s="13">
        <f t="shared" si="408"/>
        <v>31.150000000000002</v>
      </c>
      <c r="BO452" s="13">
        <f t="shared" si="409"/>
        <v>0.3125</v>
      </c>
      <c r="BP452" s="13">
        <f t="shared" si="410"/>
        <v>2.8499999999999998E-2</v>
      </c>
      <c r="BQ452" s="13">
        <f>((((BJ452/Q452)^2)+((BK452/W452)^2))^(1/2))*AD452</f>
        <v>2.2074650284537342E-3</v>
      </c>
      <c r="BR452" s="209">
        <f>(((((BJ452/Q452))^2)+((BL452/X452)^2))^(1/2))*AE452</f>
        <v>1.2631605440596364E-2</v>
      </c>
      <c r="BS452" s="209">
        <f>(((((BJ452/Q452))^2)+((BM452/Y452)^2))^(1/2))*AF452</f>
        <v>2.2135968757549945E-2</v>
      </c>
      <c r="BT452" s="209">
        <f>((((BJ452/Q452)^2)+((BN452/Z452)^2))^(1/2))*AG452</f>
        <v>0.38201408686852117</v>
      </c>
      <c r="BU452" s="209">
        <f>((((BJ452/Q452)^2)+((BO452/AA452)^2))^(1/2))*AH452</f>
        <v>3.8324045632877331E-3</v>
      </c>
      <c r="BV452" s="209">
        <f>((((BJ452/Q452)^2)+((BP452/AB452)^2))^(1/2))*AI452</f>
        <v>2.6601357108237925E-4</v>
      </c>
      <c r="CI452"/>
      <c r="CJ452"/>
      <c r="CK452"/>
      <c r="CL452"/>
      <c r="CM452"/>
    </row>
    <row r="453" spans="1:91" s="39" customFormat="1" ht="12.95" customHeight="1" thickBot="1" x14ac:dyDescent="0.3">
      <c r="A453" s="13">
        <v>4.6520390777687801</v>
      </c>
      <c r="B453" s="13">
        <v>-74.079575955878795</v>
      </c>
      <c r="C453" s="13">
        <v>31</v>
      </c>
      <c r="D453" s="13">
        <v>30</v>
      </c>
      <c r="E453" s="13">
        <v>2385</v>
      </c>
      <c r="F453" s="3" t="s">
        <v>5</v>
      </c>
      <c r="G453" s="4" t="s">
        <v>782</v>
      </c>
      <c r="H453" s="5" t="s">
        <v>783</v>
      </c>
      <c r="I453" s="14" t="s">
        <v>1563</v>
      </c>
      <c r="J453" s="3" t="s">
        <v>1557</v>
      </c>
      <c r="K453" s="6">
        <v>40631</v>
      </c>
      <c r="L453" s="15">
        <v>12</v>
      </c>
      <c r="M453" s="3">
        <v>7</v>
      </c>
      <c r="N453" s="3">
        <f t="shared" si="377"/>
        <v>360</v>
      </c>
      <c r="O453" s="3">
        <v>30</v>
      </c>
      <c r="P453" s="14" t="s">
        <v>1593</v>
      </c>
      <c r="Q453" s="3">
        <v>1000</v>
      </c>
      <c r="R453" s="14"/>
      <c r="S453" s="14"/>
      <c r="T453" s="14"/>
      <c r="U453" s="17">
        <v>3.9E-2</v>
      </c>
      <c r="V453" s="48">
        <v>2.8800000000000002E-3</v>
      </c>
      <c r="W453" s="49">
        <v>3.2000000000000002E-3</v>
      </c>
      <c r="X453" s="49">
        <v>7.5000000000000002E-4</v>
      </c>
      <c r="Y453" s="49">
        <v>4.0000000000000003E-5</v>
      </c>
      <c r="Z453" s="49">
        <v>6.7999999999999996E-3</v>
      </c>
      <c r="AA453" s="49">
        <v>2.64</v>
      </c>
      <c r="AB453" s="228">
        <v>1.4999999999999999E-2</v>
      </c>
      <c r="AC453" s="237">
        <f t="shared" si="378"/>
        <v>4.5408392461142987E-5</v>
      </c>
      <c r="AD453" s="22">
        <f t="shared" si="379"/>
        <v>5.045376940126999E-5</v>
      </c>
      <c r="AE453" s="22">
        <f t="shared" si="380"/>
        <v>1.1825102203422653E-5</v>
      </c>
      <c r="AF453" s="22">
        <f t="shared" si="381"/>
        <v>6.3067211751587475E-7</v>
      </c>
      <c r="AG453" s="22">
        <f t="shared" si="382"/>
        <v>1.072142599776987E-4</v>
      </c>
      <c r="AH453" s="22">
        <f t="shared" si="383"/>
        <v>4.1624359756047738E-2</v>
      </c>
      <c r="AI453" s="238">
        <f t="shared" si="384"/>
        <v>1.8000000000000001E-4</v>
      </c>
      <c r="AJ453" s="247">
        <f t="shared" si="385"/>
        <v>1.2613442350317495E-7</v>
      </c>
      <c r="AK453" s="23">
        <f t="shared" si="386"/>
        <v>1.4014935944797219E-7</v>
      </c>
      <c r="AL453" s="23">
        <f t="shared" si="387"/>
        <v>3.2847506120618483E-8</v>
      </c>
      <c r="AM453" s="23">
        <f t="shared" si="388"/>
        <v>1.751866993099652E-9</v>
      </c>
      <c r="AN453" s="23">
        <f t="shared" si="389"/>
        <v>2.9781738882694085E-7</v>
      </c>
      <c r="AO453" s="23">
        <f t="shared" si="390"/>
        <v>1.1562322154457705E-4</v>
      </c>
      <c r="AP453" s="248">
        <f t="shared" si="391"/>
        <v>5.0000000000000008E-7</v>
      </c>
      <c r="AQ453" s="256">
        <f t="shared" si="392"/>
        <v>0.14014935944797219</v>
      </c>
      <c r="AR453" s="257">
        <f t="shared" si="393"/>
        <v>3.2847506120618486E-2</v>
      </c>
      <c r="AS453" s="257">
        <f t="shared" si="394"/>
        <v>1.7518669930996521E-3</v>
      </c>
      <c r="AT453" s="257">
        <f t="shared" si="395"/>
        <v>0.29781738882694087</v>
      </c>
      <c r="AU453" s="257">
        <f t="shared" si="396"/>
        <v>115.62322154457705</v>
      </c>
      <c r="AV453" s="258">
        <f t="shared" si="397"/>
        <v>0.50000000000000011</v>
      </c>
      <c r="AW453" s="264">
        <v>1</v>
      </c>
      <c r="AX453" s="265">
        <f t="shared" si="398"/>
        <v>0.14014935944797219</v>
      </c>
      <c r="AY453" s="265">
        <f t="shared" si="399"/>
        <v>3.2847506120618486E-2</v>
      </c>
      <c r="AZ453" s="265">
        <f t="shared" si="400"/>
        <v>1.7518669930996521E-3</v>
      </c>
      <c r="BA453" s="265">
        <f t="shared" si="401"/>
        <v>0.29781738882694087</v>
      </c>
      <c r="BB453" s="265">
        <f t="shared" si="402"/>
        <v>115.62322154457705</v>
      </c>
      <c r="BC453" s="266">
        <f t="shared" si="403"/>
        <v>0.50000000000000011</v>
      </c>
      <c r="BG453" s="13">
        <v>0.1</v>
      </c>
      <c r="BH453" s="13">
        <f t="shared" si="404"/>
        <v>100</v>
      </c>
      <c r="BI453"/>
      <c r="BJ453">
        <f>BH453</f>
        <v>100</v>
      </c>
      <c r="BK453" s="13">
        <f t="shared" si="405"/>
        <v>3.2000000000000003E-4</v>
      </c>
      <c r="BL453" s="13">
        <f t="shared" si="406"/>
        <v>7.5000000000000007E-5</v>
      </c>
      <c r="BM453" s="13">
        <f t="shared" si="407"/>
        <v>4.0000000000000007E-6</v>
      </c>
      <c r="BN453" s="13">
        <f t="shared" si="408"/>
        <v>6.8000000000000005E-4</v>
      </c>
      <c r="BO453" s="13">
        <f t="shared" si="409"/>
        <v>0.26400000000000001</v>
      </c>
      <c r="BP453" s="13">
        <f t="shared" si="410"/>
        <v>1.5E-3</v>
      </c>
      <c r="BQ453" s="13">
        <f>((((BJ453/Q453)^2)+((BK453/W453)^2))^(1/2))*AD453</f>
        <v>7.1352404960120705E-6</v>
      </c>
      <c r="BR453" s="209">
        <f>(((((BJ453/Q453))^2)+((BL453/X453)^2))^(1/2))*AE453</f>
        <v>1.6723219912528289E-6</v>
      </c>
      <c r="BS453" s="209">
        <f>(((((BJ453/Q453))^2)+((BM453/Y453)^2))^(1/2))*AF453</f>
        <v>8.9190506200150857E-8</v>
      </c>
      <c r="BT453" s="209">
        <f>((((BJ453/Q453)^2)+((BN453/Z453)^2))^(1/2))*AG453</f>
        <v>1.5162386054025646E-5</v>
      </c>
      <c r="BU453" s="209">
        <f>((((BJ453/Q453)^2)+((BO453/AA453)^2))^(1/2))*AH453</f>
        <v>5.8865734092099576E-3</v>
      </c>
      <c r="BV453" s="209">
        <f>((((BJ453/Q453)^2)+((BP453/AB453)^2))^(1/2))*AI453</f>
        <v>2.5455844122715716E-5</v>
      </c>
      <c r="CI453"/>
      <c r="CJ453"/>
      <c r="CK453"/>
      <c r="CL453"/>
      <c r="CM453"/>
    </row>
    <row r="454" spans="1:91" s="39" customFormat="1" ht="12.95" customHeight="1" thickBot="1" x14ac:dyDescent="0.3">
      <c r="A454" s="13">
        <v>4.6521111111111111</v>
      </c>
      <c r="B454" s="13">
        <v>-74.077769444444442</v>
      </c>
      <c r="C454" s="13">
        <v>31</v>
      </c>
      <c r="D454" s="13">
        <v>30</v>
      </c>
      <c r="E454" s="13">
        <v>2385</v>
      </c>
      <c r="F454" s="3" t="s">
        <v>13</v>
      </c>
      <c r="G454" s="4" t="s">
        <v>703</v>
      </c>
      <c r="H454" s="5" t="s">
        <v>704</v>
      </c>
      <c r="I454" s="14" t="s">
        <v>1609</v>
      </c>
      <c r="J454" s="3" t="s">
        <v>1559</v>
      </c>
      <c r="K454" s="6">
        <v>40631</v>
      </c>
      <c r="L454" s="3">
        <f>O454/12</f>
        <v>2.1666666666666665</v>
      </c>
      <c r="M454" s="3">
        <v>2</v>
      </c>
      <c r="N454" s="3">
        <f t="shared" si="377"/>
        <v>56.333333333333329</v>
      </c>
      <c r="O454" s="3">
        <v>26</v>
      </c>
      <c r="P454" s="14" t="s">
        <v>1554</v>
      </c>
      <c r="Q454" s="3">
        <v>80</v>
      </c>
      <c r="R454" s="14">
        <f>0.565555287076649*Q454</f>
        <v>45.244422966131921</v>
      </c>
      <c r="S454" s="14"/>
      <c r="T454" s="14"/>
      <c r="U454" s="17">
        <v>3.9E-2</v>
      </c>
      <c r="V454" s="141">
        <v>2.0099999999999998</v>
      </c>
      <c r="W454" s="147">
        <v>10.050000000000001</v>
      </c>
      <c r="X454" s="151">
        <v>3.0999999999999996</v>
      </c>
      <c r="Y454" s="156">
        <v>18.05</v>
      </c>
      <c r="Z454" s="147">
        <v>154.44999999999999</v>
      </c>
      <c r="AA454" s="147">
        <v>3.125</v>
      </c>
      <c r="AB454" s="232">
        <v>0.95899999999999996</v>
      </c>
      <c r="AC454" s="237">
        <f t="shared" si="378"/>
        <v>3.9691553133149897E-3</v>
      </c>
      <c r="AD454" s="22">
        <f t="shared" si="379"/>
        <v>1.9845776566574953E-2</v>
      </c>
      <c r="AE454" s="22">
        <f t="shared" si="380"/>
        <v>6.121582821530581E-3</v>
      </c>
      <c r="AF454" s="22">
        <f t="shared" si="381"/>
        <v>3.5643409654395816E-2</v>
      </c>
      <c r="AG454" s="22">
        <f t="shared" si="382"/>
        <v>0.30499305380174141</v>
      </c>
      <c r="AH454" s="22">
        <f t="shared" si="383"/>
        <v>6.1709504249300214E-3</v>
      </c>
      <c r="AI454" s="238">
        <f t="shared" si="384"/>
        <v>1.441312819494246E-3</v>
      </c>
      <c r="AJ454" s="247">
        <f t="shared" si="385"/>
        <v>1.2721651645240351E-5</v>
      </c>
      <c r="AK454" s="23">
        <f t="shared" si="386"/>
        <v>6.3608258226201765E-5</v>
      </c>
      <c r="AL454" s="23">
        <f t="shared" si="387"/>
        <v>1.9620457761315966E-5</v>
      </c>
      <c r="AM454" s="23">
        <f t="shared" si="388"/>
        <v>1.14241697610243E-4</v>
      </c>
      <c r="AN454" s="23">
        <f t="shared" si="389"/>
        <v>9.7754183910814555E-4</v>
      </c>
      <c r="AO454" s="23">
        <f t="shared" si="390"/>
        <v>1.9778687259391096E-5</v>
      </c>
      <c r="AP454" s="248">
        <f t="shared" si="391"/>
        <v>4.6195923701738652E-6</v>
      </c>
      <c r="AQ454" s="256">
        <f t="shared" si="392"/>
        <v>63.608258226201762</v>
      </c>
      <c r="AR454" s="257">
        <f t="shared" si="393"/>
        <v>19.620457761315965</v>
      </c>
      <c r="AS454" s="257">
        <f t="shared" si="394"/>
        <v>114.24169761024301</v>
      </c>
      <c r="AT454" s="257">
        <f t="shared" si="395"/>
        <v>977.54183910814561</v>
      </c>
      <c r="AU454" s="257">
        <f t="shared" si="396"/>
        <v>19.778687259391095</v>
      </c>
      <c r="AV454" s="258">
        <f t="shared" si="397"/>
        <v>4.6195923701738648</v>
      </c>
      <c r="AW454" s="264">
        <v>0</v>
      </c>
      <c r="AX454" s="265">
        <f t="shared" si="398"/>
        <v>0</v>
      </c>
      <c r="AY454" s="265">
        <f t="shared" si="399"/>
        <v>0</v>
      </c>
      <c r="AZ454" s="265">
        <f t="shared" si="400"/>
        <v>0</v>
      </c>
      <c r="BA454" s="265">
        <f t="shared" si="401"/>
        <v>0</v>
      </c>
      <c r="BB454" s="265">
        <f t="shared" si="402"/>
        <v>0</v>
      </c>
      <c r="BC454" s="266">
        <f t="shared" si="403"/>
        <v>0</v>
      </c>
      <c r="BF454" s="210">
        <f>'F. CONVERSIÓN DE CARBÓN A CARNE'!$L$20</f>
        <v>0.24417195935985944</v>
      </c>
      <c r="BG454" s="13">
        <v>0.1</v>
      </c>
      <c r="BH454" s="13">
        <f t="shared" si="404"/>
        <v>8</v>
      </c>
      <c r="BI454">
        <f>(((((BD454+BE454+BF454)/0.565555287076649)^2)+((BH454/Q454)^2))^(1/2))*R454</f>
        <v>20.050891023000268</v>
      </c>
      <c r="BJ454">
        <f>(((BH454)^2)+((BI454^2))^(1/2))</f>
        <v>84.050891023000275</v>
      </c>
      <c r="BK454" s="13">
        <f t="shared" si="405"/>
        <v>1.0050000000000001</v>
      </c>
      <c r="BL454" s="13">
        <f t="shared" si="406"/>
        <v>0.31</v>
      </c>
      <c r="BM454" s="13">
        <f t="shared" si="407"/>
        <v>1.8050000000000002</v>
      </c>
      <c r="BN454" s="13">
        <f t="shared" si="408"/>
        <v>15.445</v>
      </c>
      <c r="BO454" s="13">
        <f t="shared" si="409"/>
        <v>0.3125</v>
      </c>
      <c r="BP454" s="13">
        <f t="shared" si="410"/>
        <v>9.5899999999999999E-2</v>
      </c>
      <c r="BQ454" s="13">
        <f>((((BJ454/(Q454+R454+S454+T454))^2)+((BK454/W454)^2))^(1/2))*AD454</f>
        <v>1.3465448438439285E-2</v>
      </c>
      <c r="BR454" s="209">
        <f>((((BJ454/(Q454+R454+S454+T454))^2)+((BL454/X454)^2))^(1/2))*AE454</f>
        <v>4.1535214088718178E-3</v>
      </c>
      <c r="BS454" s="209">
        <f>(((((BJ454/(Q454+R454+S454+T454))^2)+((BM454/Y454)^2))^(1/2))*AF454)</f>
        <v>2.4184213364560111E-2</v>
      </c>
      <c r="BT454" s="209">
        <f>((((BJ454/(Q454+R454+S454+T454))^2)+((BN454/Z454)^2))^(1/2))*AG454</f>
        <v>0.20693915535492013</v>
      </c>
      <c r="BU454" s="209">
        <f>((((BJ454/(Q454+R454+S454+T454))^2)+((BO454/AA454)^2))^(1/2))*AH454</f>
        <v>4.1870175492659456E-3</v>
      </c>
      <c r="BV454" s="209">
        <f>((((BJ454/(Q454+R454+S454+T454))^2)+((BP454/AB454)^2))^(1/2))*AI454</f>
        <v>9.7793721447257025E-4</v>
      </c>
      <c r="CI454"/>
      <c r="CJ454"/>
      <c r="CK454"/>
      <c r="CL454"/>
      <c r="CM454"/>
    </row>
    <row r="455" spans="1:91" s="39" customFormat="1" ht="12.95" customHeight="1" thickBot="1" x14ac:dyDescent="0.3">
      <c r="A455" s="13">
        <v>4.6527839999999996</v>
      </c>
      <c r="B455" s="13">
        <v>-74.058958000000004</v>
      </c>
      <c r="C455" s="13">
        <v>34</v>
      </c>
      <c r="D455" s="13">
        <v>30</v>
      </c>
      <c r="E455" s="13">
        <v>2388</v>
      </c>
      <c r="F455" s="83" t="s">
        <v>13</v>
      </c>
      <c r="G455" s="59" t="s">
        <v>1518</v>
      </c>
      <c r="H455" s="60" t="s">
        <v>1519</v>
      </c>
      <c r="I455" s="83" t="s">
        <v>1585</v>
      </c>
      <c r="J455" s="58"/>
      <c r="K455" s="85">
        <v>41254</v>
      </c>
      <c r="L455" s="83">
        <v>3</v>
      </c>
      <c r="M455" s="16">
        <v>7</v>
      </c>
      <c r="N455" s="3">
        <f t="shared" si="377"/>
        <v>90</v>
      </c>
      <c r="O455" s="3">
        <v>30</v>
      </c>
      <c r="P455" s="83" t="s">
        <v>1593</v>
      </c>
      <c r="Q455" s="62">
        <v>550</v>
      </c>
      <c r="R455" s="14"/>
      <c r="S455" s="14"/>
      <c r="T455" s="14"/>
      <c r="U455" s="17">
        <v>3.9E-2</v>
      </c>
      <c r="V455" s="48">
        <v>2.8800000000000002E-3</v>
      </c>
      <c r="W455" s="49">
        <v>3.2000000000000002E-3</v>
      </c>
      <c r="X455" s="49">
        <v>7.5000000000000002E-4</v>
      </c>
      <c r="Y455" s="49">
        <v>4.0000000000000003E-5</v>
      </c>
      <c r="Z455" s="49">
        <v>6.7999999999999996E-3</v>
      </c>
      <c r="AA455" s="49">
        <v>2.64</v>
      </c>
      <c r="AB455" s="228">
        <v>1.4999999999999999E-2</v>
      </c>
      <c r="AC455" s="237">
        <f t="shared" si="378"/>
        <v>2.4974615853628644E-5</v>
      </c>
      <c r="AD455" s="22">
        <f t="shared" si="379"/>
        <v>2.7749573170698493E-5</v>
      </c>
      <c r="AE455" s="22">
        <f t="shared" si="380"/>
        <v>6.5038062118824593E-6</v>
      </c>
      <c r="AF455" s="22">
        <f t="shared" si="381"/>
        <v>3.4686966463373119E-7</v>
      </c>
      <c r="AG455" s="22">
        <f t="shared" si="382"/>
        <v>5.8967842987734291E-5</v>
      </c>
      <c r="AH455" s="22">
        <f t="shared" si="383"/>
        <v>2.2893397865826257E-2</v>
      </c>
      <c r="AI455" s="238">
        <f t="shared" si="384"/>
        <v>9.8999999999999994E-5</v>
      </c>
      <c r="AJ455" s="247">
        <f t="shared" si="385"/>
        <v>6.937393292674624E-8</v>
      </c>
      <c r="AK455" s="23">
        <f t="shared" si="386"/>
        <v>7.7082147696384702E-8</v>
      </c>
      <c r="AL455" s="23">
        <f t="shared" si="387"/>
        <v>1.8066128366340164E-8</v>
      </c>
      <c r="AM455" s="23">
        <f t="shared" si="388"/>
        <v>9.6352684620480882E-10</v>
      </c>
      <c r="AN455" s="23">
        <f t="shared" si="389"/>
        <v>1.6379956385481747E-7</v>
      </c>
      <c r="AO455" s="23">
        <f t="shared" si="390"/>
        <v>6.3592771849517376E-5</v>
      </c>
      <c r="AP455" s="248">
        <f t="shared" si="391"/>
        <v>2.7499999999999996E-7</v>
      </c>
      <c r="AQ455" s="256">
        <f t="shared" si="392"/>
        <v>7.7082147696384704E-2</v>
      </c>
      <c r="AR455" s="257">
        <f t="shared" si="393"/>
        <v>1.8066128366340164E-2</v>
      </c>
      <c r="AS455" s="257">
        <f t="shared" si="394"/>
        <v>9.6352684620480884E-4</v>
      </c>
      <c r="AT455" s="257">
        <f t="shared" si="395"/>
        <v>0.16379956385481748</v>
      </c>
      <c r="AU455" s="257">
        <f t="shared" si="396"/>
        <v>63.592771849517376</v>
      </c>
      <c r="AV455" s="258">
        <f t="shared" si="397"/>
        <v>0.27499999999999997</v>
      </c>
      <c r="AW455" s="264">
        <v>1</v>
      </c>
      <c r="AX455" s="265">
        <f t="shared" si="398"/>
        <v>7.7082147696384704E-2</v>
      </c>
      <c r="AY455" s="265">
        <f t="shared" si="399"/>
        <v>1.8066128366340164E-2</v>
      </c>
      <c r="AZ455" s="265">
        <f t="shared" si="400"/>
        <v>9.6352684620480884E-4</v>
      </c>
      <c r="BA455" s="265">
        <f t="shared" si="401"/>
        <v>0.16379956385481748</v>
      </c>
      <c r="BB455" s="265">
        <f t="shared" si="402"/>
        <v>63.592771849517376</v>
      </c>
      <c r="BC455" s="266">
        <f t="shared" si="403"/>
        <v>0.27499999999999997</v>
      </c>
      <c r="BG455" s="13">
        <v>0.1</v>
      </c>
      <c r="BH455" s="13">
        <f t="shared" si="404"/>
        <v>55</v>
      </c>
      <c r="BI455"/>
      <c r="BJ455">
        <f t="shared" ref="BJ455:BJ461" si="411">BH455</f>
        <v>55</v>
      </c>
      <c r="BK455" s="13">
        <f t="shared" si="405"/>
        <v>3.2000000000000003E-4</v>
      </c>
      <c r="BL455" s="13">
        <f t="shared" si="406"/>
        <v>7.5000000000000007E-5</v>
      </c>
      <c r="BM455" s="13">
        <f t="shared" si="407"/>
        <v>4.0000000000000007E-6</v>
      </c>
      <c r="BN455" s="13">
        <f t="shared" si="408"/>
        <v>6.8000000000000005E-4</v>
      </c>
      <c r="BO455" s="13">
        <f t="shared" si="409"/>
        <v>0.26400000000000001</v>
      </c>
      <c r="BP455" s="13">
        <f t="shared" si="410"/>
        <v>1.5E-3</v>
      </c>
      <c r="BQ455" s="13">
        <f t="shared" ref="BQ455:BQ461" si="412">((((BJ455/Q455)^2)+((BK455/W455)^2))^(1/2))*AD455</f>
        <v>3.9243822728066389E-6</v>
      </c>
      <c r="BR455" s="209">
        <f t="shared" ref="BR455:BR461" si="413">(((((BJ455/Q455))^2)+((BL455/X455)^2))^(1/2))*AE455</f>
        <v>9.1977709518905595E-7</v>
      </c>
      <c r="BS455" s="209">
        <f t="shared" ref="BS455:BS461" si="414">(((((BJ455/Q455))^2)+((BM455/Y455)^2))^(1/2))*AF455</f>
        <v>4.9054778410082988E-8</v>
      </c>
      <c r="BT455" s="209">
        <f t="shared" ref="BT455:BT461" si="415">((((BJ455/Q455)^2)+((BN455/Z455)^2))^(1/2))*AG455</f>
        <v>8.3393123297141065E-6</v>
      </c>
      <c r="BU455" s="209">
        <f t="shared" ref="BU455:BU461" si="416">((((BJ455/Q455)^2)+((BO455/AA455)^2))^(1/2))*AH455</f>
        <v>3.2376153750654771E-3</v>
      </c>
      <c r="BV455" s="209">
        <f t="shared" ref="BV455:BV461" si="417">((((BJ455/Q455)^2)+((BP455/AB455)^2))^(1/2))*AI455</f>
        <v>1.4000714267493643E-5</v>
      </c>
      <c r="CI455"/>
      <c r="CJ455"/>
      <c r="CK455"/>
      <c r="CL455"/>
      <c r="CM455"/>
    </row>
    <row r="456" spans="1:91" s="39" customFormat="1" ht="12.95" customHeight="1" thickBot="1" x14ac:dyDescent="0.3">
      <c r="A456" s="13">
        <v>4.6530111111111117</v>
      </c>
      <c r="B456" s="13">
        <v>-74.114919444444439</v>
      </c>
      <c r="C456" s="13">
        <v>27</v>
      </c>
      <c r="D456" s="13">
        <v>30</v>
      </c>
      <c r="E456" s="13">
        <v>1888</v>
      </c>
      <c r="F456" s="58" t="s">
        <v>13</v>
      </c>
      <c r="G456" s="59" t="s">
        <v>933</v>
      </c>
      <c r="H456" s="60" t="s">
        <v>934</v>
      </c>
      <c r="I456" s="16" t="s">
        <v>1594</v>
      </c>
      <c r="J456" s="16"/>
      <c r="K456" s="73">
        <v>39282</v>
      </c>
      <c r="L456" s="16">
        <f>168/7</f>
        <v>24</v>
      </c>
      <c r="M456" s="16">
        <v>7</v>
      </c>
      <c r="N456" s="3">
        <f t="shared" si="377"/>
        <v>720</v>
      </c>
      <c r="O456" s="3">
        <v>30</v>
      </c>
      <c r="P456" s="16" t="s">
        <v>1632</v>
      </c>
      <c r="Q456" s="62">
        <v>550</v>
      </c>
      <c r="R456" s="14"/>
      <c r="S456" s="14"/>
      <c r="T456" s="14"/>
      <c r="U456" s="17">
        <v>3.9E-2</v>
      </c>
      <c r="V456" s="145">
        <v>0.36</v>
      </c>
      <c r="W456" s="150">
        <v>1.8</v>
      </c>
      <c r="X456" s="152">
        <v>10.3</v>
      </c>
      <c r="Y456" s="156">
        <f>0.01805*1000</f>
        <v>18.05</v>
      </c>
      <c r="Z456" s="150">
        <v>311.5</v>
      </c>
      <c r="AA456" s="157">
        <f>0.003125*1000</f>
        <v>3.125</v>
      </c>
      <c r="AB456" s="227">
        <v>0.28499999999999998</v>
      </c>
      <c r="AC456" s="237">
        <f t="shared" si="378"/>
        <v>3.1218269817035803E-3</v>
      </c>
      <c r="AD456" s="22">
        <f t="shared" si="379"/>
        <v>1.5609134908517902E-2</v>
      </c>
      <c r="AE456" s="22">
        <f t="shared" si="380"/>
        <v>8.9318938643185769E-2</v>
      </c>
      <c r="AF456" s="22">
        <f t="shared" si="381"/>
        <v>0.15652493616597118</v>
      </c>
      <c r="AG456" s="22">
        <f t="shared" si="382"/>
        <v>2.701247513335181</v>
      </c>
      <c r="AH456" s="22">
        <f t="shared" si="383"/>
        <v>2.7099192549510247E-2</v>
      </c>
      <c r="AI456" s="238">
        <f t="shared" si="384"/>
        <v>1.8810000000000001E-3</v>
      </c>
      <c r="AJ456" s="247">
        <f t="shared" si="385"/>
        <v>8.6717416158432791E-6</v>
      </c>
      <c r="AK456" s="23">
        <f t="shared" si="386"/>
        <v>4.3358708079216396E-5</v>
      </c>
      <c r="AL456" s="23">
        <f t="shared" si="387"/>
        <v>2.4810816289773824E-4</v>
      </c>
      <c r="AM456" s="23">
        <f t="shared" si="388"/>
        <v>4.3479148934991998E-4</v>
      </c>
      <c r="AN456" s="23">
        <f t="shared" si="389"/>
        <v>7.503465314819947E-3</v>
      </c>
      <c r="AO456" s="23">
        <f t="shared" si="390"/>
        <v>7.5275534859750687E-5</v>
      </c>
      <c r="AP456" s="248">
        <f t="shared" si="391"/>
        <v>5.2249999999999999E-6</v>
      </c>
      <c r="AQ456" s="256">
        <f t="shared" si="392"/>
        <v>43.358708079216399</v>
      </c>
      <c r="AR456" s="257">
        <f t="shared" si="393"/>
        <v>248.10816289773825</v>
      </c>
      <c r="AS456" s="257">
        <f t="shared" si="394"/>
        <v>434.79148934991997</v>
      </c>
      <c r="AT456" s="257">
        <f t="shared" si="395"/>
        <v>7503.4653148199468</v>
      </c>
      <c r="AU456" s="257">
        <f t="shared" si="396"/>
        <v>75.275534859750692</v>
      </c>
      <c r="AV456" s="258">
        <f t="shared" si="397"/>
        <v>5.2249999999999996</v>
      </c>
      <c r="AW456" s="264">
        <v>1</v>
      </c>
      <c r="AX456" s="265">
        <f t="shared" si="398"/>
        <v>43.358708079216399</v>
      </c>
      <c r="AY456" s="265">
        <f t="shared" si="399"/>
        <v>248.10816289773825</v>
      </c>
      <c r="AZ456" s="265">
        <f t="shared" si="400"/>
        <v>434.79148934991997</v>
      </c>
      <c r="BA456" s="265">
        <f t="shared" si="401"/>
        <v>7503.4653148199468</v>
      </c>
      <c r="BB456" s="265">
        <f t="shared" si="402"/>
        <v>75.275534859750692</v>
      </c>
      <c r="BC456" s="266">
        <f t="shared" si="403"/>
        <v>5.2249999999999996</v>
      </c>
      <c r="BG456" s="13">
        <v>0.1</v>
      </c>
      <c r="BH456" s="13">
        <f t="shared" si="404"/>
        <v>55</v>
      </c>
      <c r="BI456"/>
      <c r="BJ456">
        <f t="shared" si="411"/>
        <v>55</v>
      </c>
      <c r="BK456" s="13">
        <f t="shared" si="405"/>
        <v>0.18000000000000002</v>
      </c>
      <c r="BL456" s="13">
        <f t="shared" si="406"/>
        <v>1.03</v>
      </c>
      <c r="BM456" s="13">
        <f t="shared" si="407"/>
        <v>1.8050000000000002</v>
      </c>
      <c r="BN456" s="13">
        <f t="shared" si="408"/>
        <v>31.150000000000002</v>
      </c>
      <c r="BO456" s="13">
        <f t="shared" si="409"/>
        <v>0.3125</v>
      </c>
      <c r="BP456" s="13">
        <f t="shared" si="410"/>
        <v>2.8499999999999998E-2</v>
      </c>
      <c r="BQ456" s="13">
        <f t="shared" si="412"/>
        <v>2.2074650284537342E-3</v>
      </c>
      <c r="BR456" s="209">
        <f t="shared" si="413"/>
        <v>1.2631605440596364E-2</v>
      </c>
      <c r="BS456" s="209">
        <f t="shared" si="414"/>
        <v>2.2135968757549945E-2</v>
      </c>
      <c r="BT456" s="209">
        <f t="shared" si="415"/>
        <v>0.38201408686852117</v>
      </c>
      <c r="BU456" s="209">
        <f t="shared" si="416"/>
        <v>3.8324045632877331E-3</v>
      </c>
      <c r="BV456" s="209">
        <f t="shared" si="417"/>
        <v>2.6601357108237925E-4</v>
      </c>
      <c r="CI456"/>
      <c r="CJ456"/>
      <c r="CK456"/>
      <c r="CL456"/>
      <c r="CM456"/>
    </row>
    <row r="457" spans="1:91" s="39" customFormat="1" ht="12.95" customHeight="1" thickBot="1" x14ac:dyDescent="0.3">
      <c r="A457" s="13">
        <v>4.6535869999999999</v>
      </c>
      <c r="B457" s="13">
        <v>-74.085796000000002</v>
      </c>
      <c r="C457" s="13">
        <v>31</v>
      </c>
      <c r="D457" s="13">
        <v>30</v>
      </c>
      <c r="E457" s="13">
        <v>2385</v>
      </c>
      <c r="F457" s="58" t="s">
        <v>13</v>
      </c>
      <c r="G457" s="59" t="s">
        <v>950</v>
      </c>
      <c r="H457" s="60" t="s">
        <v>951</v>
      </c>
      <c r="I457" s="16" t="s">
        <v>1606</v>
      </c>
      <c r="J457" s="16"/>
      <c r="K457" s="66">
        <v>39976</v>
      </c>
      <c r="L457" s="62">
        <v>12</v>
      </c>
      <c r="M457" s="16">
        <v>7</v>
      </c>
      <c r="N457" s="3">
        <f t="shared" si="377"/>
        <v>360</v>
      </c>
      <c r="O457" s="3">
        <v>30</v>
      </c>
      <c r="P457" s="16" t="s">
        <v>1593</v>
      </c>
      <c r="Q457" s="62">
        <v>550</v>
      </c>
      <c r="R457" s="14"/>
      <c r="S457" s="14"/>
      <c r="T457" s="14"/>
      <c r="U457" s="17">
        <v>3.9E-2</v>
      </c>
      <c r="V457" s="48">
        <v>2.8800000000000002E-3</v>
      </c>
      <c r="W457" s="49">
        <v>3.2000000000000002E-3</v>
      </c>
      <c r="X457" s="49">
        <v>7.5000000000000002E-4</v>
      </c>
      <c r="Y457" s="49">
        <v>4.0000000000000003E-5</v>
      </c>
      <c r="Z457" s="49">
        <v>6.7999999999999996E-3</v>
      </c>
      <c r="AA457" s="49">
        <v>2.64</v>
      </c>
      <c r="AB457" s="228">
        <v>1.4999999999999999E-2</v>
      </c>
      <c r="AC457" s="237">
        <f t="shared" si="378"/>
        <v>2.4974615853628644E-5</v>
      </c>
      <c r="AD457" s="22">
        <f t="shared" si="379"/>
        <v>2.7749573170698493E-5</v>
      </c>
      <c r="AE457" s="22">
        <f t="shared" si="380"/>
        <v>6.5038062118824593E-6</v>
      </c>
      <c r="AF457" s="22">
        <f t="shared" si="381"/>
        <v>3.4686966463373119E-7</v>
      </c>
      <c r="AG457" s="22">
        <f t="shared" si="382"/>
        <v>5.8967842987734291E-5</v>
      </c>
      <c r="AH457" s="22">
        <f t="shared" si="383"/>
        <v>2.2893397865826257E-2</v>
      </c>
      <c r="AI457" s="238">
        <f t="shared" si="384"/>
        <v>9.8999999999999994E-5</v>
      </c>
      <c r="AJ457" s="247">
        <f t="shared" si="385"/>
        <v>6.937393292674624E-8</v>
      </c>
      <c r="AK457" s="23">
        <f t="shared" si="386"/>
        <v>7.7082147696384702E-8</v>
      </c>
      <c r="AL457" s="23">
        <f t="shared" si="387"/>
        <v>1.8066128366340164E-8</v>
      </c>
      <c r="AM457" s="23">
        <f t="shared" si="388"/>
        <v>9.6352684620480882E-10</v>
      </c>
      <c r="AN457" s="23">
        <f t="shared" si="389"/>
        <v>1.6379956385481747E-7</v>
      </c>
      <c r="AO457" s="23">
        <f t="shared" si="390"/>
        <v>6.3592771849517376E-5</v>
      </c>
      <c r="AP457" s="248">
        <f t="shared" si="391"/>
        <v>2.7499999999999996E-7</v>
      </c>
      <c r="AQ457" s="256">
        <f t="shared" si="392"/>
        <v>7.7082147696384704E-2</v>
      </c>
      <c r="AR457" s="257">
        <f t="shared" si="393"/>
        <v>1.8066128366340164E-2</v>
      </c>
      <c r="AS457" s="257">
        <f t="shared" si="394"/>
        <v>9.6352684620480884E-4</v>
      </c>
      <c r="AT457" s="257">
        <f t="shared" si="395"/>
        <v>0.16379956385481748</v>
      </c>
      <c r="AU457" s="257">
        <f t="shared" si="396"/>
        <v>63.592771849517376</v>
      </c>
      <c r="AV457" s="258">
        <f t="shared" si="397"/>
        <v>0.27499999999999997</v>
      </c>
      <c r="AW457" s="264">
        <v>1</v>
      </c>
      <c r="AX457" s="265">
        <f t="shared" si="398"/>
        <v>7.7082147696384704E-2</v>
      </c>
      <c r="AY457" s="265">
        <f t="shared" si="399"/>
        <v>1.8066128366340164E-2</v>
      </c>
      <c r="AZ457" s="265">
        <f t="shared" si="400"/>
        <v>9.6352684620480884E-4</v>
      </c>
      <c r="BA457" s="265">
        <f t="shared" si="401"/>
        <v>0.16379956385481748</v>
      </c>
      <c r="BB457" s="265">
        <f t="shared" si="402"/>
        <v>63.592771849517376</v>
      </c>
      <c r="BC457" s="266">
        <f t="shared" si="403"/>
        <v>0.27499999999999997</v>
      </c>
      <c r="BG457" s="13">
        <v>0.1</v>
      </c>
      <c r="BH457" s="13">
        <f t="shared" si="404"/>
        <v>55</v>
      </c>
      <c r="BI457"/>
      <c r="BJ457">
        <f t="shared" si="411"/>
        <v>55</v>
      </c>
      <c r="BK457" s="13">
        <f t="shared" si="405"/>
        <v>3.2000000000000003E-4</v>
      </c>
      <c r="BL457" s="13">
        <f t="shared" si="406"/>
        <v>7.5000000000000007E-5</v>
      </c>
      <c r="BM457" s="13">
        <f t="shared" si="407"/>
        <v>4.0000000000000007E-6</v>
      </c>
      <c r="BN457" s="13">
        <f t="shared" si="408"/>
        <v>6.8000000000000005E-4</v>
      </c>
      <c r="BO457" s="13">
        <f t="shared" si="409"/>
        <v>0.26400000000000001</v>
      </c>
      <c r="BP457" s="13">
        <f t="shared" si="410"/>
        <v>1.5E-3</v>
      </c>
      <c r="BQ457" s="13">
        <f t="shared" si="412"/>
        <v>3.9243822728066389E-6</v>
      </c>
      <c r="BR457" s="209">
        <f t="shared" si="413"/>
        <v>9.1977709518905595E-7</v>
      </c>
      <c r="BS457" s="209">
        <f t="shared" si="414"/>
        <v>4.9054778410082988E-8</v>
      </c>
      <c r="BT457" s="209">
        <f t="shared" si="415"/>
        <v>8.3393123297141065E-6</v>
      </c>
      <c r="BU457" s="209">
        <f t="shared" si="416"/>
        <v>3.2376153750654771E-3</v>
      </c>
      <c r="BV457" s="209">
        <f t="shared" si="417"/>
        <v>1.4000714267493643E-5</v>
      </c>
      <c r="CI457"/>
      <c r="CJ457"/>
      <c r="CK457"/>
      <c r="CL457"/>
      <c r="CM457"/>
    </row>
    <row r="458" spans="1:91" s="39" customFormat="1" ht="12.95" customHeight="1" thickBot="1" x14ac:dyDescent="0.3">
      <c r="A458" s="13">
        <v>4.6537050000000004</v>
      </c>
      <c r="B458" s="13">
        <v>-74.054280000000006</v>
      </c>
      <c r="C458" s="13">
        <v>34</v>
      </c>
      <c r="D458" s="13">
        <v>30</v>
      </c>
      <c r="E458" s="13">
        <v>2388</v>
      </c>
      <c r="F458" s="58" t="s">
        <v>13</v>
      </c>
      <c r="G458" s="59" t="s">
        <v>1095</v>
      </c>
      <c r="H458" s="60" t="s">
        <v>1096</v>
      </c>
      <c r="I458" s="16" t="s">
        <v>1585</v>
      </c>
      <c r="J458" s="16"/>
      <c r="K458" s="73">
        <v>39513</v>
      </c>
      <c r="L458" s="16">
        <v>8</v>
      </c>
      <c r="M458" s="16">
        <v>6</v>
      </c>
      <c r="N458" s="3">
        <f t="shared" si="377"/>
        <v>192</v>
      </c>
      <c r="O458" s="16">
        <v>24</v>
      </c>
      <c r="P458" s="16" t="s">
        <v>1593</v>
      </c>
      <c r="Q458" s="16">
        <v>550</v>
      </c>
      <c r="R458" s="14"/>
      <c r="S458" s="14"/>
      <c r="T458" s="14"/>
      <c r="U458" s="17">
        <v>3.9E-2</v>
      </c>
      <c r="V458" s="48">
        <v>2.8800000000000002E-3</v>
      </c>
      <c r="W458" s="49">
        <v>3.2000000000000002E-3</v>
      </c>
      <c r="X458" s="49">
        <v>7.5000000000000002E-4</v>
      </c>
      <c r="Y458" s="49">
        <v>4.0000000000000003E-5</v>
      </c>
      <c r="Z458" s="49">
        <v>6.7999999999999996E-3</v>
      </c>
      <c r="AA458" s="49">
        <v>2.64</v>
      </c>
      <c r="AB458" s="228">
        <v>1.4999999999999999E-2</v>
      </c>
      <c r="AC458" s="237">
        <f t="shared" si="378"/>
        <v>2.4974615853628644E-5</v>
      </c>
      <c r="AD458" s="22">
        <f t="shared" si="379"/>
        <v>2.7749573170698493E-5</v>
      </c>
      <c r="AE458" s="22">
        <f t="shared" si="380"/>
        <v>6.5038062118824593E-6</v>
      </c>
      <c r="AF458" s="22">
        <f t="shared" si="381"/>
        <v>3.4686966463373119E-7</v>
      </c>
      <c r="AG458" s="22">
        <f t="shared" si="382"/>
        <v>5.8967842987734291E-5</v>
      </c>
      <c r="AH458" s="22">
        <f t="shared" si="383"/>
        <v>2.2893397865826257E-2</v>
      </c>
      <c r="AI458" s="238">
        <f t="shared" si="384"/>
        <v>9.8999999999999994E-5</v>
      </c>
      <c r="AJ458" s="247">
        <f t="shared" si="385"/>
        <v>8.6717416158432796E-8</v>
      </c>
      <c r="AK458" s="23">
        <f t="shared" si="386"/>
        <v>9.6352684620480877E-8</v>
      </c>
      <c r="AL458" s="23">
        <f t="shared" si="387"/>
        <v>2.2582660457925207E-8</v>
      </c>
      <c r="AM458" s="23">
        <f t="shared" si="388"/>
        <v>1.204408557756011E-9</v>
      </c>
      <c r="AN458" s="23">
        <f t="shared" si="389"/>
        <v>2.0474945481852185E-7</v>
      </c>
      <c r="AO458" s="23">
        <f t="shared" si="390"/>
        <v>7.949096481189673E-5</v>
      </c>
      <c r="AP458" s="248">
        <f t="shared" si="391"/>
        <v>3.4374999999999999E-7</v>
      </c>
      <c r="AQ458" s="256">
        <f t="shared" si="392"/>
        <v>9.6352684620480883E-2</v>
      </c>
      <c r="AR458" s="257">
        <f t="shared" si="393"/>
        <v>2.2582660457925206E-2</v>
      </c>
      <c r="AS458" s="257">
        <f t="shared" si="394"/>
        <v>1.204408557756011E-3</v>
      </c>
      <c r="AT458" s="257">
        <f t="shared" si="395"/>
        <v>0.20474945481852186</v>
      </c>
      <c r="AU458" s="257">
        <f t="shared" si="396"/>
        <v>79.490964811896731</v>
      </c>
      <c r="AV458" s="258">
        <f t="shared" si="397"/>
        <v>0.34375</v>
      </c>
      <c r="AW458" s="264">
        <v>0</v>
      </c>
      <c r="AX458" s="265">
        <f t="shared" si="398"/>
        <v>0</v>
      </c>
      <c r="AY458" s="265">
        <f t="shared" si="399"/>
        <v>0</v>
      </c>
      <c r="AZ458" s="265">
        <f t="shared" si="400"/>
        <v>0</v>
      </c>
      <c r="BA458" s="265">
        <f t="shared" si="401"/>
        <v>0</v>
      </c>
      <c r="BB458" s="265">
        <f t="shared" si="402"/>
        <v>0</v>
      </c>
      <c r="BC458" s="266">
        <f t="shared" si="403"/>
        <v>0</v>
      </c>
      <c r="BG458" s="13">
        <v>0.1</v>
      </c>
      <c r="BH458" s="13">
        <f t="shared" si="404"/>
        <v>55</v>
      </c>
      <c r="BI458"/>
      <c r="BJ458">
        <f t="shared" si="411"/>
        <v>55</v>
      </c>
      <c r="BK458" s="13">
        <f t="shared" si="405"/>
        <v>3.2000000000000003E-4</v>
      </c>
      <c r="BL458" s="13">
        <f t="shared" si="406"/>
        <v>7.5000000000000007E-5</v>
      </c>
      <c r="BM458" s="13">
        <f t="shared" si="407"/>
        <v>4.0000000000000007E-6</v>
      </c>
      <c r="BN458" s="13">
        <f t="shared" si="408"/>
        <v>6.8000000000000005E-4</v>
      </c>
      <c r="BO458" s="13">
        <f t="shared" si="409"/>
        <v>0.26400000000000001</v>
      </c>
      <c r="BP458" s="13">
        <f t="shared" si="410"/>
        <v>1.5E-3</v>
      </c>
      <c r="BQ458" s="13">
        <f t="shared" si="412"/>
        <v>3.9243822728066389E-6</v>
      </c>
      <c r="BR458" s="209">
        <f t="shared" si="413"/>
        <v>9.1977709518905595E-7</v>
      </c>
      <c r="BS458" s="209">
        <f t="shared" si="414"/>
        <v>4.9054778410082988E-8</v>
      </c>
      <c r="BT458" s="209">
        <f t="shared" si="415"/>
        <v>8.3393123297141065E-6</v>
      </c>
      <c r="BU458" s="209">
        <f t="shared" si="416"/>
        <v>3.2376153750654771E-3</v>
      </c>
      <c r="BV458" s="209">
        <f t="shared" si="417"/>
        <v>1.4000714267493643E-5</v>
      </c>
      <c r="CI458"/>
      <c r="CJ458"/>
      <c r="CK458"/>
      <c r="CL458"/>
      <c r="CM458"/>
    </row>
    <row r="459" spans="1:91" s="39" customFormat="1" ht="12.95" customHeight="1" thickBot="1" x14ac:dyDescent="0.3">
      <c r="A459" s="13">
        <v>4.6541388888888893</v>
      </c>
      <c r="B459" s="13">
        <v>-74.115208333333328</v>
      </c>
      <c r="C459" s="13">
        <v>27</v>
      </c>
      <c r="D459" s="13">
        <v>30</v>
      </c>
      <c r="E459" s="13">
        <v>1888</v>
      </c>
      <c r="F459" s="64" t="s">
        <v>13</v>
      </c>
      <c r="G459" s="59" t="s">
        <v>1240</v>
      </c>
      <c r="H459" s="60" t="s">
        <v>1241</v>
      </c>
      <c r="I459" s="68" t="s">
        <v>1594</v>
      </c>
      <c r="J459" s="68"/>
      <c r="K459" s="73">
        <v>39721</v>
      </c>
      <c r="L459" s="68">
        <v>24</v>
      </c>
      <c r="M459" s="16">
        <v>7</v>
      </c>
      <c r="N459" s="3">
        <f t="shared" si="377"/>
        <v>720</v>
      </c>
      <c r="O459" s="3">
        <v>30</v>
      </c>
      <c r="P459" s="68" t="s">
        <v>1554</v>
      </c>
      <c r="Q459" s="62">
        <v>550</v>
      </c>
      <c r="R459" s="14"/>
      <c r="S459" s="14"/>
      <c r="T459" s="14"/>
      <c r="U459" s="17">
        <v>3.9E-2</v>
      </c>
      <c r="V459" s="145">
        <v>0.36</v>
      </c>
      <c r="W459" s="150">
        <v>1.8</v>
      </c>
      <c r="X459" s="152">
        <v>10.3</v>
      </c>
      <c r="Y459" s="156">
        <f>0.01805*1000</f>
        <v>18.05</v>
      </c>
      <c r="Z459" s="150">
        <v>311.5</v>
      </c>
      <c r="AA459" s="157">
        <f>0.003125*1000</f>
        <v>3.125</v>
      </c>
      <c r="AB459" s="227">
        <v>0.28499999999999998</v>
      </c>
      <c r="AC459" s="237">
        <f t="shared" si="378"/>
        <v>3.1218269817035803E-3</v>
      </c>
      <c r="AD459" s="22">
        <f t="shared" si="379"/>
        <v>1.5609134908517902E-2</v>
      </c>
      <c r="AE459" s="22">
        <f t="shared" si="380"/>
        <v>8.9318938643185769E-2</v>
      </c>
      <c r="AF459" s="22">
        <f t="shared" si="381"/>
        <v>0.15652493616597118</v>
      </c>
      <c r="AG459" s="22">
        <f t="shared" si="382"/>
        <v>2.701247513335181</v>
      </c>
      <c r="AH459" s="22">
        <f t="shared" si="383"/>
        <v>2.7099192549510247E-2</v>
      </c>
      <c r="AI459" s="238">
        <f t="shared" si="384"/>
        <v>1.8810000000000001E-3</v>
      </c>
      <c r="AJ459" s="247">
        <f t="shared" si="385"/>
        <v>8.6717416158432791E-6</v>
      </c>
      <c r="AK459" s="23">
        <f t="shared" si="386"/>
        <v>4.3358708079216396E-5</v>
      </c>
      <c r="AL459" s="23">
        <f t="shared" si="387"/>
        <v>2.4810816289773824E-4</v>
      </c>
      <c r="AM459" s="23">
        <f t="shared" si="388"/>
        <v>4.3479148934991998E-4</v>
      </c>
      <c r="AN459" s="23">
        <f t="shared" si="389"/>
        <v>7.503465314819947E-3</v>
      </c>
      <c r="AO459" s="23">
        <f t="shared" si="390"/>
        <v>7.5275534859750687E-5</v>
      </c>
      <c r="AP459" s="248">
        <f t="shared" si="391"/>
        <v>5.2249999999999999E-6</v>
      </c>
      <c r="AQ459" s="256">
        <f t="shared" si="392"/>
        <v>43.358708079216399</v>
      </c>
      <c r="AR459" s="257">
        <f t="shared" si="393"/>
        <v>248.10816289773825</v>
      </c>
      <c r="AS459" s="257">
        <f t="shared" si="394"/>
        <v>434.79148934991997</v>
      </c>
      <c r="AT459" s="257">
        <f t="shared" si="395"/>
        <v>7503.4653148199468</v>
      </c>
      <c r="AU459" s="257">
        <f t="shared" si="396"/>
        <v>75.275534859750692</v>
      </c>
      <c r="AV459" s="258">
        <f t="shared" si="397"/>
        <v>5.2249999999999996</v>
      </c>
      <c r="AW459" s="264">
        <v>1</v>
      </c>
      <c r="AX459" s="265">
        <f t="shared" si="398"/>
        <v>43.358708079216399</v>
      </c>
      <c r="AY459" s="265">
        <f t="shared" si="399"/>
        <v>248.10816289773825</v>
      </c>
      <c r="AZ459" s="265">
        <f t="shared" si="400"/>
        <v>434.79148934991997</v>
      </c>
      <c r="BA459" s="265">
        <f t="shared" si="401"/>
        <v>7503.4653148199468</v>
      </c>
      <c r="BB459" s="265">
        <f t="shared" si="402"/>
        <v>75.275534859750692</v>
      </c>
      <c r="BC459" s="266">
        <f t="shared" si="403"/>
        <v>5.2249999999999996</v>
      </c>
      <c r="BG459" s="13">
        <v>0.1</v>
      </c>
      <c r="BH459" s="13">
        <f t="shared" si="404"/>
        <v>55</v>
      </c>
      <c r="BI459"/>
      <c r="BJ459">
        <f t="shared" si="411"/>
        <v>55</v>
      </c>
      <c r="BK459" s="13">
        <f t="shared" si="405"/>
        <v>0.18000000000000002</v>
      </c>
      <c r="BL459" s="13">
        <f t="shared" si="406"/>
        <v>1.03</v>
      </c>
      <c r="BM459" s="13">
        <f t="shared" si="407"/>
        <v>1.8050000000000002</v>
      </c>
      <c r="BN459" s="13">
        <f t="shared" si="408"/>
        <v>31.150000000000002</v>
      </c>
      <c r="BO459" s="13">
        <f t="shared" si="409"/>
        <v>0.3125</v>
      </c>
      <c r="BP459" s="13">
        <f t="shared" si="410"/>
        <v>2.8499999999999998E-2</v>
      </c>
      <c r="BQ459" s="13">
        <f t="shared" si="412"/>
        <v>2.2074650284537342E-3</v>
      </c>
      <c r="BR459" s="209">
        <f t="shared" si="413"/>
        <v>1.2631605440596364E-2</v>
      </c>
      <c r="BS459" s="209">
        <f t="shared" si="414"/>
        <v>2.2135968757549945E-2</v>
      </c>
      <c r="BT459" s="209">
        <f t="shared" si="415"/>
        <v>0.38201408686852117</v>
      </c>
      <c r="BU459" s="209">
        <f t="shared" si="416"/>
        <v>3.8324045632877331E-3</v>
      </c>
      <c r="BV459" s="209">
        <f t="shared" si="417"/>
        <v>2.6601357108237925E-4</v>
      </c>
      <c r="CI459"/>
      <c r="CJ459"/>
      <c r="CK459"/>
      <c r="CL459"/>
      <c r="CM459"/>
    </row>
    <row r="460" spans="1:91" s="39" customFormat="1" ht="12.95" customHeight="1" thickBot="1" x14ac:dyDescent="0.3">
      <c r="A460" s="13">
        <v>4.6549110000000002</v>
      </c>
      <c r="B460" s="13">
        <v>-74.054951000000003</v>
      </c>
      <c r="C460" s="13">
        <v>34</v>
      </c>
      <c r="D460" s="13">
        <v>30</v>
      </c>
      <c r="E460" s="13">
        <v>2388</v>
      </c>
      <c r="F460" s="58" t="s">
        <v>13</v>
      </c>
      <c r="G460" s="59" t="s">
        <v>1179</v>
      </c>
      <c r="H460" s="60" t="s">
        <v>1180</v>
      </c>
      <c r="I460" s="16" t="s">
        <v>1585</v>
      </c>
      <c r="J460" s="16"/>
      <c r="K460" s="66">
        <v>39619</v>
      </c>
      <c r="L460" s="62">
        <v>12</v>
      </c>
      <c r="M460" s="16">
        <v>7</v>
      </c>
      <c r="N460" s="3">
        <f t="shared" si="377"/>
        <v>360</v>
      </c>
      <c r="O460" s="3">
        <v>30</v>
      </c>
      <c r="P460" s="16" t="s">
        <v>1631</v>
      </c>
      <c r="Q460" s="62">
        <v>550</v>
      </c>
      <c r="R460" s="14"/>
      <c r="S460" s="14"/>
      <c r="T460" s="14"/>
      <c r="U460" s="17">
        <v>3.9E-2</v>
      </c>
      <c r="V460" s="145">
        <v>0.36</v>
      </c>
      <c r="W460" s="150">
        <v>1.8</v>
      </c>
      <c r="X460" s="152">
        <v>10.3</v>
      </c>
      <c r="Y460" s="156">
        <f>0.01805*1000</f>
        <v>18.05</v>
      </c>
      <c r="Z460" s="150">
        <v>311.5</v>
      </c>
      <c r="AA460" s="157">
        <f>0.003125*1000</f>
        <v>3.125</v>
      </c>
      <c r="AB460" s="227">
        <v>0.28499999999999998</v>
      </c>
      <c r="AC460" s="237">
        <f t="shared" si="378"/>
        <v>3.1218269817035803E-3</v>
      </c>
      <c r="AD460" s="22">
        <f t="shared" si="379"/>
        <v>1.5609134908517902E-2</v>
      </c>
      <c r="AE460" s="22">
        <f t="shared" si="380"/>
        <v>8.9318938643185769E-2</v>
      </c>
      <c r="AF460" s="22">
        <f t="shared" si="381"/>
        <v>0.15652493616597118</v>
      </c>
      <c r="AG460" s="22">
        <f t="shared" si="382"/>
        <v>2.701247513335181</v>
      </c>
      <c r="AH460" s="22">
        <f t="shared" si="383"/>
        <v>2.7099192549510247E-2</v>
      </c>
      <c r="AI460" s="238">
        <f t="shared" si="384"/>
        <v>1.8810000000000001E-3</v>
      </c>
      <c r="AJ460" s="247">
        <f t="shared" si="385"/>
        <v>8.6717416158432791E-6</v>
      </c>
      <c r="AK460" s="23">
        <f t="shared" si="386"/>
        <v>4.3358708079216396E-5</v>
      </c>
      <c r="AL460" s="23">
        <f t="shared" si="387"/>
        <v>2.4810816289773824E-4</v>
      </c>
      <c r="AM460" s="23">
        <f t="shared" si="388"/>
        <v>4.3479148934991998E-4</v>
      </c>
      <c r="AN460" s="23">
        <f t="shared" si="389"/>
        <v>7.503465314819947E-3</v>
      </c>
      <c r="AO460" s="23">
        <f t="shared" si="390"/>
        <v>7.5275534859750687E-5</v>
      </c>
      <c r="AP460" s="248">
        <f t="shared" si="391"/>
        <v>5.2249999999999999E-6</v>
      </c>
      <c r="AQ460" s="256">
        <f t="shared" si="392"/>
        <v>43.358708079216399</v>
      </c>
      <c r="AR460" s="257">
        <f t="shared" si="393"/>
        <v>248.10816289773825</v>
      </c>
      <c r="AS460" s="257">
        <f t="shared" si="394"/>
        <v>434.79148934991997</v>
      </c>
      <c r="AT460" s="257">
        <f t="shared" si="395"/>
        <v>7503.4653148199468</v>
      </c>
      <c r="AU460" s="257">
        <f t="shared" si="396"/>
        <v>75.275534859750692</v>
      </c>
      <c r="AV460" s="258">
        <f t="shared" si="397"/>
        <v>5.2249999999999996</v>
      </c>
      <c r="AW460" s="264">
        <v>1</v>
      </c>
      <c r="AX460" s="265">
        <f t="shared" si="398"/>
        <v>43.358708079216399</v>
      </c>
      <c r="AY460" s="265">
        <f t="shared" si="399"/>
        <v>248.10816289773825</v>
      </c>
      <c r="AZ460" s="265">
        <f t="shared" si="400"/>
        <v>434.79148934991997</v>
      </c>
      <c r="BA460" s="265">
        <f t="shared" si="401"/>
        <v>7503.4653148199468</v>
      </c>
      <c r="BB460" s="265">
        <f t="shared" si="402"/>
        <v>75.275534859750692</v>
      </c>
      <c r="BC460" s="266">
        <f t="shared" si="403"/>
        <v>5.2249999999999996</v>
      </c>
      <c r="BG460" s="13">
        <v>0.1</v>
      </c>
      <c r="BH460" s="13">
        <f t="shared" si="404"/>
        <v>55</v>
      </c>
      <c r="BI460"/>
      <c r="BJ460">
        <f t="shared" si="411"/>
        <v>55</v>
      </c>
      <c r="BK460" s="13">
        <f t="shared" si="405"/>
        <v>0.18000000000000002</v>
      </c>
      <c r="BL460" s="13">
        <f t="shared" si="406"/>
        <v>1.03</v>
      </c>
      <c r="BM460" s="13">
        <f t="shared" si="407"/>
        <v>1.8050000000000002</v>
      </c>
      <c r="BN460" s="13">
        <f t="shared" si="408"/>
        <v>31.150000000000002</v>
      </c>
      <c r="BO460" s="13">
        <f t="shared" si="409"/>
        <v>0.3125</v>
      </c>
      <c r="BP460" s="13">
        <f t="shared" si="410"/>
        <v>2.8499999999999998E-2</v>
      </c>
      <c r="BQ460" s="13">
        <f t="shared" si="412"/>
        <v>2.2074650284537342E-3</v>
      </c>
      <c r="BR460" s="209">
        <f t="shared" si="413"/>
        <v>1.2631605440596364E-2</v>
      </c>
      <c r="BS460" s="209">
        <f t="shared" si="414"/>
        <v>2.2135968757549945E-2</v>
      </c>
      <c r="BT460" s="209">
        <f t="shared" si="415"/>
        <v>0.38201408686852117</v>
      </c>
      <c r="BU460" s="209">
        <f t="shared" si="416"/>
        <v>3.8324045632877331E-3</v>
      </c>
      <c r="BV460" s="209">
        <f t="shared" si="417"/>
        <v>2.6601357108237925E-4</v>
      </c>
      <c r="CI460"/>
      <c r="CJ460"/>
      <c r="CK460"/>
      <c r="CL460"/>
      <c r="CM460"/>
    </row>
    <row r="461" spans="1:91" s="39" customFormat="1" ht="12.95" customHeight="1" thickBot="1" x14ac:dyDescent="0.3">
      <c r="A461" s="13">
        <v>4.6554670848420603</v>
      </c>
      <c r="B461" s="13">
        <v>-74.059092488210297</v>
      </c>
      <c r="C461" s="13">
        <v>34</v>
      </c>
      <c r="D461" s="13">
        <v>30</v>
      </c>
      <c r="E461" s="13">
        <v>2388</v>
      </c>
      <c r="F461" s="58" t="s">
        <v>13</v>
      </c>
      <c r="G461" s="59" t="s">
        <v>1148</v>
      </c>
      <c r="H461" s="60" t="s">
        <v>1149</v>
      </c>
      <c r="I461" s="16" t="s">
        <v>1585</v>
      </c>
      <c r="J461" s="16"/>
      <c r="K461" s="72">
        <v>40508</v>
      </c>
      <c r="L461" s="62">
        <v>12</v>
      </c>
      <c r="M461" s="16">
        <v>7</v>
      </c>
      <c r="N461" s="3">
        <f t="shared" si="377"/>
        <v>360</v>
      </c>
      <c r="O461" s="3">
        <v>30</v>
      </c>
      <c r="P461" s="16" t="s">
        <v>1593</v>
      </c>
      <c r="Q461" s="62">
        <v>550</v>
      </c>
      <c r="R461" s="14"/>
      <c r="S461" s="14"/>
      <c r="T461" s="14"/>
      <c r="U461" s="17">
        <v>3.9E-2</v>
      </c>
      <c r="V461" s="48">
        <v>2.8800000000000002E-3</v>
      </c>
      <c r="W461" s="49">
        <v>3.2000000000000002E-3</v>
      </c>
      <c r="X461" s="49">
        <v>7.5000000000000002E-4</v>
      </c>
      <c r="Y461" s="49">
        <v>4.0000000000000003E-5</v>
      </c>
      <c r="Z461" s="49">
        <v>6.7999999999999996E-3</v>
      </c>
      <c r="AA461" s="49">
        <v>2.64</v>
      </c>
      <c r="AB461" s="228">
        <v>1.4999999999999999E-2</v>
      </c>
      <c r="AC461" s="237">
        <f t="shared" si="378"/>
        <v>2.4974615853628644E-5</v>
      </c>
      <c r="AD461" s="22">
        <f t="shared" si="379"/>
        <v>2.7749573170698493E-5</v>
      </c>
      <c r="AE461" s="22">
        <f t="shared" si="380"/>
        <v>6.5038062118824593E-6</v>
      </c>
      <c r="AF461" s="22">
        <f t="shared" si="381"/>
        <v>3.4686966463373119E-7</v>
      </c>
      <c r="AG461" s="22">
        <f t="shared" si="382"/>
        <v>5.8967842987734291E-5</v>
      </c>
      <c r="AH461" s="22">
        <f t="shared" si="383"/>
        <v>2.2893397865826257E-2</v>
      </c>
      <c r="AI461" s="238">
        <f t="shared" si="384"/>
        <v>9.8999999999999994E-5</v>
      </c>
      <c r="AJ461" s="247">
        <f t="shared" si="385"/>
        <v>6.937393292674624E-8</v>
      </c>
      <c r="AK461" s="23">
        <f t="shared" si="386"/>
        <v>7.7082147696384702E-8</v>
      </c>
      <c r="AL461" s="23">
        <f t="shared" si="387"/>
        <v>1.8066128366340164E-8</v>
      </c>
      <c r="AM461" s="23">
        <f t="shared" si="388"/>
        <v>9.6352684620480882E-10</v>
      </c>
      <c r="AN461" s="23">
        <f t="shared" si="389"/>
        <v>1.6379956385481747E-7</v>
      </c>
      <c r="AO461" s="23">
        <f t="shared" si="390"/>
        <v>6.3592771849517376E-5</v>
      </c>
      <c r="AP461" s="248">
        <f t="shared" si="391"/>
        <v>2.7499999999999996E-7</v>
      </c>
      <c r="AQ461" s="256">
        <f t="shared" si="392"/>
        <v>7.7082147696384704E-2</v>
      </c>
      <c r="AR461" s="257">
        <f t="shared" si="393"/>
        <v>1.8066128366340164E-2</v>
      </c>
      <c r="AS461" s="257">
        <f t="shared" si="394"/>
        <v>9.6352684620480884E-4</v>
      </c>
      <c r="AT461" s="257">
        <f t="shared" si="395"/>
        <v>0.16379956385481748</v>
      </c>
      <c r="AU461" s="257">
        <f t="shared" si="396"/>
        <v>63.592771849517376</v>
      </c>
      <c r="AV461" s="258">
        <f t="shared" si="397"/>
        <v>0.27499999999999997</v>
      </c>
      <c r="AW461" s="264">
        <v>1</v>
      </c>
      <c r="AX461" s="265">
        <f t="shared" si="398"/>
        <v>7.7082147696384704E-2</v>
      </c>
      <c r="AY461" s="265">
        <f t="shared" si="399"/>
        <v>1.8066128366340164E-2</v>
      </c>
      <c r="AZ461" s="265">
        <f t="shared" si="400"/>
        <v>9.6352684620480884E-4</v>
      </c>
      <c r="BA461" s="265">
        <f t="shared" si="401"/>
        <v>0.16379956385481748</v>
      </c>
      <c r="BB461" s="265">
        <f t="shared" si="402"/>
        <v>63.592771849517376</v>
      </c>
      <c r="BC461" s="266">
        <f t="shared" si="403"/>
        <v>0.27499999999999997</v>
      </c>
      <c r="BG461" s="13">
        <v>0.1</v>
      </c>
      <c r="BH461" s="13">
        <f t="shared" si="404"/>
        <v>55</v>
      </c>
      <c r="BI461"/>
      <c r="BJ461">
        <f t="shared" si="411"/>
        <v>55</v>
      </c>
      <c r="BK461" s="13">
        <f t="shared" si="405"/>
        <v>3.2000000000000003E-4</v>
      </c>
      <c r="BL461" s="13">
        <f t="shared" si="406"/>
        <v>7.5000000000000007E-5</v>
      </c>
      <c r="BM461" s="13">
        <f t="shared" si="407"/>
        <v>4.0000000000000007E-6</v>
      </c>
      <c r="BN461" s="13">
        <f t="shared" si="408"/>
        <v>6.8000000000000005E-4</v>
      </c>
      <c r="BO461" s="13">
        <f t="shared" si="409"/>
        <v>0.26400000000000001</v>
      </c>
      <c r="BP461" s="13">
        <f t="shared" si="410"/>
        <v>1.5E-3</v>
      </c>
      <c r="BQ461" s="13">
        <f t="shared" si="412"/>
        <v>3.9243822728066389E-6</v>
      </c>
      <c r="BR461" s="209">
        <f t="shared" si="413"/>
        <v>9.1977709518905595E-7</v>
      </c>
      <c r="BS461" s="209">
        <f t="shared" si="414"/>
        <v>4.9054778410082988E-8</v>
      </c>
      <c r="BT461" s="209">
        <f t="shared" si="415"/>
        <v>8.3393123297141065E-6</v>
      </c>
      <c r="BU461" s="209">
        <f t="shared" si="416"/>
        <v>3.2376153750654771E-3</v>
      </c>
      <c r="BV461" s="209">
        <f t="shared" si="417"/>
        <v>1.4000714267493643E-5</v>
      </c>
      <c r="CI461"/>
      <c r="CJ461"/>
      <c r="CK461"/>
      <c r="CL461"/>
      <c r="CM461"/>
    </row>
    <row r="462" spans="1:91" s="39" customFormat="1" ht="12.95" customHeight="1" thickBot="1" x14ac:dyDescent="0.3">
      <c r="A462" s="13">
        <v>4.6557329999999997</v>
      </c>
      <c r="B462" s="13">
        <v>-74.071775000000002</v>
      </c>
      <c r="C462" s="13">
        <v>32</v>
      </c>
      <c r="D462" s="13">
        <v>30</v>
      </c>
      <c r="E462" s="13">
        <v>2386</v>
      </c>
      <c r="F462" s="3" t="s">
        <v>5</v>
      </c>
      <c r="G462" s="4" t="s">
        <v>81</v>
      </c>
      <c r="H462" s="5" t="s">
        <v>82</v>
      </c>
      <c r="I462" s="14" t="s">
        <v>1563</v>
      </c>
      <c r="J462" s="3" t="s">
        <v>1553</v>
      </c>
      <c r="K462" s="6">
        <v>40631</v>
      </c>
      <c r="L462" s="15">
        <v>12</v>
      </c>
      <c r="M462" s="3">
        <v>7</v>
      </c>
      <c r="N462" s="3">
        <f t="shared" si="377"/>
        <v>360</v>
      </c>
      <c r="O462" s="3">
        <v>30</v>
      </c>
      <c r="P462" s="14" t="s">
        <v>1554</v>
      </c>
      <c r="Q462" s="3">
        <v>60</v>
      </c>
      <c r="R462" s="14"/>
      <c r="S462" s="14"/>
      <c r="T462" s="14">
        <f>0.738210935315612*Q462</f>
        <v>44.292656118936719</v>
      </c>
      <c r="U462" s="17">
        <v>3.9E-2</v>
      </c>
      <c r="V462" s="141">
        <v>2.02</v>
      </c>
      <c r="W462" s="147">
        <v>10.1</v>
      </c>
      <c r="X462" s="151">
        <v>1.9</v>
      </c>
      <c r="Y462" s="153">
        <v>18.05</v>
      </c>
      <c r="Z462" s="147">
        <v>160.19999999999999</v>
      </c>
      <c r="AA462" s="157">
        <v>3.125</v>
      </c>
      <c r="AB462" s="231">
        <v>1.0149999999999999</v>
      </c>
      <c r="AC462" s="237">
        <f t="shared" si="378"/>
        <v>3.3216107489321815E-3</v>
      </c>
      <c r="AD462" s="22">
        <f t="shared" si="379"/>
        <v>1.6608053744660903E-2</v>
      </c>
      <c r="AE462" s="22">
        <f t="shared" si="380"/>
        <v>3.1242873381045273E-3</v>
      </c>
      <c r="AF462" s="22">
        <f t="shared" si="381"/>
        <v>2.9680729711993009E-2</v>
      </c>
      <c r="AG462" s="22">
        <f t="shared" si="382"/>
        <v>0.26342675345491856</v>
      </c>
      <c r="AH462" s="22">
        <f t="shared" si="383"/>
        <v>5.1386304903034991E-3</v>
      </c>
      <c r="AI462" s="238">
        <f t="shared" si="384"/>
        <v>1.2702845515286489E-3</v>
      </c>
      <c r="AJ462" s="247">
        <f t="shared" si="385"/>
        <v>9.2266965248116157E-6</v>
      </c>
      <c r="AK462" s="23">
        <f t="shared" si="386"/>
        <v>4.6133482624058069E-5</v>
      </c>
      <c r="AL462" s="23">
        <f t="shared" si="387"/>
        <v>8.6785759391792426E-6</v>
      </c>
      <c r="AM462" s="23">
        <f t="shared" si="388"/>
        <v>8.2446471422202805E-5</v>
      </c>
      <c r="AN462" s="23">
        <f t="shared" si="389"/>
        <v>7.317409818192182E-4</v>
      </c>
      <c r="AO462" s="23">
        <f t="shared" si="390"/>
        <v>1.4273973584176386E-5</v>
      </c>
      <c r="AP462" s="248">
        <f t="shared" si="391"/>
        <v>3.5285681986906914E-6</v>
      </c>
      <c r="AQ462" s="256">
        <f t="shared" si="392"/>
        <v>46.133482624058068</v>
      </c>
      <c r="AR462" s="257">
        <f t="shared" si="393"/>
        <v>8.6785759391792432</v>
      </c>
      <c r="AS462" s="257">
        <f t="shared" si="394"/>
        <v>82.446471422202805</v>
      </c>
      <c r="AT462" s="257">
        <f t="shared" si="395"/>
        <v>731.74098181921818</v>
      </c>
      <c r="AU462" s="257">
        <f t="shared" si="396"/>
        <v>14.273973584176385</v>
      </c>
      <c r="AV462" s="258">
        <f t="shared" si="397"/>
        <v>3.5285681986906914</v>
      </c>
      <c r="AW462" s="264">
        <v>1</v>
      </c>
      <c r="AX462" s="265">
        <f t="shared" si="398"/>
        <v>46.133482624058068</v>
      </c>
      <c r="AY462" s="265">
        <f t="shared" si="399"/>
        <v>8.6785759391792432</v>
      </c>
      <c r="AZ462" s="265">
        <f t="shared" si="400"/>
        <v>82.446471422202805</v>
      </c>
      <c r="BA462" s="265">
        <f t="shared" si="401"/>
        <v>731.74098181921818</v>
      </c>
      <c r="BB462" s="265">
        <f t="shared" si="402"/>
        <v>14.273973584176385</v>
      </c>
      <c r="BC462" s="266">
        <f t="shared" si="403"/>
        <v>3.5285681986906914</v>
      </c>
      <c r="BD462" s="211">
        <f>'F. CONVERSIÓN DE CARBÓN A CARNE'!$F$20</f>
        <v>0.16207300021353654</v>
      </c>
      <c r="BG462" s="13">
        <v>0.1</v>
      </c>
      <c r="BH462" s="13">
        <f t="shared" si="404"/>
        <v>6</v>
      </c>
      <c r="BI462">
        <f>(((((BD462+BE462+BF462)/0.738210935315612)^2)+((BH462/Q462)^2))^(1/2))*T462</f>
        <v>10.685595935383533</v>
      </c>
      <c r="BJ462">
        <f>(((BH462)^2)+((BI462^2))^(1/2))</f>
        <v>46.685595935383532</v>
      </c>
      <c r="BK462" s="13">
        <f t="shared" si="405"/>
        <v>1.01</v>
      </c>
      <c r="BL462" s="13">
        <f t="shared" si="406"/>
        <v>0.19</v>
      </c>
      <c r="BM462" s="13">
        <f t="shared" si="407"/>
        <v>1.8050000000000002</v>
      </c>
      <c r="BN462" s="13">
        <f t="shared" si="408"/>
        <v>16.02</v>
      </c>
      <c r="BO462" s="13">
        <f t="shared" si="409"/>
        <v>0.3125</v>
      </c>
      <c r="BP462" s="13">
        <f t="shared" si="410"/>
        <v>0.10149999999999999</v>
      </c>
      <c r="BQ462" s="13">
        <f>((((BJ462/(Q462+R462+S462+T462))^2)+((BK462/W462)^2))^(1/2))*AD462</f>
        <v>7.6176824513289028E-3</v>
      </c>
      <c r="BR462" s="209">
        <f>((((BJ462/(Q462+R462+S462+T462))^2)+((BL462/X462)^2))^(1/2))*AE462</f>
        <v>1.4330293720321702E-3</v>
      </c>
      <c r="BS462" s="209">
        <f>(((((BJ462/(Q462+R462+S462+T462))^2)+((BM462/Y462)^2))^(1/2))*AF462)</f>
        <v>1.3613779034305617E-2</v>
      </c>
      <c r="BT462" s="209">
        <f>((((BJ462/(Q462+R462+S462+T462))^2)+((BN462/Z462)^2))^(1/2))*AG462</f>
        <v>0.12082700284187035</v>
      </c>
      <c r="BU462" s="209">
        <f>((((BJ462/(Q462+R462+S462+T462))^2)+((BO462/AA462)^2))^(1/2))*AH462</f>
        <v>2.3569562040002801E-3</v>
      </c>
      <c r="BV462" s="209">
        <f>((((BJ462/(Q462+R462+S462+T462))^2)+((BP462/AB462)^2))^(1/2))*AI462</f>
        <v>5.8264649700358784E-4</v>
      </c>
      <c r="CI462"/>
      <c r="CJ462"/>
      <c r="CK462"/>
      <c r="CL462"/>
      <c r="CM462"/>
    </row>
    <row r="463" spans="1:91" s="39" customFormat="1" ht="12.95" customHeight="1" thickBot="1" x14ac:dyDescent="0.3">
      <c r="A463" s="13">
        <v>4.6563830557735697</v>
      </c>
      <c r="B463" s="13">
        <v>-74.053244524468099</v>
      </c>
      <c r="C463" s="13">
        <v>34</v>
      </c>
      <c r="D463" s="13">
        <v>30</v>
      </c>
      <c r="E463" s="13">
        <v>2388</v>
      </c>
      <c r="F463" s="58" t="s">
        <v>13</v>
      </c>
      <c r="G463" s="59" t="s">
        <v>1150</v>
      </c>
      <c r="H463" s="60" t="s">
        <v>1151</v>
      </c>
      <c r="I463" s="16" t="s">
        <v>1585</v>
      </c>
      <c r="J463" s="16"/>
      <c r="K463" s="73">
        <v>39513</v>
      </c>
      <c r="L463" s="16">
        <v>7</v>
      </c>
      <c r="M463" s="16">
        <v>6</v>
      </c>
      <c r="N463" s="3">
        <f t="shared" si="377"/>
        <v>168</v>
      </c>
      <c r="O463" s="16">
        <v>24</v>
      </c>
      <c r="P463" s="16" t="s">
        <v>1593</v>
      </c>
      <c r="Q463" s="16">
        <v>550</v>
      </c>
      <c r="R463" s="14"/>
      <c r="S463" s="14"/>
      <c r="T463" s="14"/>
      <c r="U463" s="17">
        <v>3.9E-2</v>
      </c>
      <c r="V463" s="48">
        <v>2.8800000000000002E-3</v>
      </c>
      <c r="W463" s="49">
        <v>3.2000000000000002E-3</v>
      </c>
      <c r="X463" s="49">
        <v>7.5000000000000002E-4</v>
      </c>
      <c r="Y463" s="49">
        <v>4.0000000000000003E-5</v>
      </c>
      <c r="Z463" s="49">
        <v>6.7999999999999996E-3</v>
      </c>
      <c r="AA463" s="49">
        <v>2.64</v>
      </c>
      <c r="AB463" s="228">
        <v>1.4999999999999999E-2</v>
      </c>
      <c r="AC463" s="237">
        <f t="shared" si="378"/>
        <v>2.4974615853628644E-5</v>
      </c>
      <c r="AD463" s="22">
        <f t="shared" si="379"/>
        <v>2.7749573170698493E-5</v>
      </c>
      <c r="AE463" s="22">
        <f t="shared" si="380"/>
        <v>6.5038062118824593E-6</v>
      </c>
      <c r="AF463" s="22">
        <f t="shared" si="381"/>
        <v>3.4686966463373119E-7</v>
      </c>
      <c r="AG463" s="22">
        <f t="shared" si="382"/>
        <v>5.8967842987734291E-5</v>
      </c>
      <c r="AH463" s="22">
        <f t="shared" si="383"/>
        <v>2.2893397865826257E-2</v>
      </c>
      <c r="AI463" s="238">
        <f t="shared" si="384"/>
        <v>9.8999999999999994E-5</v>
      </c>
      <c r="AJ463" s="247">
        <f t="shared" si="385"/>
        <v>8.6717416158432796E-8</v>
      </c>
      <c r="AK463" s="23">
        <f t="shared" si="386"/>
        <v>9.6352684620480877E-8</v>
      </c>
      <c r="AL463" s="23">
        <f t="shared" si="387"/>
        <v>2.2582660457925207E-8</v>
      </c>
      <c r="AM463" s="23">
        <f t="shared" si="388"/>
        <v>1.204408557756011E-9</v>
      </c>
      <c r="AN463" s="23">
        <f t="shared" si="389"/>
        <v>2.0474945481852185E-7</v>
      </c>
      <c r="AO463" s="23">
        <f t="shared" si="390"/>
        <v>7.949096481189673E-5</v>
      </c>
      <c r="AP463" s="248">
        <f t="shared" si="391"/>
        <v>3.4374999999999999E-7</v>
      </c>
      <c r="AQ463" s="256">
        <f t="shared" si="392"/>
        <v>9.6352684620480883E-2</v>
      </c>
      <c r="AR463" s="257">
        <f t="shared" si="393"/>
        <v>2.2582660457925206E-2</v>
      </c>
      <c r="AS463" s="257">
        <f t="shared" si="394"/>
        <v>1.204408557756011E-3</v>
      </c>
      <c r="AT463" s="257">
        <f t="shared" si="395"/>
        <v>0.20474945481852186</v>
      </c>
      <c r="AU463" s="257">
        <f t="shared" si="396"/>
        <v>79.490964811896731</v>
      </c>
      <c r="AV463" s="258">
        <f t="shared" si="397"/>
        <v>0.34375</v>
      </c>
      <c r="AW463" s="264">
        <v>0</v>
      </c>
      <c r="AX463" s="265">
        <f t="shared" si="398"/>
        <v>0</v>
      </c>
      <c r="AY463" s="265">
        <f t="shared" si="399"/>
        <v>0</v>
      </c>
      <c r="AZ463" s="265">
        <f t="shared" si="400"/>
        <v>0</v>
      </c>
      <c r="BA463" s="265">
        <f t="shared" si="401"/>
        <v>0</v>
      </c>
      <c r="BB463" s="265">
        <f t="shared" si="402"/>
        <v>0</v>
      </c>
      <c r="BC463" s="266">
        <f t="shared" si="403"/>
        <v>0</v>
      </c>
      <c r="BG463" s="13">
        <v>0.1</v>
      </c>
      <c r="BH463" s="13">
        <f t="shared" si="404"/>
        <v>55</v>
      </c>
      <c r="BI463"/>
      <c r="BJ463">
        <f>BH463</f>
        <v>55</v>
      </c>
      <c r="BK463" s="13">
        <f t="shared" si="405"/>
        <v>3.2000000000000003E-4</v>
      </c>
      <c r="BL463" s="13">
        <f t="shared" si="406"/>
        <v>7.5000000000000007E-5</v>
      </c>
      <c r="BM463" s="13">
        <f t="shared" si="407"/>
        <v>4.0000000000000007E-6</v>
      </c>
      <c r="BN463" s="13">
        <f t="shared" si="408"/>
        <v>6.8000000000000005E-4</v>
      </c>
      <c r="BO463" s="13">
        <f t="shared" si="409"/>
        <v>0.26400000000000001</v>
      </c>
      <c r="BP463" s="13">
        <f t="shared" si="410"/>
        <v>1.5E-3</v>
      </c>
      <c r="BQ463" s="13">
        <f>((((BJ463/Q463)^2)+((BK463/W463)^2))^(1/2))*AD463</f>
        <v>3.9243822728066389E-6</v>
      </c>
      <c r="BR463" s="209">
        <f>(((((BJ463/Q463))^2)+((BL463/X463)^2))^(1/2))*AE463</f>
        <v>9.1977709518905595E-7</v>
      </c>
      <c r="BS463" s="209">
        <f>(((((BJ463/Q463))^2)+((BM463/Y463)^2))^(1/2))*AF463</f>
        <v>4.9054778410082988E-8</v>
      </c>
      <c r="BT463" s="209">
        <f>((((BJ463/Q463)^2)+((BN463/Z463)^2))^(1/2))*AG463</f>
        <v>8.3393123297141065E-6</v>
      </c>
      <c r="BU463" s="209">
        <f>((((BJ463/Q463)^2)+((BO463/AA463)^2))^(1/2))*AH463</f>
        <v>3.2376153750654771E-3</v>
      </c>
      <c r="BV463" s="209">
        <f>((((BJ463/Q463)^2)+((BP463/AB463)^2))^(1/2))*AI463</f>
        <v>1.4000714267493643E-5</v>
      </c>
      <c r="CI463"/>
      <c r="CJ463"/>
      <c r="CK463"/>
      <c r="CL463"/>
      <c r="CM463"/>
    </row>
    <row r="464" spans="1:91" s="39" customFormat="1" ht="12.95" customHeight="1" thickBot="1" x14ac:dyDescent="0.3">
      <c r="A464" s="13">
        <v>4.6568319999999996</v>
      </c>
      <c r="B464" s="13">
        <v>-74.070894999999993</v>
      </c>
      <c r="C464" s="13">
        <v>32</v>
      </c>
      <c r="D464" s="13">
        <v>30</v>
      </c>
      <c r="E464" s="13">
        <v>2386</v>
      </c>
      <c r="F464" s="3" t="s">
        <v>5</v>
      </c>
      <c r="G464" s="4" t="s">
        <v>75</v>
      </c>
      <c r="H464" s="5" t="s">
        <v>76</v>
      </c>
      <c r="I464" s="14" t="s">
        <v>1563</v>
      </c>
      <c r="J464" s="3" t="s">
        <v>1553</v>
      </c>
      <c r="K464" s="6">
        <v>40631</v>
      </c>
      <c r="L464" s="15">
        <v>12</v>
      </c>
      <c r="M464" s="3">
        <v>7</v>
      </c>
      <c r="N464" s="3">
        <f t="shared" si="377"/>
        <v>360</v>
      </c>
      <c r="O464" s="3">
        <v>30</v>
      </c>
      <c r="P464" s="14" t="s">
        <v>1554</v>
      </c>
      <c r="Q464" s="3">
        <v>240</v>
      </c>
      <c r="R464" s="14"/>
      <c r="S464" s="14"/>
      <c r="T464" s="14">
        <f>0.738210935315612*Q464</f>
        <v>177.17062447574688</v>
      </c>
      <c r="U464" s="17">
        <v>3.9E-2</v>
      </c>
      <c r="V464" s="141">
        <v>2.02</v>
      </c>
      <c r="W464" s="147">
        <v>10.1</v>
      </c>
      <c r="X464" s="151">
        <v>1.9</v>
      </c>
      <c r="Y464" s="153">
        <v>18.05</v>
      </c>
      <c r="Z464" s="147">
        <v>160.19999999999999</v>
      </c>
      <c r="AA464" s="157">
        <v>3.125</v>
      </c>
      <c r="AB464" s="231">
        <v>1.0149999999999999</v>
      </c>
      <c r="AC464" s="237">
        <f t="shared" si="378"/>
        <v>1.3286442995728726E-2</v>
      </c>
      <c r="AD464" s="22">
        <f t="shared" si="379"/>
        <v>6.6432214978643614E-2</v>
      </c>
      <c r="AE464" s="22">
        <f t="shared" si="380"/>
        <v>1.2497149352418109E-2</v>
      </c>
      <c r="AF464" s="22">
        <f t="shared" si="381"/>
        <v>0.11872291884797204</v>
      </c>
      <c r="AG464" s="22">
        <f t="shared" si="382"/>
        <v>1.0537070138196742</v>
      </c>
      <c r="AH464" s="22">
        <f t="shared" si="383"/>
        <v>2.0554521961213996E-2</v>
      </c>
      <c r="AI464" s="238">
        <f t="shared" si="384"/>
        <v>5.0811382061145957E-3</v>
      </c>
      <c r="AJ464" s="247">
        <f t="shared" si="385"/>
        <v>3.6906786099246463E-5</v>
      </c>
      <c r="AK464" s="23">
        <f t="shared" si="386"/>
        <v>1.8453393049623227E-4</v>
      </c>
      <c r="AL464" s="23">
        <f t="shared" si="387"/>
        <v>3.4714303756716971E-5</v>
      </c>
      <c r="AM464" s="23">
        <f t="shared" si="388"/>
        <v>3.2978588568881122E-4</v>
      </c>
      <c r="AN464" s="23">
        <f t="shared" si="389"/>
        <v>2.9269639272768728E-3</v>
      </c>
      <c r="AO464" s="23">
        <f t="shared" si="390"/>
        <v>5.7095894336705544E-5</v>
      </c>
      <c r="AP464" s="248">
        <f t="shared" si="391"/>
        <v>1.4114272794762766E-5</v>
      </c>
      <c r="AQ464" s="256">
        <f t="shared" si="392"/>
        <v>184.53393049623227</v>
      </c>
      <c r="AR464" s="257">
        <f t="shared" si="393"/>
        <v>34.714303756716973</v>
      </c>
      <c r="AS464" s="257">
        <f t="shared" si="394"/>
        <v>329.78588568881122</v>
      </c>
      <c r="AT464" s="257">
        <f t="shared" si="395"/>
        <v>2926.9639272768727</v>
      </c>
      <c r="AU464" s="257">
        <f t="shared" si="396"/>
        <v>57.095894336705541</v>
      </c>
      <c r="AV464" s="258">
        <f t="shared" si="397"/>
        <v>14.114272794762766</v>
      </c>
      <c r="AW464" s="264">
        <v>1</v>
      </c>
      <c r="AX464" s="265">
        <f t="shared" si="398"/>
        <v>184.53393049623227</v>
      </c>
      <c r="AY464" s="265">
        <f t="shared" si="399"/>
        <v>34.714303756716973</v>
      </c>
      <c r="AZ464" s="265">
        <f t="shared" si="400"/>
        <v>329.78588568881122</v>
      </c>
      <c r="BA464" s="265">
        <f t="shared" si="401"/>
        <v>2926.9639272768727</v>
      </c>
      <c r="BB464" s="265">
        <f t="shared" si="402"/>
        <v>57.095894336705541</v>
      </c>
      <c r="BC464" s="266">
        <f t="shared" si="403"/>
        <v>14.114272794762766</v>
      </c>
      <c r="BD464" s="211">
        <f>'F. CONVERSIÓN DE CARBÓN A CARNE'!$F$20</f>
        <v>0.16207300021353654</v>
      </c>
      <c r="BG464" s="13">
        <v>0.1</v>
      </c>
      <c r="BH464" s="13">
        <f t="shared" si="404"/>
        <v>24</v>
      </c>
      <c r="BI464">
        <f>(((((BD464+BE464+BF464)/0.738210935315612)^2)+((BH464/Q464)^2))^(1/2))*T464</f>
        <v>42.742383741534134</v>
      </c>
      <c r="BJ464">
        <f>(((BH464)^2)+((BI464^2))^(1/2))</f>
        <v>618.74238374153413</v>
      </c>
      <c r="BK464" s="13">
        <f t="shared" si="405"/>
        <v>1.01</v>
      </c>
      <c r="BL464" s="13">
        <f t="shared" si="406"/>
        <v>0.19</v>
      </c>
      <c r="BM464" s="13">
        <f t="shared" si="407"/>
        <v>1.8050000000000002</v>
      </c>
      <c r="BN464" s="13">
        <f t="shared" si="408"/>
        <v>16.02</v>
      </c>
      <c r="BO464" s="13">
        <f t="shared" si="409"/>
        <v>0.3125</v>
      </c>
      <c r="BP464" s="13">
        <f t="shared" si="410"/>
        <v>0.10149999999999999</v>
      </c>
      <c r="BQ464" s="13">
        <f>((((BJ464/(Q464+R464+S464+T464))^2)+((BK464/W464)^2))^(1/2))*AD464</f>
        <v>9.8755148116431241E-2</v>
      </c>
      <c r="BR464" s="209">
        <f>((((BJ464/(Q464+R464+S464+T464))^2)+((BL464/X464)^2))^(1/2))*AE464</f>
        <v>1.8577701130813803E-2</v>
      </c>
      <c r="BS464" s="209">
        <f>(((((BJ464/(Q464+R464+S464+T464))^2)+((BM464/Y464)^2))^(1/2))*AF464)</f>
        <v>0.1764881607427311</v>
      </c>
      <c r="BT464" s="209">
        <f>((((BJ464/(Q464+R464+S464+T464))^2)+((BN464/Z464)^2))^(1/2))*AG464</f>
        <v>1.5663935374507216</v>
      </c>
      <c r="BU464" s="209">
        <f>((((BJ464/(Q464+R464+S464+T464))^2)+((BO464/AA464)^2))^(1/2))*AH464</f>
        <v>3.0555429491470072E-2</v>
      </c>
      <c r="BV464" s="209">
        <f>((((BJ464/(Q464+R464+S464+T464))^2)+((BP464/AB464)^2))^(1/2))*AI464</f>
        <v>7.5533919244784743E-3</v>
      </c>
      <c r="CI464"/>
      <c r="CJ464"/>
      <c r="CK464"/>
      <c r="CL464"/>
      <c r="CM464"/>
    </row>
    <row r="465" spans="1:91" s="39" customFormat="1" ht="12.95" customHeight="1" thickBot="1" x14ac:dyDescent="0.3">
      <c r="A465" s="13">
        <v>4.6568436427698696</v>
      </c>
      <c r="B465" s="13">
        <v>-74.071487663460005</v>
      </c>
      <c r="C465" s="13">
        <v>32</v>
      </c>
      <c r="D465" s="13">
        <v>30</v>
      </c>
      <c r="E465" s="13">
        <v>2386</v>
      </c>
      <c r="F465" s="58" t="s">
        <v>13</v>
      </c>
      <c r="G465" s="59" t="s">
        <v>982</v>
      </c>
      <c r="H465" s="60" t="s">
        <v>983</v>
      </c>
      <c r="I465" s="16" t="s">
        <v>1563</v>
      </c>
      <c r="J465" s="16"/>
      <c r="K465" s="67">
        <v>40302</v>
      </c>
      <c r="L465" s="16">
        <v>4</v>
      </c>
      <c r="M465" s="16">
        <v>7</v>
      </c>
      <c r="N465" s="3">
        <f t="shared" si="377"/>
        <v>120</v>
      </c>
      <c r="O465" s="3">
        <v>30</v>
      </c>
      <c r="P465" s="16" t="s">
        <v>1554</v>
      </c>
      <c r="Q465" s="62">
        <v>550</v>
      </c>
      <c r="R465" s="14"/>
      <c r="S465" s="14"/>
      <c r="T465" s="14"/>
      <c r="U465" s="17">
        <v>3.9E-2</v>
      </c>
      <c r="V465" s="145">
        <v>0.36</v>
      </c>
      <c r="W465" s="150">
        <v>1.8</v>
      </c>
      <c r="X465" s="152">
        <v>10.3</v>
      </c>
      <c r="Y465" s="156">
        <f>0.01805*1000</f>
        <v>18.05</v>
      </c>
      <c r="Z465" s="150">
        <v>311.5</v>
      </c>
      <c r="AA465" s="157">
        <f>0.003125*1000</f>
        <v>3.125</v>
      </c>
      <c r="AB465" s="227">
        <v>0.28499999999999998</v>
      </c>
      <c r="AC465" s="237">
        <f t="shared" si="378"/>
        <v>3.1218269817035803E-3</v>
      </c>
      <c r="AD465" s="22">
        <f t="shared" si="379"/>
        <v>1.5609134908517902E-2</v>
      </c>
      <c r="AE465" s="22">
        <f t="shared" si="380"/>
        <v>8.9318938643185769E-2</v>
      </c>
      <c r="AF465" s="22">
        <f t="shared" si="381"/>
        <v>0.15652493616597118</v>
      </c>
      <c r="AG465" s="22">
        <f t="shared" si="382"/>
        <v>2.701247513335181</v>
      </c>
      <c r="AH465" s="22">
        <f t="shared" si="383"/>
        <v>2.7099192549510247E-2</v>
      </c>
      <c r="AI465" s="238">
        <f t="shared" si="384"/>
        <v>1.8810000000000001E-3</v>
      </c>
      <c r="AJ465" s="247">
        <f t="shared" si="385"/>
        <v>8.6717416158432791E-6</v>
      </c>
      <c r="AK465" s="23">
        <f t="shared" si="386"/>
        <v>4.3358708079216396E-5</v>
      </c>
      <c r="AL465" s="23">
        <f t="shared" si="387"/>
        <v>2.4810816289773824E-4</v>
      </c>
      <c r="AM465" s="23">
        <f t="shared" si="388"/>
        <v>4.3479148934991998E-4</v>
      </c>
      <c r="AN465" s="23">
        <f t="shared" si="389"/>
        <v>7.503465314819947E-3</v>
      </c>
      <c r="AO465" s="23">
        <f t="shared" si="390"/>
        <v>7.5275534859750687E-5</v>
      </c>
      <c r="AP465" s="248">
        <f t="shared" si="391"/>
        <v>5.2249999999999999E-6</v>
      </c>
      <c r="AQ465" s="256">
        <f t="shared" si="392"/>
        <v>43.358708079216399</v>
      </c>
      <c r="AR465" s="257">
        <f t="shared" si="393"/>
        <v>248.10816289773825</v>
      </c>
      <c r="AS465" s="257">
        <f t="shared" si="394"/>
        <v>434.79148934991997</v>
      </c>
      <c r="AT465" s="257">
        <f t="shared" si="395"/>
        <v>7503.4653148199468</v>
      </c>
      <c r="AU465" s="257">
        <f t="shared" si="396"/>
        <v>75.275534859750692</v>
      </c>
      <c r="AV465" s="258">
        <f t="shared" si="397"/>
        <v>5.2249999999999996</v>
      </c>
      <c r="AW465" s="264">
        <v>1</v>
      </c>
      <c r="AX465" s="265">
        <f t="shared" si="398"/>
        <v>43.358708079216399</v>
      </c>
      <c r="AY465" s="265">
        <f t="shared" si="399"/>
        <v>248.10816289773825</v>
      </c>
      <c r="AZ465" s="265">
        <f t="shared" si="400"/>
        <v>434.79148934991997</v>
      </c>
      <c r="BA465" s="265">
        <f t="shared" si="401"/>
        <v>7503.4653148199468</v>
      </c>
      <c r="BB465" s="265">
        <f t="shared" si="402"/>
        <v>75.275534859750692</v>
      </c>
      <c r="BC465" s="266">
        <f t="shared" si="403"/>
        <v>5.2249999999999996</v>
      </c>
      <c r="BG465" s="13">
        <v>0.1</v>
      </c>
      <c r="BH465" s="13">
        <f t="shared" si="404"/>
        <v>55</v>
      </c>
      <c r="BI465"/>
      <c r="BJ465">
        <f>BH465</f>
        <v>55</v>
      </c>
      <c r="BK465" s="13">
        <f t="shared" si="405"/>
        <v>0.18000000000000002</v>
      </c>
      <c r="BL465" s="13">
        <f t="shared" si="406"/>
        <v>1.03</v>
      </c>
      <c r="BM465" s="13">
        <f t="shared" si="407"/>
        <v>1.8050000000000002</v>
      </c>
      <c r="BN465" s="13">
        <f t="shared" si="408"/>
        <v>31.150000000000002</v>
      </c>
      <c r="BO465" s="13">
        <f t="shared" si="409"/>
        <v>0.3125</v>
      </c>
      <c r="BP465" s="13">
        <f t="shared" si="410"/>
        <v>2.8499999999999998E-2</v>
      </c>
      <c r="BQ465" s="13">
        <f>((((BJ465/Q465)^2)+((BK465/W465)^2))^(1/2))*AD465</f>
        <v>2.2074650284537342E-3</v>
      </c>
      <c r="BR465" s="209">
        <f>(((((BJ465/Q465))^2)+((BL465/X465)^2))^(1/2))*AE465</f>
        <v>1.2631605440596364E-2</v>
      </c>
      <c r="BS465" s="209">
        <f>(((((BJ465/Q465))^2)+((BM465/Y465)^2))^(1/2))*AF465</f>
        <v>2.2135968757549945E-2</v>
      </c>
      <c r="BT465" s="209">
        <f>((((BJ465/Q465)^2)+((BN465/Z465)^2))^(1/2))*AG465</f>
        <v>0.38201408686852117</v>
      </c>
      <c r="BU465" s="209">
        <f>((((BJ465/Q465)^2)+((BO465/AA465)^2))^(1/2))*AH465</f>
        <v>3.8324045632877331E-3</v>
      </c>
      <c r="BV465" s="209">
        <f>((((BJ465/Q465)^2)+((BP465/AB465)^2))^(1/2))*AI465</f>
        <v>2.6601357108237925E-4</v>
      </c>
      <c r="CI465"/>
      <c r="CJ465"/>
      <c r="CK465"/>
      <c r="CL465"/>
      <c r="CM465"/>
    </row>
    <row r="466" spans="1:91" s="39" customFormat="1" ht="12.95" customHeight="1" thickBot="1" x14ac:dyDescent="0.3">
      <c r="A466" s="13">
        <v>4.6575463815568696</v>
      </c>
      <c r="B466" s="13">
        <v>-74.067337384711095</v>
      </c>
      <c r="C466" s="13">
        <v>33</v>
      </c>
      <c r="D466" s="13">
        <v>30</v>
      </c>
      <c r="E466" s="13">
        <v>2387</v>
      </c>
      <c r="F466" s="83" t="s">
        <v>13</v>
      </c>
      <c r="G466" s="59" t="s">
        <v>1409</v>
      </c>
      <c r="H466" s="60" t="s">
        <v>1410</v>
      </c>
      <c r="I466" s="93" t="s">
        <v>1563</v>
      </c>
      <c r="J466" s="101"/>
      <c r="K466" s="94">
        <v>40820</v>
      </c>
      <c r="L466" s="16">
        <v>8</v>
      </c>
      <c r="M466" s="16">
        <v>7</v>
      </c>
      <c r="N466" s="3">
        <f t="shared" si="377"/>
        <v>240</v>
      </c>
      <c r="O466" s="3">
        <v>30</v>
      </c>
      <c r="P466" s="93" t="s">
        <v>1593</v>
      </c>
      <c r="Q466" s="62">
        <v>550</v>
      </c>
      <c r="R466" s="14"/>
      <c r="S466" s="14"/>
      <c r="T466" s="14"/>
      <c r="U466" s="17">
        <v>3.9E-2</v>
      </c>
      <c r="V466" s="48">
        <v>2.8800000000000002E-3</v>
      </c>
      <c r="W466" s="49">
        <v>3.2000000000000002E-3</v>
      </c>
      <c r="X466" s="49">
        <v>7.5000000000000002E-4</v>
      </c>
      <c r="Y466" s="49">
        <v>4.0000000000000003E-5</v>
      </c>
      <c r="Z466" s="49">
        <v>6.7999999999999996E-3</v>
      </c>
      <c r="AA466" s="49">
        <v>2.64</v>
      </c>
      <c r="AB466" s="228">
        <v>1.4999999999999999E-2</v>
      </c>
      <c r="AC466" s="237">
        <f t="shared" si="378"/>
        <v>2.4974615853628644E-5</v>
      </c>
      <c r="AD466" s="22">
        <f t="shared" si="379"/>
        <v>2.7749573170698493E-5</v>
      </c>
      <c r="AE466" s="22">
        <f t="shared" si="380"/>
        <v>6.5038062118824593E-6</v>
      </c>
      <c r="AF466" s="22">
        <f t="shared" si="381"/>
        <v>3.4686966463373119E-7</v>
      </c>
      <c r="AG466" s="22">
        <f t="shared" si="382"/>
        <v>5.8967842987734291E-5</v>
      </c>
      <c r="AH466" s="22">
        <f t="shared" si="383"/>
        <v>2.2893397865826257E-2</v>
      </c>
      <c r="AI466" s="238">
        <f t="shared" si="384"/>
        <v>9.8999999999999994E-5</v>
      </c>
      <c r="AJ466" s="247">
        <f t="shared" si="385"/>
        <v>6.937393292674624E-8</v>
      </c>
      <c r="AK466" s="23">
        <f t="shared" si="386"/>
        <v>7.7082147696384702E-8</v>
      </c>
      <c r="AL466" s="23">
        <f t="shared" si="387"/>
        <v>1.8066128366340164E-8</v>
      </c>
      <c r="AM466" s="23">
        <f t="shared" si="388"/>
        <v>9.6352684620480882E-10</v>
      </c>
      <c r="AN466" s="23">
        <f t="shared" si="389"/>
        <v>1.6379956385481747E-7</v>
      </c>
      <c r="AO466" s="23">
        <f t="shared" si="390"/>
        <v>6.3592771849517376E-5</v>
      </c>
      <c r="AP466" s="248">
        <f t="shared" si="391"/>
        <v>2.7499999999999996E-7</v>
      </c>
      <c r="AQ466" s="256">
        <f t="shared" si="392"/>
        <v>7.7082147696384704E-2</v>
      </c>
      <c r="AR466" s="257">
        <f t="shared" si="393"/>
        <v>1.8066128366340164E-2</v>
      </c>
      <c r="AS466" s="257">
        <f t="shared" si="394"/>
        <v>9.6352684620480884E-4</v>
      </c>
      <c r="AT466" s="257">
        <f t="shared" si="395"/>
        <v>0.16379956385481748</v>
      </c>
      <c r="AU466" s="257">
        <f t="shared" si="396"/>
        <v>63.592771849517376</v>
      </c>
      <c r="AV466" s="258">
        <f t="shared" si="397"/>
        <v>0.27499999999999997</v>
      </c>
      <c r="AW466" s="264">
        <v>1</v>
      </c>
      <c r="AX466" s="265">
        <f t="shared" si="398"/>
        <v>7.7082147696384704E-2</v>
      </c>
      <c r="AY466" s="265">
        <f t="shared" si="399"/>
        <v>1.8066128366340164E-2</v>
      </c>
      <c r="AZ466" s="265">
        <f t="shared" si="400"/>
        <v>9.6352684620480884E-4</v>
      </c>
      <c r="BA466" s="265">
        <f t="shared" si="401"/>
        <v>0.16379956385481748</v>
      </c>
      <c r="BB466" s="265">
        <f t="shared" si="402"/>
        <v>63.592771849517376</v>
      </c>
      <c r="BC466" s="266">
        <f t="shared" si="403"/>
        <v>0.27499999999999997</v>
      </c>
      <c r="BG466" s="13">
        <v>0.1</v>
      </c>
      <c r="BH466" s="13">
        <f t="shared" si="404"/>
        <v>55</v>
      </c>
      <c r="BI466"/>
      <c r="BJ466">
        <f>BH466</f>
        <v>55</v>
      </c>
      <c r="BK466" s="13">
        <f t="shared" si="405"/>
        <v>3.2000000000000003E-4</v>
      </c>
      <c r="BL466" s="13">
        <f t="shared" si="406"/>
        <v>7.5000000000000007E-5</v>
      </c>
      <c r="BM466" s="13">
        <f t="shared" si="407"/>
        <v>4.0000000000000007E-6</v>
      </c>
      <c r="BN466" s="13">
        <f t="shared" si="408"/>
        <v>6.8000000000000005E-4</v>
      </c>
      <c r="BO466" s="13">
        <f t="shared" si="409"/>
        <v>0.26400000000000001</v>
      </c>
      <c r="BP466" s="13">
        <f t="shared" si="410"/>
        <v>1.5E-3</v>
      </c>
      <c r="BQ466" s="13">
        <f>((((BJ466/Q466)^2)+((BK466/W466)^2))^(1/2))*AD466</f>
        <v>3.9243822728066389E-6</v>
      </c>
      <c r="BR466" s="209">
        <f>(((((BJ466/Q466))^2)+((BL466/X466)^2))^(1/2))*AE466</f>
        <v>9.1977709518905595E-7</v>
      </c>
      <c r="BS466" s="209">
        <f>(((((BJ466/Q466))^2)+((BM466/Y466)^2))^(1/2))*AF466</f>
        <v>4.9054778410082988E-8</v>
      </c>
      <c r="BT466" s="209">
        <f>((((BJ466/Q466)^2)+((BN466/Z466)^2))^(1/2))*AG466</f>
        <v>8.3393123297141065E-6</v>
      </c>
      <c r="BU466" s="209">
        <f>((((BJ466/Q466)^2)+((BO466/AA466)^2))^(1/2))*AH466</f>
        <v>3.2376153750654771E-3</v>
      </c>
      <c r="BV466" s="209">
        <f>((((BJ466/Q466)^2)+((BP466/AB466)^2))^(1/2))*AI466</f>
        <v>1.4000714267493643E-5</v>
      </c>
      <c r="CI466"/>
      <c r="CJ466"/>
      <c r="CK466"/>
      <c r="CL466"/>
      <c r="CM466"/>
    </row>
    <row r="467" spans="1:91" s="65" customFormat="1" ht="12.95" customHeight="1" thickBot="1" x14ac:dyDescent="0.3">
      <c r="A467" s="13">
        <v>4.6579828203685896</v>
      </c>
      <c r="B467" s="13">
        <v>-74.106292285990406</v>
      </c>
      <c r="C467" s="13">
        <v>28</v>
      </c>
      <c r="D467" s="13">
        <v>30</v>
      </c>
      <c r="E467" s="13">
        <v>1889</v>
      </c>
      <c r="F467" s="3" t="s">
        <v>13</v>
      </c>
      <c r="G467" s="4" t="s">
        <v>422</v>
      </c>
      <c r="H467" s="5" t="s">
        <v>423</v>
      </c>
      <c r="I467" s="14" t="s">
        <v>1598</v>
      </c>
      <c r="J467" s="3" t="s">
        <v>1557</v>
      </c>
      <c r="K467" s="6">
        <v>40619</v>
      </c>
      <c r="L467" s="15">
        <v>12</v>
      </c>
      <c r="M467" s="3">
        <v>7</v>
      </c>
      <c r="N467" s="3">
        <f t="shared" si="377"/>
        <v>360</v>
      </c>
      <c r="O467" s="3">
        <v>30</v>
      </c>
      <c r="P467" s="14" t="s">
        <v>1554</v>
      </c>
      <c r="Q467" s="3">
        <v>75</v>
      </c>
      <c r="R467" s="14"/>
      <c r="S467" s="14">
        <f>0.392899638837687*Q467</f>
        <v>29.467472912826526</v>
      </c>
      <c r="T467" s="14"/>
      <c r="U467" s="17">
        <v>3.9E-2</v>
      </c>
      <c r="V467" s="141">
        <v>2</v>
      </c>
      <c r="W467" s="147">
        <v>10</v>
      </c>
      <c r="X467" s="151">
        <v>4.3</v>
      </c>
      <c r="Y467" s="156">
        <v>18.05</v>
      </c>
      <c r="Z467" s="147">
        <v>148.69999999999999</v>
      </c>
      <c r="AA467" s="147">
        <v>3.125</v>
      </c>
      <c r="AB467" s="232">
        <v>0.90300000000000002</v>
      </c>
      <c r="AC467" s="237">
        <f t="shared" si="378"/>
        <v>3.2942361176732304E-3</v>
      </c>
      <c r="AD467" s="22">
        <f t="shared" si="379"/>
        <v>1.6471180588366146E-2</v>
      </c>
      <c r="AE467" s="22">
        <f t="shared" si="380"/>
        <v>7.0826076529974446E-3</v>
      </c>
      <c r="AF467" s="22">
        <f t="shared" si="381"/>
        <v>2.9730480962000899E-2</v>
      </c>
      <c r="AG467" s="22">
        <f t="shared" si="382"/>
        <v>0.24492645534900467</v>
      </c>
      <c r="AH467" s="22">
        <f t="shared" si="383"/>
        <v>5.1472439338644217E-3</v>
      </c>
      <c r="AI467" s="238">
        <f t="shared" si="384"/>
        <v>1.1320095364833883E-3</v>
      </c>
      <c r="AJ467" s="247">
        <f t="shared" si="385"/>
        <v>9.1506558824256402E-6</v>
      </c>
      <c r="AK467" s="23">
        <f t="shared" si="386"/>
        <v>4.575327941212818E-5</v>
      </c>
      <c r="AL467" s="23">
        <f t="shared" si="387"/>
        <v>1.9673910147215125E-5</v>
      </c>
      <c r="AM467" s="23">
        <f t="shared" si="388"/>
        <v>8.2584669338891381E-5</v>
      </c>
      <c r="AN467" s="23">
        <f t="shared" si="389"/>
        <v>6.8035126485834635E-4</v>
      </c>
      <c r="AO467" s="23">
        <f t="shared" si="390"/>
        <v>1.4297899816290061E-5</v>
      </c>
      <c r="AP467" s="248">
        <f t="shared" si="391"/>
        <v>3.1444709346760788E-6</v>
      </c>
      <c r="AQ467" s="256">
        <f t="shared" si="392"/>
        <v>45.75327941212818</v>
      </c>
      <c r="AR467" s="257">
        <f t="shared" si="393"/>
        <v>19.673910147215125</v>
      </c>
      <c r="AS467" s="257">
        <f t="shared" si="394"/>
        <v>82.584669338891388</v>
      </c>
      <c r="AT467" s="257">
        <f t="shared" si="395"/>
        <v>680.35126485834633</v>
      </c>
      <c r="AU467" s="257">
        <f t="shared" si="396"/>
        <v>14.297899816290061</v>
      </c>
      <c r="AV467" s="258">
        <f t="shared" si="397"/>
        <v>3.1444709346760789</v>
      </c>
      <c r="AW467" s="264">
        <v>1</v>
      </c>
      <c r="AX467" s="265">
        <f t="shared" si="398"/>
        <v>45.75327941212818</v>
      </c>
      <c r="AY467" s="265">
        <f t="shared" si="399"/>
        <v>19.673910147215125</v>
      </c>
      <c r="AZ467" s="265">
        <f t="shared" si="400"/>
        <v>82.584669338891388</v>
      </c>
      <c r="BA467" s="265">
        <f t="shared" si="401"/>
        <v>680.35126485834633</v>
      </c>
      <c r="BB467" s="265">
        <f t="shared" si="402"/>
        <v>14.297899816290061</v>
      </c>
      <c r="BC467" s="266">
        <f t="shared" si="403"/>
        <v>3.1444709346760789</v>
      </c>
      <c r="BE467" s="212">
        <f>'F. CONVERSIÓN DE CARBÓN A CARNE'!$H$20</f>
        <v>8.6971304768698895E-2</v>
      </c>
      <c r="BG467" s="13">
        <v>0.1</v>
      </c>
      <c r="BH467" s="13">
        <f t="shared" si="404"/>
        <v>7.5</v>
      </c>
      <c r="BI467">
        <f>(((((BD467+BE467+BF467)/0.392899638837687)^2)+((BH467/Q467)^2))^(1/2))*S467</f>
        <v>7.1575738747680679</v>
      </c>
      <c r="BJ467">
        <f>(((BH467)^2)+((BI467^2))^(1/2))</f>
        <v>63.407573874768069</v>
      </c>
      <c r="BK467" s="13">
        <f t="shared" si="405"/>
        <v>1</v>
      </c>
      <c r="BL467" s="13">
        <f t="shared" si="406"/>
        <v>0.43</v>
      </c>
      <c r="BM467" s="13">
        <f t="shared" si="407"/>
        <v>1.8050000000000002</v>
      </c>
      <c r="BN467" s="13">
        <f t="shared" si="408"/>
        <v>14.87</v>
      </c>
      <c r="BO467" s="13">
        <f t="shared" si="409"/>
        <v>0.3125</v>
      </c>
      <c r="BP467" s="13">
        <f t="shared" si="410"/>
        <v>9.0300000000000005E-2</v>
      </c>
      <c r="BQ467" s="13">
        <f>((((BJ467/(Q467+R467+S467+T467))^2)+((BK467/W467)^2))^(1/2))*AD467</f>
        <v>1.0132124621603593E-2</v>
      </c>
      <c r="BR467" s="209">
        <f>((((BJ467/(Q467+R467+S467+T467))^2)+((BL467/X467)^2))^(1/2))*AE467</f>
        <v>4.3568135872895462E-3</v>
      </c>
      <c r="BS467" s="209">
        <f>(((((BJ467/(Q467+R467+S467+T467))^2)+((BM467/Y467)^2))^(1/2))*AF467)</f>
        <v>1.8288484941994487E-2</v>
      </c>
      <c r="BT467" s="209">
        <f>((((BJ467/(Q467+R467+S467+T467))^2)+((BN467/Z467)^2))^(1/2))*AG467</f>
        <v>0.15066469312324549</v>
      </c>
      <c r="BU467" s="209">
        <f>((((BJ467/(Q467+R467+S467+T467))^2)+((BO467/AA467)^2))^(1/2))*AH467</f>
        <v>3.1662889442511232E-3</v>
      </c>
      <c r="BV467" s="209">
        <f>((((BJ467/(Q467+R467+S467+T467))^2)+((BP467/AB467)^2))^(1/2))*AI467</f>
        <v>6.9634727364926172E-4</v>
      </c>
      <c r="CI467"/>
      <c r="CJ467"/>
      <c r="CK467"/>
      <c r="CL467"/>
      <c r="CM467"/>
    </row>
    <row r="468" spans="1:91" s="65" customFormat="1" ht="12.95" customHeight="1" thickBot="1" x14ac:dyDescent="0.3">
      <c r="A468" s="13">
        <v>4.6582670000000004</v>
      </c>
      <c r="B468" s="13">
        <v>-74.068290000000005</v>
      </c>
      <c r="C468" s="13">
        <v>33</v>
      </c>
      <c r="D468" s="13">
        <v>30</v>
      </c>
      <c r="E468" s="13">
        <v>2387</v>
      </c>
      <c r="F468" s="83" t="s">
        <v>13</v>
      </c>
      <c r="G468" s="59" t="s">
        <v>193</v>
      </c>
      <c r="H468" s="60" t="s">
        <v>1319</v>
      </c>
      <c r="I468" s="83" t="s">
        <v>1563</v>
      </c>
      <c r="J468" s="58"/>
      <c r="K468" s="85">
        <v>40850</v>
      </c>
      <c r="L468" s="62">
        <v>12</v>
      </c>
      <c r="M468" s="16">
        <v>7</v>
      </c>
      <c r="N468" s="3">
        <f t="shared" si="377"/>
        <v>360</v>
      </c>
      <c r="O468" s="3">
        <v>30</v>
      </c>
      <c r="P468" s="83" t="s">
        <v>1554</v>
      </c>
      <c r="Q468" s="62">
        <v>550</v>
      </c>
      <c r="R468" s="14"/>
      <c r="S468" s="14"/>
      <c r="T468" s="14"/>
      <c r="U468" s="17">
        <v>3.9E-2</v>
      </c>
      <c r="V468" s="145">
        <v>0.36</v>
      </c>
      <c r="W468" s="150">
        <v>1.8</v>
      </c>
      <c r="X468" s="152">
        <v>10.3</v>
      </c>
      <c r="Y468" s="156">
        <f>0.01805*1000</f>
        <v>18.05</v>
      </c>
      <c r="Z468" s="150">
        <v>311.5</v>
      </c>
      <c r="AA468" s="157">
        <f>0.003125*1000</f>
        <v>3.125</v>
      </c>
      <c r="AB468" s="227">
        <v>0.28499999999999998</v>
      </c>
      <c r="AC468" s="237">
        <f t="shared" si="378"/>
        <v>3.1218269817035803E-3</v>
      </c>
      <c r="AD468" s="22">
        <f t="shared" si="379"/>
        <v>1.5609134908517902E-2</v>
      </c>
      <c r="AE468" s="22">
        <f t="shared" si="380"/>
        <v>8.9318938643185769E-2</v>
      </c>
      <c r="AF468" s="22">
        <f t="shared" si="381"/>
        <v>0.15652493616597118</v>
      </c>
      <c r="AG468" s="22">
        <f t="shared" si="382"/>
        <v>2.701247513335181</v>
      </c>
      <c r="AH468" s="22">
        <f t="shared" si="383"/>
        <v>2.7099192549510247E-2</v>
      </c>
      <c r="AI468" s="238">
        <f t="shared" si="384"/>
        <v>1.8810000000000001E-3</v>
      </c>
      <c r="AJ468" s="247">
        <f t="shared" si="385"/>
        <v>8.6717416158432791E-6</v>
      </c>
      <c r="AK468" s="23">
        <f t="shared" si="386"/>
        <v>4.3358708079216396E-5</v>
      </c>
      <c r="AL468" s="23">
        <f t="shared" si="387"/>
        <v>2.4810816289773824E-4</v>
      </c>
      <c r="AM468" s="23">
        <f t="shared" si="388"/>
        <v>4.3479148934991998E-4</v>
      </c>
      <c r="AN468" s="23">
        <f t="shared" si="389"/>
        <v>7.503465314819947E-3</v>
      </c>
      <c r="AO468" s="23">
        <f t="shared" si="390"/>
        <v>7.5275534859750687E-5</v>
      </c>
      <c r="AP468" s="248">
        <f t="shared" si="391"/>
        <v>5.2249999999999999E-6</v>
      </c>
      <c r="AQ468" s="256">
        <f t="shared" si="392"/>
        <v>43.358708079216399</v>
      </c>
      <c r="AR468" s="257">
        <f t="shared" si="393"/>
        <v>248.10816289773825</v>
      </c>
      <c r="AS468" s="257">
        <f t="shared" si="394"/>
        <v>434.79148934991997</v>
      </c>
      <c r="AT468" s="257">
        <f t="shared" si="395"/>
        <v>7503.4653148199468</v>
      </c>
      <c r="AU468" s="257">
        <f t="shared" si="396"/>
        <v>75.275534859750692</v>
      </c>
      <c r="AV468" s="258">
        <f t="shared" si="397"/>
        <v>5.2249999999999996</v>
      </c>
      <c r="AW468" s="264">
        <v>1</v>
      </c>
      <c r="AX468" s="265">
        <f t="shared" si="398"/>
        <v>43.358708079216399</v>
      </c>
      <c r="AY468" s="265">
        <f t="shared" si="399"/>
        <v>248.10816289773825</v>
      </c>
      <c r="AZ468" s="265">
        <f t="shared" si="400"/>
        <v>434.79148934991997</v>
      </c>
      <c r="BA468" s="265">
        <f t="shared" si="401"/>
        <v>7503.4653148199468</v>
      </c>
      <c r="BB468" s="265">
        <f t="shared" si="402"/>
        <v>75.275534859750692</v>
      </c>
      <c r="BC468" s="266">
        <f t="shared" si="403"/>
        <v>5.2249999999999996</v>
      </c>
      <c r="BG468" s="13">
        <v>0.1</v>
      </c>
      <c r="BH468" s="13">
        <f t="shared" si="404"/>
        <v>55</v>
      </c>
      <c r="BI468"/>
      <c r="BJ468">
        <f>BH468</f>
        <v>55</v>
      </c>
      <c r="BK468" s="13">
        <f t="shared" si="405"/>
        <v>0.18000000000000002</v>
      </c>
      <c r="BL468" s="13">
        <f t="shared" si="406"/>
        <v>1.03</v>
      </c>
      <c r="BM468" s="13">
        <f t="shared" si="407"/>
        <v>1.8050000000000002</v>
      </c>
      <c r="BN468" s="13">
        <f t="shared" si="408"/>
        <v>31.150000000000002</v>
      </c>
      <c r="BO468" s="13">
        <f t="shared" si="409"/>
        <v>0.3125</v>
      </c>
      <c r="BP468" s="13">
        <f t="shared" si="410"/>
        <v>2.8499999999999998E-2</v>
      </c>
      <c r="BQ468" s="13">
        <f>((((BJ468/Q468)^2)+((BK468/W468)^2))^(1/2))*AD468</f>
        <v>2.2074650284537342E-3</v>
      </c>
      <c r="BR468" s="209">
        <f>(((((BJ468/Q468))^2)+((BL468/X468)^2))^(1/2))*AE468</f>
        <v>1.2631605440596364E-2</v>
      </c>
      <c r="BS468" s="209">
        <f>(((((BJ468/Q468))^2)+((BM468/Y468)^2))^(1/2))*AF468</f>
        <v>2.2135968757549945E-2</v>
      </c>
      <c r="BT468" s="209">
        <f>((((BJ468/Q468)^2)+((BN468/Z468)^2))^(1/2))*AG468</f>
        <v>0.38201408686852117</v>
      </c>
      <c r="BU468" s="209">
        <f>((((BJ468/Q468)^2)+((BO468/AA468)^2))^(1/2))*AH468</f>
        <v>3.8324045632877331E-3</v>
      </c>
      <c r="BV468" s="209">
        <f>((((BJ468/Q468)^2)+((BP468/AB468)^2))^(1/2))*AI468</f>
        <v>2.6601357108237925E-4</v>
      </c>
      <c r="CI468"/>
      <c r="CJ468"/>
      <c r="CK468"/>
      <c r="CL468"/>
      <c r="CM468"/>
    </row>
    <row r="469" spans="1:91" s="65" customFormat="1" ht="12.95" customHeight="1" thickBot="1" x14ac:dyDescent="0.3">
      <c r="A469" s="13">
        <v>4.6583769999999998</v>
      </c>
      <c r="B469" s="13">
        <v>-74.069907000000001</v>
      </c>
      <c r="C469" s="13">
        <v>32</v>
      </c>
      <c r="D469" s="13">
        <v>30</v>
      </c>
      <c r="E469" s="13">
        <v>2386</v>
      </c>
      <c r="F469" s="3" t="s">
        <v>5</v>
      </c>
      <c r="G469" s="4" t="s">
        <v>61</v>
      </c>
      <c r="H469" s="5" t="s">
        <v>62</v>
      </c>
      <c r="I469" s="14" t="s">
        <v>1563</v>
      </c>
      <c r="J469" s="3" t="s">
        <v>1553</v>
      </c>
      <c r="K469" s="6">
        <v>40631</v>
      </c>
      <c r="L469" s="15">
        <v>12</v>
      </c>
      <c r="M469" s="3">
        <v>7</v>
      </c>
      <c r="N469" s="3">
        <f t="shared" si="377"/>
        <v>360</v>
      </c>
      <c r="O469" s="3">
        <v>30</v>
      </c>
      <c r="P469" s="14" t="s">
        <v>1554</v>
      </c>
      <c r="Q469" s="3">
        <v>880</v>
      </c>
      <c r="R469" s="14"/>
      <c r="S469" s="14"/>
      <c r="T469" s="14">
        <f>0.738210935315612*Q469</f>
        <v>649.62562307773851</v>
      </c>
      <c r="U469" s="17">
        <v>3.9E-2</v>
      </c>
      <c r="V469" s="27">
        <v>2.02</v>
      </c>
      <c r="W469" s="28">
        <v>10.1</v>
      </c>
      <c r="X469" s="27">
        <v>1.9</v>
      </c>
      <c r="Y469" s="155">
        <v>18.05</v>
      </c>
      <c r="Z469" s="28">
        <v>160.19999999999999</v>
      </c>
      <c r="AA469" s="21">
        <v>3.125</v>
      </c>
      <c r="AB469" s="222">
        <v>1.0149999999999999</v>
      </c>
      <c r="AC469" s="237">
        <f t="shared" si="378"/>
        <v>4.8716957651005324E-2</v>
      </c>
      <c r="AD469" s="22">
        <f t="shared" si="379"/>
        <v>0.24358478825502661</v>
      </c>
      <c r="AE469" s="22">
        <f t="shared" si="380"/>
        <v>4.5822880958866392E-2</v>
      </c>
      <c r="AF469" s="22">
        <f t="shared" si="381"/>
        <v>0.43531736910923086</v>
      </c>
      <c r="AG469" s="22">
        <f t="shared" si="382"/>
        <v>3.8635923840054716</v>
      </c>
      <c r="AH469" s="22">
        <f t="shared" si="383"/>
        <v>7.5366580524451318E-2</v>
      </c>
      <c r="AI469" s="238">
        <f t="shared" si="384"/>
        <v>1.8630840089086852E-2</v>
      </c>
      <c r="AJ469" s="247">
        <f t="shared" si="385"/>
        <v>1.3532488236390368E-4</v>
      </c>
      <c r="AK469" s="23">
        <f t="shared" si="386"/>
        <v>6.7662441181951839E-4</v>
      </c>
      <c r="AL469" s="23">
        <f t="shared" si="387"/>
        <v>1.2728578044129553E-4</v>
      </c>
      <c r="AM469" s="23">
        <f t="shared" si="388"/>
        <v>1.2092149141923079E-3</v>
      </c>
      <c r="AN469" s="23">
        <f t="shared" si="389"/>
        <v>1.0732201066681865E-2</v>
      </c>
      <c r="AO469" s="23">
        <f t="shared" si="390"/>
        <v>2.0935161256792033E-4</v>
      </c>
      <c r="AP469" s="248">
        <f t="shared" si="391"/>
        <v>5.175233358079681E-5</v>
      </c>
      <c r="AQ469" s="256">
        <f t="shared" si="392"/>
        <v>676.6244118195184</v>
      </c>
      <c r="AR469" s="257">
        <f t="shared" si="393"/>
        <v>127.28578044129553</v>
      </c>
      <c r="AS469" s="257">
        <f t="shared" si="394"/>
        <v>1209.214914192308</v>
      </c>
      <c r="AT469" s="257">
        <f t="shared" si="395"/>
        <v>10732.201066681866</v>
      </c>
      <c r="AU469" s="257">
        <f t="shared" si="396"/>
        <v>209.35161256792034</v>
      </c>
      <c r="AV469" s="258">
        <f t="shared" si="397"/>
        <v>51.752333580796808</v>
      </c>
      <c r="AW469" s="264">
        <v>1</v>
      </c>
      <c r="AX469" s="265">
        <f t="shared" si="398"/>
        <v>676.6244118195184</v>
      </c>
      <c r="AY469" s="265">
        <f t="shared" si="399"/>
        <v>127.28578044129553</v>
      </c>
      <c r="AZ469" s="265">
        <f t="shared" si="400"/>
        <v>1209.214914192308</v>
      </c>
      <c r="BA469" s="265">
        <f t="shared" si="401"/>
        <v>10732.201066681866</v>
      </c>
      <c r="BB469" s="265">
        <f t="shared" si="402"/>
        <v>209.35161256792034</v>
      </c>
      <c r="BC469" s="266">
        <f t="shared" si="403"/>
        <v>51.752333580796808</v>
      </c>
      <c r="BD469" s="211">
        <f>'F. CONVERSIÓN DE CARBÓN A CARNE'!$F$20</f>
        <v>0.16207300021353654</v>
      </c>
      <c r="BG469" s="13">
        <v>0.1</v>
      </c>
      <c r="BH469" s="13">
        <f t="shared" si="404"/>
        <v>88</v>
      </c>
      <c r="BI469">
        <f>(((((BD469+BE469+BF469)/0.738210935315612)^2)+((BH469/Q469)^2))^(1/2))*T469</f>
        <v>156.72207371895846</v>
      </c>
      <c r="BJ469">
        <f>(((BH469)^2)+((BI469^2))^(1/2))</f>
        <v>7900.7220737189582</v>
      </c>
      <c r="BK469" s="13">
        <f t="shared" si="405"/>
        <v>1.01</v>
      </c>
      <c r="BL469" s="13">
        <f t="shared" si="406"/>
        <v>0.19</v>
      </c>
      <c r="BM469" s="13">
        <f t="shared" si="407"/>
        <v>1.8050000000000002</v>
      </c>
      <c r="BN469" s="13">
        <f t="shared" si="408"/>
        <v>16.02</v>
      </c>
      <c r="BO469" s="13">
        <f t="shared" si="409"/>
        <v>0.3125</v>
      </c>
      <c r="BP469" s="13">
        <f t="shared" si="410"/>
        <v>0.10149999999999999</v>
      </c>
      <c r="BQ469" s="13">
        <f>((((BJ469/(Q469+R469+S469+T469))^2)+((BK469/W469)^2))^(1/2))*AD469</f>
        <v>1.2583839678824122</v>
      </c>
      <c r="BR469" s="209">
        <f>((((BJ469/(Q469+R469+S469+T469))^2)+((BL469/X469)^2))^(1/2))*AE469</f>
        <v>0.23672569692837458</v>
      </c>
      <c r="BS469" s="209">
        <f>(((((BJ469/(Q469+R469+S469+T469))^2)+((BM469/Y469)^2))^(1/2))*AF469)</f>
        <v>2.2488941208195592</v>
      </c>
      <c r="BT469" s="209">
        <f>((((BJ469/(Q469+R469+S469+T469))^2)+((BN469/Z469)^2))^(1/2))*AG469</f>
        <v>19.959714025224002</v>
      </c>
      <c r="BU469" s="209">
        <f>((((BJ469/(Q469+R469+S469+T469))^2)+((BO469/AA469)^2))^(1/2))*AH469</f>
        <v>0.38935147521114249</v>
      </c>
      <c r="BV469" s="209">
        <f>((((BJ469/(Q469+R469+S469+T469))^2)+((BP469/AB469)^2))^(1/2))*AI469</f>
        <v>9.6248828361735844E-2</v>
      </c>
      <c r="CI469"/>
      <c r="CJ469"/>
      <c r="CK469"/>
      <c r="CL469"/>
      <c r="CM469"/>
    </row>
    <row r="470" spans="1:91" s="65" customFormat="1" ht="12.95" customHeight="1" thickBot="1" x14ac:dyDescent="0.3">
      <c r="A470" s="13">
        <v>4.6586525841927502</v>
      </c>
      <c r="B470" s="13">
        <v>-74.077589563808104</v>
      </c>
      <c r="C470" s="13">
        <v>31</v>
      </c>
      <c r="D470" s="13">
        <v>30</v>
      </c>
      <c r="E470" s="13">
        <v>2385</v>
      </c>
      <c r="F470" s="58" t="s">
        <v>13</v>
      </c>
      <c r="G470" s="59" t="s">
        <v>987</v>
      </c>
      <c r="H470" s="60" t="s">
        <v>988</v>
      </c>
      <c r="I470" s="16" t="s">
        <v>1563</v>
      </c>
      <c r="J470" s="16"/>
      <c r="K470" s="66">
        <v>40128</v>
      </c>
      <c r="L470" s="16">
        <v>11</v>
      </c>
      <c r="M470" s="16">
        <v>7</v>
      </c>
      <c r="N470" s="3">
        <f t="shared" si="377"/>
        <v>330</v>
      </c>
      <c r="O470" s="3">
        <v>30</v>
      </c>
      <c r="P470" s="16" t="s">
        <v>1554</v>
      </c>
      <c r="Q470" s="62">
        <v>550</v>
      </c>
      <c r="R470" s="14"/>
      <c r="S470" s="14"/>
      <c r="T470" s="14"/>
      <c r="U470" s="17">
        <v>3.9E-2</v>
      </c>
      <c r="V470" s="145">
        <v>0.36</v>
      </c>
      <c r="W470" s="150">
        <v>1.8</v>
      </c>
      <c r="X470" s="152">
        <v>10.3</v>
      </c>
      <c r="Y470" s="156">
        <f>0.01805*1000</f>
        <v>18.05</v>
      </c>
      <c r="Z470" s="150">
        <v>311.5</v>
      </c>
      <c r="AA470" s="157">
        <f>0.003125*1000</f>
        <v>3.125</v>
      </c>
      <c r="AB470" s="227">
        <v>0.28499999999999998</v>
      </c>
      <c r="AC470" s="237">
        <f t="shared" si="378"/>
        <v>3.1218269817035803E-3</v>
      </c>
      <c r="AD470" s="22">
        <f t="shared" si="379"/>
        <v>1.5609134908517902E-2</v>
      </c>
      <c r="AE470" s="22">
        <f t="shared" si="380"/>
        <v>8.9318938643185769E-2</v>
      </c>
      <c r="AF470" s="22">
        <f t="shared" si="381"/>
        <v>0.15652493616597118</v>
      </c>
      <c r="AG470" s="22">
        <f t="shared" si="382"/>
        <v>2.701247513335181</v>
      </c>
      <c r="AH470" s="22">
        <f t="shared" si="383"/>
        <v>2.7099192549510247E-2</v>
      </c>
      <c r="AI470" s="238">
        <f t="shared" si="384"/>
        <v>1.8810000000000001E-3</v>
      </c>
      <c r="AJ470" s="247">
        <f t="shared" si="385"/>
        <v>8.6717416158432791E-6</v>
      </c>
      <c r="AK470" s="23">
        <f t="shared" si="386"/>
        <v>4.3358708079216396E-5</v>
      </c>
      <c r="AL470" s="23">
        <f t="shared" si="387"/>
        <v>2.4810816289773824E-4</v>
      </c>
      <c r="AM470" s="23">
        <f t="shared" si="388"/>
        <v>4.3479148934991998E-4</v>
      </c>
      <c r="AN470" s="23">
        <f t="shared" si="389"/>
        <v>7.503465314819947E-3</v>
      </c>
      <c r="AO470" s="23">
        <f t="shared" si="390"/>
        <v>7.5275534859750687E-5</v>
      </c>
      <c r="AP470" s="248">
        <f t="shared" si="391"/>
        <v>5.2249999999999999E-6</v>
      </c>
      <c r="AQ470" s="256">
        <f t="shared" si="392"/>
        <v>43.358708079216399</v>
      </c>
      <c r="AR470" s="257">
        <f t="shared" si="393"/>
        <v>248.10816289773825</v>
      </c>
      <c r="AS470" s="257">
        <f t="shared" si="394"/>
        <v>434.79148934991997</v>
      </c>
      <c r="AT470" s="257">
        <f t="shared" si="395"/>
        <v>7503.4653148199468</v>
      </c>
      <c r="AU470" s="257">
        <f t="shared" si="396"/>
        <v>75.275534859750692</v>
      </c>
      <c r="AV470" s="258">
        <f t="shared" si="397"/>
        <v>5.2249999999999996</v>
      </c>
      <c r="AW470" s="264">
        <v>1</v>
      </c>
      <c r="AX470" s="265">
        <f t="shared" si="398"/>
        <v>43.358708079216399</v>
      </c>
      <c r="AY470" s="265">
        <f t="shared" si="399"/>
        <v>248.10816289773825</v>
      </c>
      <c r="AZ470" s="265">
        <f t="shared" si="400"/>
        <v>434.79148934991997</v>
      </c>
      <c r="BA470" s="265">
        <f t="shared" si="401"/>
        <v>7503.4653148199468</v>
      </c>
      <c r="BB470" s="265">
        <f t="shared" si="402"/>
        <v>75.275534859750692</v>
      </c>
      <c r="BC470" s="266">
        <f t="shared" si="403"/>
        <v>5.2249999999999996</v>
      </c>
      <c r="BG470" s="13">
        <v>0.1</v>
      </c>
      <c r="BH470" s="13">
        <f t="shared" si="404"/>
        <v>55</v>
      </c>
      <c r="BI470"/>
      <c r="BJ470">
        <f>BH470</f>
        <v>55</v>
      </c>
      <c r="BK470" s="13">
        <f t="shared" si="405"/>
        <v>0.18000000000000002</v>
      </c>
      <c r="BL470" s="13">
        <f t="shared" si="406"/>
        <v>1.03</v>
      </c>
      <c r="BM470" s="13">
        <f t="shared" si="407"/>
        <v>1.8050000000000002</v>
      </c>
      <c r="BN470" s="13">
        <f t="shared" si="408"/>
        <v>31.150000000000002</v>
      </c>
      <c r="BO470" s="13">
        <f t="shared" si="409"/>
        <v>0.3125</v>
      </c>
      <c r="BP470" s="13">
        <f t="shared" si="410"/>
        <v>2.8499999999999998E-2</v>
      </c>
      <c r="BQ470" s="13">
        <f>((((BJ470/Q470)^2)+((BK470/W470)^2))^(1/2))*AD470</f>
        <v>2.2074650284537342E-3</v>
      </c>
      <c r="BR470" s="209">
        <f>(((((BJ470/Q470))^2)+((BL470/X470)^2))^(1/2))*AE470</f>
        <v>1.2631605440596364E-2</v>
      </c>
      <c r="BS470" s="209">
        <f>(((((BJ470/Q470))^2)+((BM470/Y470)^2))^(1/2))*AF470</f>
        <v>2.2135968757549945E-2</v>
      </c>
      <c r="BT470" s="209">
        <f>((((BJ470/Q470)^2)+((BN470/Z470)^2))^(1/2))*AG470</f>
        <v>0.38201408686852117</v>
      </c>
      <c r="BU470" s="209">
        <f>((((BJ470/Q470)^2)+((BO470/AA470)^2))^(1/2))*AH470</f>
        <v>3.8324045632877331E-3</v>
      </c>
      <c r="BV470" s="209">
        <f>((((BJ470/Q470)^2)+((BP470/AB470)^2))^(1/2))*AI470</f>
        <v>2.6601357108237925E-4</v>
      </c>
      <c r="CI470"/>
      <c r="CJ470"/>
      <c r="CK470"/>
      <c r="CL470"/>
      <c r="CM470"/>
    </row>
    <row r="471" spans="1:91" s="65" customFormat="1" ht="12.95" customHeight="1" thickBot="1" x14ac:dyDescent="0.3">
      <c r="A471" s="13">
        <v>4.6590806646435503</v>
      </c>
      <c r="B471" s="13">
        <v>-74.054509546822104</v>
      </c>
      <c r="C471" s="13">
        <v>34</v>
      </c>
      <c r="D471" s="13">
        <v>30</v>
      </c>
      <c r="E471" s="13">
        <v>2388</v>
      </c>
      <c r="F471" s="83" t="s">
        <v>13</v>
      </c>
      <c r="G471" s="59" t="s">
        <v>1504</v>
      </c>
      <c r="H471" s="60" t="s">
        <v>1505</v>
      </c>
      <c r="I471" s="93" t="s">
        <v>1585</v>
      </c>
      <c r="J471" s="71"/>
      <c r="K471" s="95"/>
      <c r="L471" s="62">
        <v>12</v>
      </c>
      <c r="M471" s="16">
        <v>7</v>
      </c>
      <c r="N471" s="3">
        <f t="shared" si="377"/>
        <v>360</v>
      </c>
      <c r="O471" s="3">
        <v>30</v>
      </c>
      <c r="P471" s="93" t="s">
        <v>1593</v>
      </c>
      <c r="Q471" s="62">
        <v>550</v>
      </c>
      <c r="R471" s="14"/>
      <c r="S471" s="14"/>
      <c r="T471" s="14"/>
      <c r="U471" s="17">
        <v>3.9E-2</v>
      </c>
      <c r="V471" s="143">
        <v>2.8800000000000002E-3</v>
      </c>
      <c r="W471" s="143">
        <v>3.2000000000000002E-3</v>
      </c>
      <c r="X471" s="143">
        <v>7.5000000000000002E-4</v>
      </c>
      <c r="Y471" s="146">
        <v>4.0000000000000003E-5</v>
      </c>
      <c r="Z471" s="143">
        <v>6.7999999999999996E-3</v>
      </c>
      <c r="AA471" s="146">
        <v>2.64</v>
      </c>
      <c r="AB471" s="221">
        <v>1.4999999999999999E-2</v>
      </c>
      <c r="AC471" s="237">
        <f t="shared" si="378"/>
        <v>2.4974615853628644E-5</v>
      </c>
      <c r="AD471" s="22">
        <f t="shared" si="379"/>
        <v>2.7749573170698493E-5</v>
      </c>
      <c r="AE471" s="22">
        <f t="shared" si="380"/>
        <v>6.5038062118824593E-6</v>
      </c>
      <c r="AF471" s="22">
        <f t="shared" si="381"/>
        <v>3.4686966463373119E-7</v>
      </c>
      <c r="AG471" s="22">
        <f t="shared" si="382"/>
        <v>5.8967842987734291E-5</v>
      </c>
      <c r="AH471" s="22">
        <f t="shared" si="383"/>
        <v>2.2893397865826257E-2</v>
      </c>
      <c r="AI471" s="238">
        <f t="shared" si="384"/>
        <v>9.8999999999999994E-5</v>
      </c>
      <c r="AJ471" s="247">
        <f t="shared" si="385"/>
        <v>6.937393292674624E-8</v>
      </c>
      <c r="AK471" s="23">
        <f t="shared" si="386"/>
        <v>7.7082147696384702E-8</v>
      </c>
      <c r="AL471" s="23">
        <f t="shared" si="387"/>
        <v>1.8066128366340164E-8</v>
      </c>
      <c r="AM471" s="23">
        <f t="shared" si="388"/>
        <v>9.6352684620480882E-10</v>
      </c>
      <c r="AN471" s="23">
        <f t="shared" si="389"/>
        <v>1.6379956385481747E-7</v>
      </c>
      <c r="AO471" s="23">
        <f t="shared" si="390"/>
        <v>6.3592771849517376E-5</v>
      </c>
      <c r="AP471" s="248">
        <f t="shared" si="391"/>
        <v>2.7499999999999996E-7</v>
      </c>
      <c r="AQ471" s="256">
        <f t="shared" si="392"/>
        <v>7.7082147696384704E-2</v>
      </c>
      <c r="AR471" s="257">
        <f t="shared" si="393"/>
        <v>1.8066128366340164E-2</v>
      </c>
      <c r="AS471" s="257">
        <f t="shared" si="394"/>
        <v>9.6352684620480884E-4</v>
      </c>
      <c r="AT471" s="257">
        <f t="shared" si="395"/>
        <v>0.16379956385481748</v>
      </c>
      <c r="AU471" s="257">
        <f t="shared" si="396"/>
        <v>63.592771849517376</v>
      </c>
      <c r="AV471" s="258">
        <f t="shared" si="397"/>
        <v>0.27499999999999997</v>
      </c>
      <c r="AW471" s="264">
        <v>1</v>
      </c>
      <c r="AX471" s="265">
        <f t="shared" si="398"/>
        <v>7.7082147696384704E-2</v>
      </c>
      <c r="AY471" s="265">
        <f t="shared" si="399"/>
        <v>1.8066128366340164E-2</v>
      </c>
      <c r="AZ471" s="265">
        <f t="shared" si="400"/>
        <v>9.6352684620480884E-4</v>
      </c>
      <c r="BA471" s="265">
        <f t="shared" si="401"/>
        <v>0.16379956385481748</v>
      </c>
      <c r="BB471" s="265">
        <f t="shared" si="402"/>
        <v>63.592771849517376</v>
      </c>
      <c r="BC471" s="266">
        <f t="shared" si="403"/>
        <v>0.27499999999999997</v>
      </c>
      <c r="BG471" s="13">
        <v>0.1</v>
      </c>
      <c r="BH471" s="13">
        <f t="shared" si="404"/>
        <v>55</v>
      </c>
      <c r="BI471"/>
      <c r="BJ471">
        <f>BH471</f>
        <v>55</v>
      </c>
      <c r="BK471" s="13">
        <f t="shared" si="405"/>
        <v>3.2000000000000003E-4</v>
      </c>
      <c r="BL471" s="13">
        <f t="shared" si="406"/>
        <v>7.5000000000000007E-5</v>
      </c>
      <c r="BM471" s="13">
        <f t="shared" si="407"/>
        <v>4.0000000000000007E-6</v>
      </c>
      <c r="BN471" s="13">
        <f t="shared" si="408"/>
        <v>6.8000000000000005E-4</v>
      </c>
      <c r="BO471" s="13">
        <f t="shared" si="409"/>
        <v>0.26400000000000001</v>
      </c>
      <c r="BP471" s="13">
        <f t="shared" si="410"/>
        <v>1.5E-3</v>
      </c>
      <c r="BQ471" s="13">
        <f>((((BJ471/Q471)^2)+((BK471/W471)^2))^(1/2))*AD471</f>
        <v>3.9243822728066389E-6</v>
      </c>
      <c r="BR471" s="209">
        <f>(((((BJ471/Q471))^2)+((BL471/X471)^2))^(1/2))*AE471</f>
        <v>9.1977709518905595E-7</v>
      </c>
      <c r="BS471" s="209">
        <f>(((((BJ471/Q471))^2)+((BM471/Y471)^2))^(1/2))*AF471</f>
        <v>4.9054778410082988E-8</v>
      </c>
      <c r="BT471" s="209">
        <f>((((BJ471/Q471)^2)+((BN471/Z471)^2))^(1/2))*AG471</f>
        <v>8.3393123297141065E-6</v>
      </c>
      <c r="BU471" s="209">
        <f>((((BJ471/Q471)^2)+((BO471/AA471)^2))^(1/2))*AH471</f>
        <v>3.2376153750654771E-3</v>
      </c>
      <c r="BV471" s="209">
        <f>((((BJ471/Q471)^2)+((BP471/AB471)^2))^(1/2))*AI471</f>
        <v>1.4000714267493643E-5</v>
      </c>
      <c r="CI471"/>
      <c r="CJ471"/>
      <c r="CK471"/>
      <c r="CL471"/>
      <c r="CM471"/>
    </row>
    <row r="472" spans="1:91" s="65" customFormat="1" ht="12.95" customHeight="1" thickBot="1" x14ac:dyDescent="0.3">
      <c r="A472" s="13">
        <v>4.6591909999999999</v>
      </c>
      <c r="B472" s="13">
        <v>-74.069382000000004</v>
      </c>
      <c r="C472" s="13">
        <v>32</v>
      </c>
      <c r="D472" s="13">
        <v>30</v>
      </c>
      <c r="E472" s="13">
        <v>2386</v>
      </c>
      <c r="F472" s="83" t="s">
        <v>13</v>
      </c>
      <c r="G472" s="59" t="s">
        <v>1393</v>
      </c>
      <c r="H472" s="60" t="s">
        <v>1394</v>
      </c>
      <c r="I472" s="93" t="s">
        <v>1563</v>
      </c>
      <c r="J472" s="101"/>
      <c r="K472" s="98">
        <v>40751</v>
      </c>
      <c r="L472" s="16">
        <v>10</v>
      </c>
      <c r="M472" s="16">
        <v>7</v>
      </c>
      <c r="N472" s="3">
        <f t="shared" si="377"/>
        <v>300</v>
      </c>
      <c r="O472" s="3">
        <v>30</v>
      </c>
      <c r="P472" s="16" t="s">
        <v>1632</v>
      </c>
      <c r="Q472" s="93">
        <v>1000</v>
      </c>
      <c r="R472" s="14"/>
      <c r="S472" s="14"/>
      <c r="T472" s="14"/>
      <c r="U472" s="17">
        <v>3.9E-2</v>
      </c>
      <c r="V472" s="33">
        <v>0.36</v>
      </c>
      <c r="W472" s="34">
        <v>1.8</v>
      </c>
      <c r="X472" s="33">
        <v>10.3</v>
      </c>
      <c r="Y472" s="29">
        <f>0.01805*1000</f>
        <v>18.05</v>
      </c>
      <c r="Z472" s="34">
        <v>311.5</v>
      </c>
      <c r="AA472" s="21">
        <f>0.003125*1000</f>
        <v>3.125</v>
      </c>
      <c r="AB472" s="216">
        <v>0.28499999999999998</v>
      </c>
      <c r="AC472" s="237">
        <f t="shared" si="378"/>
        <v>5.6760490576428738E-3</v>
      </c>
      <c r="AD472" s="22">
        <f t="shared" si="379"/>
        <v>2.8380245288214367E-2</v>
      </c>
      <c r="AE472" s="22">
        <f t="shared" si="380"/>
        <v>0.16239807026033776</v>
      </c>
      <c r="AF472" s="22">
        <f t="shared" si="381"/>
        <v>0.2845907930290385</v>
      </c>
      <c r="AG472" s="22">
        <f t="shared" si="382"/>
        <v>4.911359115154875</v>
      </c>
      <c r="AH472" s="22">
        <f t="shared" si="383"/>
        <v>4.9271259180927722E-2</v>
      </c>
      <c r="AI472" s="238">
        <f t="shared" si="384"/>
        <v>3.4199999999999999E-3</v>
      </c>
      <c r="AJ472" s="247">
        <f t="shared" si="385"/>
        <v>1.576680293789687E-5</v>
      </c>
      <c r="AK472" s="23">
        <f t="shared" si="386"/>
        <v>7.8834014689484354E-5</v>
      </c>
      <c r="AL472" s="23">
        <f t="shared" si="387"/>
        <v>4.5110575072316043E-4</v>
      </c>
      <c r="AM472" s="23">
        <f t="shared" si="388"/>
        <v>7.9052998063621805E-4</v>
      </c>
      <c r="AN472" s="23">
        <f t="shared" si="389"/>
        <v>1.3642664208763542E-2</v>
      </c>
      <c r="AO472" s="23">
        <f t="shared" si="390"/>
        <v>1.3686460883591034E-4</v>
      </c>
      <c r="AP472" s="248">
        <f t="shared" si="391"/>
        <v>9.4999999999999988E-6</v>
      </c>
      <c r="AQ472" s="256">
        <f t="shared" si="392"/>
        <v>78.834014689484349</v>
      </c>
      <c r="AR472" s="257">
        <f t="shared" si="393"/>
        <v>451.10575072316044</v>
      </c>
      <c r="AS472" s="257">
        <f t="shared" si="394"/>
        <v>790.52998063621806</v>
      </c>
      <c r="AT472" s="257">
        <f t="shared" si="395"/>
        <v>13642.664208763541</v>
      </c>
      <c r="AU472" s="257">
        <f t="shared" si="396"/>
        <v>136.86460883591033</v>
      </c>
      <c r="AV472" s="258">
        <f t="shared" si="397"/>
        <v>9.4999999999999982</v>
      </c>
      <c r="AW472" s="264">
        <v>1</v>
      </c>
      <c r="AX472" s="265">
        <f t="shared" si="398"/>
        <v>78.834014689484349</v>
      </c>
      <c r="AY472" s="265">
        <f t="shared" si="399"/>
        <v>451.10575072316044</v>
      </c>
      <c r="AZ472" s="265">
        <f t="shared" si="400"/>
        <v>790.52998063621806</v>
      </c>
      <c r="BA472" s="265">
        <f t="shared" si="401"/>
        <v>13642.664208763541</v>
      </c>
      <c r="BB472" s="265">
        <f t="shared" si="402"/>
        <v>136.86460883591033</v>
      </c>
      <c r="BC472" s="266">
        <f t="shared" si="403"/>
        <v>9.4999999999999982</v>
      </c>
      <c r="BG472" s="13">
        <v>0.1</v>
      </c>
      <c r="BH472" s="13">
        <f t="shared" si="404"/>
        <v>100</v>
      </c>
      <c r="BI472"/>
      <c r="BJ472">
        <f>BH472</f>
        <v>100</v>
      </c>
      <c r="BK472" s="13">
        <f t="shared" si="405"/>
        <v>0.18000000000000002</v>
      </c>
      <c r="BL472" s="13">
        <f t="shared" si="406"/>
        <v>1.03</v>
      </c>
      <c r="BM472" s="13">
        <f t="shared" si="407"/>
        <v>1.8050000000000002</v>
      </c>
      <c r="BN472" s="13">
        <f t="shared" si="408"/>
        <v>31.150000000000002</v>
      </c>
      <c r="BO472" s="13">
        <f t="shared" si="409"/>
        <v>0.3125</v>
      </c>
      <c r="BP472" s="13">
        <f t="shared" si="410"/>
        <v>2.8499999999999998E-2</v>
      </c>
      <c r="BQ472" s="13">
        <f>((((BJ472/Q472)^2)+((BK472/W472)^2))^(1/2))*AD472</f>
        <v>4.0135727790067896E-3</v>
      </c>
      <c r="BR472" s="209">
        <f>(((((BJ472/Q472))^2)+((BL472/X472)^2))^(1/2))*AE472</f>
        <v>2.2966555346538842E-2</v>
      </c>
      <c r="BS472" s="209">
        <f>(((((BJ472/Q472))^2)+((BM472/Y472)^2))^(1/2))*AF472</f>
        <v>4.0247215922818082E-2</v>
      </c>
      <c r="BT472" s="209">
        <f>((((BJ472/Q472)^2)+((BN472/Z472)^2))^(1/2))*AG472</f>
        <v>0.69457106703367488</v>
      </c>
      <c r="BU472" s="209">
        <f>((((BJ472/Q472)^2)+((BO472/AA472)^2))^(1/2))*AH472</f>
        <v>6.9680082968867872E-3</v>
      </c>
      <c r="BV472" s="209">
        <f>((((BJ472/Q472)^2)+((BP472/AB472)^2))^(1/2))*AI472</f>
        <v>4.8366103833159856E-4</v>
      </c>
      <c r="CI472"/>
      <c r="CJ472"/>
      <c r="CK472"/>
      <c r="CL472"/>
      <c r="CM472"/>
    </row>
    <row r="473" spans="1:91" s="65" customFormat="1" ht="12.95" customHeight="1" thickBot="1" x14ac:dyDescent="0.3">
      <c r="A473" s="13">
        <v>4.6595180000000003</v>
      </c>
      <c r="B473" s="13">
        <v>-74.069563000000002</v>
      </c>
      <c r="C473" s="13">
        <v>32</v>
      </c>
      <c r="D473" s="13">
        <v>31</v>
      </c>
      <c r="E473" s="13">
        <v>2399</v>
      </c>
      <c r="F473" s="3" t="s">
        <v>5</v>
      </c>
      <c r="G473" s="4" t="s">
        <v>59</v>
      </c>
      <c r="H473" s="5" t="s">
        <v>60</v>
      </c>
      <c r="I473" s="14" t="s">
        <v>1563</v>
      </c>
      <c r="J473" s="3" t="s">
        <v>1553</v>
      </c>
      <c r="K473" s="6">
        <v>40631</v>
      </c>
      <c r="L473" s="15">
        <v>12</v>
      </c>
      <c r="M473" s="3">
        <v>7</v>
      </c>
      <c r="N473" s="3">
        <f t="shared" si="377"/>
        <v>360</v>
      </c>
      <c r="O473" s="3">
        <v>30</v>
      </c>
      <c r="P473" s="14" t="s">
        <v>1554</v>
      </c>
      <c r="Q473" s="3">
        <v>330</v>
      </c>
      <c r="R473" s="14"/>
      <c r="S473" s="14"/>
      <c r="T473" s="14">
        <f>0.738210935315612*Q473</f>
        <v>243.60960865415197</v>
      </c>
      <c r="U473" s="17">
        <v>3.9E-2</v>
      </c>
      <c r="V473" s="27">
        <v>2.02</v>
      </c>
      <c r="W473" s="28">
        <v>10.1</v>
      </c>
      <c r="X473" s="27">
        <v>1.9</v>
      </c>
      <c r="Y473" s="155">
        <v>18.05</v>
      </c>
      <c r="Z473" s="28">
        <v>160.19999999999999</v>
      </c>
      <c r="AA473" s="21">
        <v>3.125</v>
      </c>
      <c r="AB473" s="222">
        <v>1.0149999999999999</v>
      </c>
      <c r="AC473" s="237">
        <f t="shared" si="378"/>
        <v>1.8268859119126998E-2</v>
      </c>
      <c r="AD473" s="22">
        <f t="shared" si="379"/>
        <v>9.1344295595635006E-2</v>
      </c>
      <c r="AE473" s="22">
        <f t="shared" si="380"/>
        <v>1.7183580359574898E-2</v>
      </c>
      <c r="AF473" s="22">
        <f t="shared" si="381"/>
        <v>0.16324401341596154</v>
      </c>
      <c r="AG473" s="22">
        <f t="shared" si="382"/>
        <v>1.4488471440020523</v>
      </c>
      <c r="AH473" s="22">
        <f t="shared" si="383"/>
        <v>2.8262467696669243E-2</v>
      </c>
      <c r="AI473" s="238">
        <f t="shared" si="384"/>
        <v>6.9865650334075711E-3</v>
      </c>
      <c r="AJ473" s="247">
        <f t="shared" si="385"/>
        <v>5.0746830886463885E-5</v>
      </c>
      <c r="AK473" s="23">
        <f t="shared" si="386"/>
        <v>2.5373415443231945E-4</v>
      </c>
      <c r="AL473" s="23">
        <f t="shared" si="387"/>
        <v>4.7732167665485828E-5</v>
      </c>
      <c r="AM473" s="23">
        <f t="shared" si="388"/>
        <v>4.5345559282211536E-4</v>
      </c>
      <c r="AN473" s="23">
        <f t="shared" si="389"/>
        <v>4.0245754000057012E-3</v>
      </c>
      <c r="AO473" s="23">
        <f t="shared" si="390"/>
        <v>7.8506854712970115E-5</v>
      </c>
      <c r="AP473" s="248">
        <f t="shared" si="391"/>
        <v>1.940712509279881E-5</v>
      </c>
      <c r="AQ473" s="256">
        <f t="shared" si="392"/>
        <v>253.73415443231946</v>
      </c>
      <c r="AR473" s="257">
        <f t="shared" si="393"/>
        <v>47.732167665485825</v>
      </c>
      <c r="AS473" s="257">
        <f t="shared" si="394"/>
        <v>453.45559282211536</v>
      </c>
      <c r="AT473" s="257">
        <f t="shared" si="395"/>
        <v>4024.5754000057013</v>
      </c>
      <c r="AU473" s="257">
        <f t="shared" si="396"/>
        <v>78.50685471297011</v>
      </c>
      <c r="AV473" s="258">
        <f t="shared" si="397"/>
        <v>19.407125092798811</v>
      </c>
      <c r="AW473" s="264">
        <v>1</v>
      </c>
      <c r="AX473" s="265">
        <f t="shared" si="398"/>
        <v>253.73415443231946</v>
      </c>
      <c r="AY473" s="265">
        <f t="shared" si="399"/>
        <v>47.732167665485825</v>
      </c>
      <c r="AZ473" s="265">
        <f t="shared" si="400"/>
        <v>453.45559282211536</v>
      </c>
      <c r="BA473" s="265">
        <f t="shared" si="401"/>
        <v>4024.5754000057013</v>
      </c>
      <c r="BB473" s="265">
        <f t="shared" si="402"/>
        <v>78.50685471297011</v>
      </c>
      <c r="BC473" s="266">
        <f t="shared" si="403"/>
        <v>19.407125092798811</v>
      </c>
      <c r="BD473" s="211">
        <f>'F. CONVERSIÓN DE CARBÓN A CARNE'!$F$20</f>
        <v>0.16207300021353654</v>
      </c>
      <c r="BG473" s="13">
        <v>0.1</v>
      </c>
      <c r="BH473" s="13">
        <f t="shared" si="404"/>
        <v>33</v>
      </c>
      <c r="BI473">
        <f>(((((BD473+BE473+BF473)/0.738210935315612)^2)+((BH473/Q473)^2))^(1/2))*T473</f>
        <v>58.770777644609431</v>
      </c>
      <c r="BJ473">
        <f t="shared" ref="BJ473:BJ474" si="418">(((BH473)^2)+((BI473^2))^(1/2))</f>
        <v>1147.7707776446093</v>
      </c>
      <c r="BK473" s="13">
        <f t="shared" si="405"/>
        <v>1.01</v>
      </c>
      <c r="BL473" s="13">
        <f t="shared" si="406"/>
        <v>0.19</v>
      </c>
      <c r="BM473" s="13">
        <f t="shared" si="407"/>
        <v>1.8050000000000002</v>
      </c>
      <c r="BN473" s="13">
        <f t="shared" si="408"/>
        <v>16.02</v>
      </c>
      <c r="BO473" s="13">
        <f t="shared" si="409"/>
        <v>0.3125</v>
      </c>
      <c r="BP473" s="13">
        <f t="shared" si="410"/>
        <v>0.10149999999999999</v>
      </c>
      <c r="BQ473" s="13">
        <f>((((BJ473/(Q473+R473+S473+T473))^2)+((BK473/W473)^2))^(1/2))*AD473</f>
        <v>0.18300453291520946</v>
      </c>
      <c r="BR473" s="209">
        <f>((((BJ473/(Q473+R473+S473+T473))^2)+((BL473/X473)^2))^(1/2))*AE473</f>
        <v>3.4426595300880977E-2</v>
      </c>
      <c r="BS473" s="209">
        <f>(((((BJ473/(Q473+R473+S473+T473))^2)+((BM473/Y473)^2))^(1/2))*AF473)</f>
        <v>0.3270526553583693</v>
      </c>
      <c r="BT473" s="209">
        <f>((((BJ473/(Q473+R473+S473+T473))^2)+((BN473/Z473)^2))^(1/2))*AG473</f>
        <v>2.9027055616848072</v>
      </c>
      <c r="BU473" s="209">
        <f>((((BJ473/(Q473+R473+S473+T473))^2)+((BO473/AA473)^2))^(1/2))*AH473</f>
        <v>5.6622689639606878E-2</v>
      </c>
      <c r="BV473" s="209">
        <f>((((BJ473/(Q473+R473+S473+T473))^2)+((BP473/AB473)^2))^(1/2))*AI473</f>
        <v>1.399729520363815E-2</v>
      </c>
      <c r="CI473"/>
      <c r="CJ473"/>
      <c r="CK473"/>
      <c r="CL473"/>
      <c r="CM473"/>
    </row>
    <row r="474" spans="1:91" s="65" customFormat="1" ht="12.95" customHeight="1" thickBot="1" x14ac:dyDescent="0.3">
      <c r="A474" s="13">
        <v>4.6595589999999998</v>
      </c>
      <c r="B474" s="13">
        <v>-74.069502</v>
      </c>
      <c r="C474" s="13">
        <v>32</v>
      </c>
      <c r="D474" s="13">
        <v>31</v>
      </c>
      <c r="E474" s="13">
        <v>2399</v>
      </c>
      <c r="F474" s="3" t="s">
        <v>5</v>
      </c>
      <c r="G474" s="4" t="s">
        <v>53</v>
      </c>
      <c r="H474" s="5" t="s">
        <v>54</v>
      </c>
      <c r="I474" s="14" t="s">
        <v>1563</v>
      </c>
      <c r="J474" s="3" t="s">
        <v>1553</v>
      </c>
      <c r="K474" s="6">
        <v>40631</v>
      </c>
      <c r="L474" s="15">
        <v>12</v>
      </c>
      <c r="M474" s="3">
        <v>7</v>
      </c>
      <c r="N474" s="3">
        <f t="shared" si="377"/>
        <v>360</v>
      </c>
      <c r="O474" s="3">
        <v>30</v>
      </c>
      <c r="P474" s="14" t="s">
        <v>1554</v>
      </c>
      <c r="Q474" s="3">
        <v>300</v>
      </c>
      <c r="R474" s="14"/>
      <c r="S474" s="14"/>
      <c r="T474" s="14">
        <f>0.738210935315612*Q474</f>
        <v>221.4632805946836</v>
      </c>
      <c r="U474" s="17">
        <v>3.9E-2</v>
      </c>
      <c r="V474" s="27">
        <v>2.02</v>
      </c>
      <c r="W474" s="28">
        <v>10.1</v>
      </c>
      <c r="X474" s="27">
        <v>1.9</v>
      </c>
      <c r="Y474" s="155">
        <v>18.05</v>
      </c>
      <c r="Z474" s="28">
        <v>160.19999999999999</v>
      </c>
      <c r="AA474" s="21">
        <v>3.125</v>
      </c>
      <c r="AB474" s="222">
        <v>1.0149999999999999</v>
      </c>
      <c r="AC474" s="237">
        <f t="shared" si="378"/>
        <v>1.6608053744660907E-2</v>
      </c>
      <c r="AD474" s="22">
        <f t="shared" si="379"/>
        <v>8.3040268723304528E-2</v>
      </c>
      <c r="AE474" s="22">
        <f t="shared" si="380"/>
        <v>1.5621436690522635E-2</v>
      </c>
      <c r="AF474" s="22">
        <f t="shared" si="381"/>
        <v>0.14840364855996507</v>
      </c>
      <c r="AG474" s="22">
        <f t="shared" si="382"/>
        <v>1.3171337672745929</v>
      </c>
      <c r="AH474" s="22">
        <f t="shared" si="383"/>
        <v>2.5693152451517494E-2</v>
      </c>
      <c r="AI474" s="238">
        <f t="shared" si="384"/>
        <v>6.3514227576432457E-3</v>
      </c>
      <c r="AJ474" s="247">
        <f t="shared" si="385"/>
        <v>4.6133482624058075E-5</v>
      </c>
      <c r="AK474" s="23">
        <f t="shared" si="386"/>
        <v>2.3066741312029036E-4</v>
      </c>
      <c r="AL474" s="23">
        <f t="shared" si="387"/>
        <v>4.3392879695896206E-5</v>
      </c>
      <c r="AM474" s="23">
        <f t="shared" si="388"/>
        <v>4.1223235711101411E-4</v>
      </c>
      <c r="AN474" s="23">
        <f t="shared" si="389"/>
        <v>3.6587049090960914E-3</v>
      </c>
      <c r="AO474" s="23">
        <f t="shared" si="390"/>
        <v>7.1369867920881934E-5</v>
      </c>
      <c r="AP474" s="248">
        <f t="shared" si="391"/>
        <v>1.7642840993453461E-5</v>
      </c>
      <c r="AQ474" s="256">
        <f t="shared" si="392"/>
        <v>230.66741312029035</v>
      </c>
      <c r="AR474" s="257">
        <f t="shared" si="393"/>
        <v>43.392879695896205</v>
      </c>
      <c r="AS474" s="257">
        <f t="shared" si="394"/>
        <v>412.2323571110141</v>
      </c>
      <c r="AT474" s="257">
        <f t="shared" si="395"/>
        <v>3658.7049090960913</v>
      </c>
      <c r="AU474" s="257">
        <f t="shared" si="396"/>
        <v>71.36986792088193</v>
      </c>
      <c r="AV474" s="258">
        <f t="shared" si="397"/>
        <v>17.642840993453461</v>
      </c>
      <c r="AW474" s="264">
        <v>1</v>
      </c>
      <c r="AX474" s="265">
        <f t="shared" si="398"/>
        <v>230.66741312029035</v>
      </c>
      <c r="AY474" s="265">
        <f t="shared" si="399"/>
        <v>43.392879695896205</v>
      </c>
      <c r="AZ474" s="265">
        <f t="shared" si="400"/>
        <v>412.2323571110141</v>
      </c>
      <c r="BA474" s="265">
        <f t="shared" si="401"/>
        <v>3658.7049090960913</v>
      </c>
      <c r="BB474" s="265">
        <f t="shared" si="402"/>
        <v>71.36986792088193</v>
      </c>
      <c r="BC474" s="266">
        <f t="shared" si="403"/>
        <v>17.642840993453461</v>
      </c>
      <c r="BD474" s="211">
        <f>'F. CONVERSIÓN DE CARBÓN A CARNE'!$F$20</f>
        <v>0.16207300021353654</v>
      </c>
      <c r="BG474" s="13">
        <v>0.1</v>
      </c>
      <c r="BH474" s="13">
        <f t="shared" si="404"/>
        <v>30</v>
      </c>
      <c r="BI474">
        <f>(((((BD474+BE474+BF474)/0.738210935315612)^2)+((BH474/Q474)^2))^(1/2))*T474</f>
        <v>53.427979676917666</v>
      </c>
      <c r="BJ474">
        <f t="shared" si="418"/>
        <v>953.42797967691763</v>
      </c>
      <c r="BK474" s="13">
        <f t="shared" si="405"/>
        <v>1.01</v>
      </c>
      <c r="BL474" s="13">
        <f t="shared" si="406"/>
        <v>0.19</v>
      </c>
      <c r="BM474" s="13">
        <f t="shared" si="407"/>
        <v>1.8050000000000002</v>
      </c>
      <c r="BN474" s="13">
        <f t="shared" si="408"/>
        <v>16.02</v>
      </c>
      <c r="BO474" s="13">
        <f t="shared" si="409"/>
        <v>0.3125</v>
      </c>
      <c r="BP474" s="13">
        <f t="shared" si="410"/>
        <v>0.10149999999999999</v>
      </c>
      <c r="BQ474" s="13">
        <f>((((BJ474/(Q474+R474+S474+T474))^2)+((BK474/W474)^2))^(1/2))*AD474</f>
        <v>0.15205528045580266</v>
      </c>
      <c r="BR474" s="209">
        <f>((((BJ474/(Q474+R474+S474+T474))^2)+((BL474/X474)^2))^(1/2))*AE474</f>
        <v>2.8604458699606441E-2</v>
      </c>
      <c r="BS474" s="209">
        <f>(((((BJ474/(Q474+R474+S474+T474))^2)+((BM474/Y474)^2))^(1/2))*AF474)</f>
        <v>0.27174235764626126</v>
      </c>
      <c r="BT474" s="209">
        <f>((((BJ474/(Q474+R474+S474+T474))^2)+((BN474/Z474)^2))^(1/2))*AG474</f>
        <v>2.411807517724712</v>
      </c>
      <c r="BU474" s="209">
        <f>((((BJ474/(Q474+R474+S474+T474))^2)+((BO474/AA474)^2))^(1/2))*AH474</f>
        <v>4.7046807071721125E-2</v>
      </c>
      <c r="BV474" s="209">
        <f>((((BJ474/(Q474+R474+S474+T474))^2)+((BP474/AB474)^2))^(1/2))*AI474</f>
        <v>1.1630108904449836E-2</v>
      </c>
      <c r="CI474"/>
      <c r="CJ474"/>
      <c r="CK474"/>
      <c r="CL474"/>
      <c r="CM474"/>
    </row>
    <row r="475" spans="1:91" s="65" customFormat="1" ht="12.95" customHeight="1" thickBot="1" x14ac:dyDescent="0.3">
      <c r="A475" s="13">
        <v>4.6604390000000002</v>
      </c>
      <c r="B475" s="13">
        <v>-74.063652000000005</v>
      </c>
      <c r="C475" s="13">
        <v>33</v>
      </c>
      <c r="D475" s="13">
        <v>31</v>
      </c>
      <c r="E475" s="13">
        <v>2400</v>
      </c>
      <c r="F475" s="58" t="s">
        <v>13</v>
      </c>
      <c r="G475" s="59" t="s">
        <v>852</v>
      </c>
      <c r="H475" s="60" t="s">
        <v>853</v>
      </c>
      <c r="I475" s="16" t="s">
        <v>1563</v>
      </c>
      <c r="J475" s="16"/>
      <c r="K475" s="67">
        <v>40318</v>
      </c>
      <c r="L475" s="16">
        <v>3</v>
      </c>
      <c r="M475" s="16">
        <v>7</v>
      </c>
      <c r="N475" s="3">
        <f t="shared" si="377"/>
        <v>90</v>
      </c>
      <c r="O475" s="3">
        <v>30</v>
      </c>
      <c r="P475" s="16" t="s">
        <v>1554</v>
      </c>
      <c r="Q475" s="62">
        <v>550</v>
      </c>
      <c r="R475" s="14"/>
      <c r="S475" s="14"/>
      <c r="T475" s="14"/>
      <c r="U475" s="17">
        <v>3.9E-2</v>
      </c>
      <c r="V475" s="33">
        <v>0.36</v>
      </c>
      <c r="W475" s="34">
        <v>1.8</v>
      </c>
      <c r="X475" s="33">
        <v>10.3</v>
      </c>
      <c r="Y475" s="29">
        <f>0.01805*1000</f>
        <v>18.05</v>
      </c>
      <c r="Z475" s="34">
        <v>311.5</v>
      </c>
      <c r="AA475" s="21">
        <f>0.003125*1000</f>
        <v>3.125</v>
      </c>
      <c r="AB475" s="216">
        <v>0.28499999999999998</v>
      </c>
      <c r="AC475" s="237">
        <f t="shared" si="378"/>
        <v>3.1218269817035803E-3</v>
      </c>
      <c r="AD475" s="22">
        <f t="shared" si="379"/>
        <v>1.5609134908517902E-2</v>
      </c>
      <c r="AE475" s="22">
        <f t="shared" si="380"/>
        <v>8.9318938643185769E-2</v>
      </c>
      <c r="AF475" s="22">
        <f t="shared" si="381"/>
        <v>0.15652493616597118</v>
      </c>
      <c r="AG475" s="22">
        <f t="shared" si="382"/>
        <v>2.701247513335181</v>
      </c>
      <c r="AH475" s="22">
        <f t="shared" si="383"/>
        <v>2.7099192549510247E-2</v>
      </c>
      <c r="AI475" s="238">
        <f t="shared" si="384"/>
        <v>1.8810000000000001E-3</v>
      </c>
      <c r="AJ475" s="247">
        <f t="shared" si="385"/>
        <v>8.6717416158432791E-6</v>
      </c>
      <c r="AK475" s="23">
        <f t="shared" si="386"/>
        <v>4.3358708079216396E-5</v>
      </c>
      <c r="AL475" s="23">
        <f t="shared" si="387"/>
        <v>2.4810816289773824E-4</v>
      </c>
      <c r="AM475" s="23">
        <f t="shared" si="388"/>
        <v>4.3479148934991998E-4</v>
      </c>
      <c r="AN475" s="23">
        <f t="shared" si="389"/>
        <v>7.503465314819947E-3</v>
      </c>
      <c r="AO475" s="23">
        <f t="shared" si="390"/>
        <v>7.5275534859750687E-5</v>
      </c>
      <c r="AP475" s="248">
        <f t="shared" si="391"/>
        <v>5.2249999999999999E-6</v>
      </c>
      <c r="AQ475" s="256">
        <f t="shared" si="392"/>
        <v>43.358708079216399</v>
      </c>
      <c r="AR475" s="257">
        <f t="shared" si="393"/>
        <v>248.10816289773825</v>
      </c>
      <c r="AS475" s="257">
        <f t="shared" si="394"/>
        <v>434.79148934991997</v>
      </c>
      <c r="AT475" s="257">
        <f t="shared" si="395"/>
        <v>7503.4653148199468</v>
      </c>
      <c r="AU475" s="257">
        <f t="shared" si="396"/>
        <v>75.275534859750692</v>
      </c>
      <c r="AV475" s="258">
        <f t="shared" si="397"/>
        <v>5.2249999999999996</v>
      </c>
      <c r="AW475" s="264">
        <v>1</v>
      </c>
      <c r="AX475" s="265">
        <f t="shared" si="398"/>
        <v>43.358708079216399</v>
      </c>
      <c r="AY475" s="265">
        <f t="shared" si="399"/>
        <v>248.10816289773825</v>
      </c>
      <c r="AZ475" s="265">
        <f t="shared" si="400"/>
        <v>434.79148934991997</v>
      </c>
      <c r="BA475" s="265">
        <f t="shared" si="401"/>
        <v>7503.4653148199468</v>
      </c>
      <c r="BB475" s="265">
        <f t="shared" si="402"/>
        <v>75.275534859750692</v>
      </c>
      <c r="BC475" s="266">
        <f t="shared" si="403"/>
        <v>5.2249999999999996</v>
      </c>
      <c r="BG475" s="13">
        <v>0.1</v>
      </c>
      <c r="BH475" s="13">
        <f t="shared" si="404"/>
        <v>55</v>
      </c>
      <c r="BI475"/>
      <c r="BJ475">
        <f>BH475</f>
        <v>55</v>
      </c>
      <c r="BK475" s="13">
        <f t="shared" si="405"/>
        <v>0.18000000000000002</v>
      </c>
      <c r="BL475" s="13">
        <f t="shared" si="406"/>
        <v>1.03</v>
      </c>
      <c r="BM475" s="13">
        <f t="shared" si="407"/>
        <v>1.8050000000000002</v>
      </c>
      <c r="BN475" s="13">
        <f t="shared" si="408"/>
        <v>31.150000000000002</v>
      </c>
      <c r="BO475" s="13">
        <f t="shared" si="409"/>
        <v>0.3125</v>
      </c>
      <c r="BP475" s="13">
        <f t="shared" si="410"/>
        <v>2.8499999999999998E-2</v>
      </c>
      <c r="BQ475" s="13">
        <f>((((BJ475/Q475)^2)+((BK475/W475)^2))^(1/2))*AD475</f>
        <v>2.2074650284537342E-3</v>
      </c>
      <c r="BR475" s="209">
        <f>(((((BJ475/Q475))^2)+((BL475/X475)^2))^(1/2))*AE475</f>
        <v>1.2631605440596364E-2</v>
      </c>
      <c r="BS475" s="209">
        <f>(((((BJ475/Q475))^2)+((BM475/Y475)^2))^(1/2))*AF475</f>
        <v>2.2135968757549945E-2</v>
      </c>
      <c r="BT475" s="209">
        <f>((((BJ475/Q475)^2)+((BN475/Z475)^2))^(1/2))*AG475</f>
        <v>0.38201408686852117</v>
      </c>
      <c r="BU475" s="209">
        <f>((((BJ475/Q475)^2)+((BO475/AA475)^2))^(1/2))*AH475</f>
        <v>3.8324045632877331E-3</v>
      </c>
      <c r="BV475" s="209">
        <f>((((BJ475/Q475)^2)+((BP475/AB475)^2))^(1/2))*AI475</f>
        <v>2.6601357108237925E-4</v>
      </c>
      <c r="CI475"/>
      <c r="CJ475"/>
      <c r="CK475"/>
      <c r="CL475"/>
      <c r="CM475"/>
    </row>
    <row r="476" spans="1:91" s="65" customFormat="1" ht="12.95" customHeight="1" thickBot="1" x14ac:dyDescent="0.3">
      <c r="A476" s="13">
        <v>4.6640199999999998</v>
      </c>
      <c r="B476" s="13">
        <v>-74.071595000000002</v>
      </c>
      <c r="C476" s="13">
        <v>32</v>
      </c>
      <c r="D476" s="13">
        <v>31</v>
      </c>
      <c r="E476" s="13">
        <v>2399</v>
      </c>
      <c r="F476" s="64" t="s">
        <v>13</v>
      </c>
      <c r="G476" s="59" t="s">
        <v>1250</v>
      </c>
      <c r="H476" s="60" t="s">
        <v>1251</v>
      </c>
      <c r="I476" s="68" t="s">
        <v>1563</v>
      </c>
      <c r="J476" s="68"/>
      <c r="K476" s="73">
        <v>39853</v>
      </c>
      <c r="L476" s="62">
        <v>12</v>
      </c>
      <c r="M476" s="16">
        <v>7</v>
      </c>
      <c r="N476" s="3">
        <f t="shared" si="377"/>
        <v>360</v>
      </c>
      <c r="O476" s="3">
        <v>30</v>
      </c>
      <c r="P476" s="16" t="s">
        <v>1632</v>
      </c>
      <c r="Q476" s="62">
        <v>550</v>
      </c>
      <c r="R476" s="14"/>
      <c r="S476" s="14"/>
      <c r="T476" s="14"/>
      <c r="U476" s="17">
        <v>3.9E-2</v>
      </c>
      <c r="V476" s="33">
        <v>0.36</v>
      </c>
      <c r="W476" s="34">
        <v>1.8</v>
      </c>
      <c r="X476" s="33">
        <v>10.3</v>
      </c>
      <c r="Y476" s="29">
        <f>0.01805*1000</f>
        <v>18.05</v>
      </c>
      <c r="Z476" s="34">
        <v>311.5</v>
      </c>
      <c r="AA476" s="21">
        <f>0.003125*1000</f>
        <v>3.125</v>
      </c>
      <c r="AB476" s="216">
        <v>0.28499999999999998</v>
      </c>
      <c r="AC476" s="237">
        <f t="shared" si="378"/>
        <v>3.1218269817035803E-3</v>
      </c>
      <c r="AD476" s="22">
        <f t="shared" si="379"/>
        <v>1.5609134908517902E-2</v>
      </c>
      <c r="AE476" s="22">
        <f t="shared" si="380"/>
        <v>8.9318938643185769E-2</v>
      </c>
      <c r="AF476" s="22">
        <f t="shared" si="381"/>
        <v>0.15652493616597118</v>
      </c>
      <c r="AG476" s="22">
        <f t="shared" si="382"/>
        <v>2.701247513335181</v>
      </c>
      <c r="AH476" s="22">
        <f t="shared" si="383"/>
        <v>2.7099192549510247E-2</v>
      </c>
      <c r="AI476" s="238">
        <f t="shared" si="384"/>
        <v>1.8810000000000001E-3</v>
      </c>
      <c r="AJ476" s="247">
        <f t="shared" si="385"/>
        <v>8.6717416158432791E-6</v>
      </c>
      <c r="AK476" s="23">
        <f t="shared" si="386"/>
        <v>4.3358708079216396E-5</v>
      </c>
      <c r="AL476" s="23">
        <f t="shared" si="387"/>
        <v>2.4810816289773824E-4</v>
      </c>
      <c r="AM476" s="23">
        <f t="shared" si="388"/>
        <v>4.3479148934991998E-4</v>
      </c>
      <c r="AN476" s="23">
        <f t="shared" si="389"/>
        <v>7.503465314819947E-3</v>
      </c>
      <c r="AO476" s="23">
        <f t="shared" si="390"/>
        <v>7.5275534859750687E-5</v>
      </c>
      <c r="AP476" s="248">
        <f t="shared" si="391"/>
        <v>5.2249999999999999E-6</v>
      </c>
      <c r="AQ476" s="256">
        <f t="shared" si="392"/>
        <v>43.358708079216399</v>
      </c>
      <c r="AR476" s="257">
        <f t="shared" si="393"/>
        <v>248.10816289773825</v>
      </c>
      <c r="AS476" s="257">
        <f t="shared" si="394"/>
        <v>434.79148934991997</v>
      </c>
      <c r="AT476" s="257">
        <f t="shared" si="395"/>
        <v>7503.4653148199468</v>
      </c>
      <c r="AU476" s="257">
        <f t="shared" si="396"/>
        <v>75.275534859750692</v>
      </c>
      <c r="AV476" s="258">
        <f t="shared" si="397"/>
        <v>5.2249999999999996</v>
      </c>
      <c r="AW476" s="264">
        <v>1</v>
      </c>
      <c r="AX476" s="265">
        <f t="shared" si="398"/>
        <v>43.358708079216399</v>
      </c>
      <c r="AY476" s="265">
        <f t="shared" si="399"/>
        <v>248.10816289773825</v>
      </c>
      <c r="AZ476" s="265">
        <f t="shared" si="400"/>
        <v>434.79148934991997</v>
      </c>
      <c r="BA476" s="265">
        <f t="shared" si="401"/>
        <v>7503.4653148199468</v>
      </c>
      <c r="BB476" s="265">
        <f t="shared" si="402"/>
        <v>75.275534859750692</v>
      </c>
      <c r="BC476" s="266">
        <f t="shared" si="403"/>
        <v>5.2249999999999996</v>
      </c>
      <c r="BG476" s="13">
        <v>0.1</v>
      </c>
      <c r="BH476" s="13">
        <f t="shared" si="404"/>
        <v>55</v>
      </c>
      <c r="BI476"/>
      <c r="BJ476">
        <f>BH476</f>
        <v>55</v>
      </c>
      <c r="BK476" s="13">
        <f t="shared" si="405"/>
        <v>0.18000000000000002</v>
      </c>
      <c r="BL476" s="13">
        <f t="shared" si="406"/>
        <v>1.03</v>
      </c>
      <c r="BM476" s="13">
        <f t="shared" si="407"/>
        <v>1.8050000000000002</v>
      </c>
      <c r="BN476" s="13">
        <f t="shared" si="408"/>
        <v>31.150000000000002</v>
      </c>
      <c r="BO476" s="13">
        <f t="shared" si="409"/>
        <v>0.3125</v>
      </c>
      <c r="BP476" s="13">
        <f t="shared" si="410"/>
        <v>2.8499999999999998E-2</v>
      </c>
      <c r="BQ476" s="13">
        <f>((((BJ476/Q476)^2)+((BK476/W476)^2))^(1/2))*AD476</f>
        <v>2.2074650284537342E-3</v>
      </c>
      <c r="BR476" s="209">
        <f>(((((BJ476/Q476))^2)+((BL476/X476)^2))^(1/2))*AE476</f>
        <v>1.2631605440596364E-2</v>
      </c>
      <c r="BS476" s="209">
        <f>(((((BJ476/Q476))^2)+((BM476/Y476)^2))^(1/2))*AF476</f>
        <v>2.2135968757549945E-2</v>
      </c>
      <c r="BT476" s="209">
        <f>((((BJ476/Q476)^2)+((BN476/Z476)^2))^(1/2))*AG476</f>
        <v>0.38201408686852117</v>
      </c>
      <c r="BU476" s="209">
        <f>((((BJ476/Q476)^2)+((BO476/AA476)^2))^(1/2))*AH476</f>
        <v>3.8324045632877331E-3</v>
      </c>
      <c r="BV476" s="209">
        <f>((((BJ476/Q476)^2)+((BP476/AB476)^2))^(1/2))*AI476</f>
        <v>2.6601357108237925E-4</v>
      </c>
      <c r="CI476"/>
      <c r="CJ476"/>
      <c r="CK476"/>
      <c r="CL476"/>
      <c r="CM476"/>
    </row>
    <row r="477" spans="1:91" s="65" customFormat="1" ht="12.95" customHeight="1" thickBot="1" x14ac:dyDescent="0.3">
      <c r="A477" s="13">
        <v>4.6646199589977897</v>
      </c>
      <c r="B477" s="13">
        <v>-74.051170053247404</v>
      </c>
      <c r="C477" s="13">
        <v>34</v>
      </c>
      <c r="D477" s="13">
        <v>31</v>
      </c>
      <c r="E477" s="13">
        <v>2401</v>
      </c>
      <c r="F477" s="83" t="s">
        <v>13</v>
      </c>
      <c r="G477" s="59" t="s">
        <v>1403</v>
      </c>
      <c r="H477" s="60" t="s">
        <v>1404</v>
      </c>
      <c r="I477" s="83" t="s">
        <v>1585</v>
      </c>
      <c r="J477" s="58"/>
      <c r="K477" s="84">
        <v>40750</v>
      </c>
      <c r="L477" s="16">
        <v>10</v>
      </c>
      <c r="M477" s="16">
        <v>7</v>
      </c>
      <c r="N477" s="3">
        <f t="shared" si="377"/>
        <v>300</v>
      </c>
      <c r="O477" s="3">
        <v>30</v>
      </c>
      <c r="P477" s="83" t="s">
        <v>1593</v>
      </c>
      <c r="Q477" s="62">
        <v>550</v>
      </c>
      <c r="R477" s="14"/>
      <c r="S477" s="14"/>
      <c r="T477" s="14"/>
      <c r="U477" s="17">
        <v>3.9E-2</v>
      </c>
      <c r="V477" s="143">
        <v>2.8800000000000002E-3</v>
      </c>
      <c r="W477" s="143">
        <v>3.2000000000000002E-3</v>
      </c>
      <c r="X477" s="143">
        <v>7.5000000000000002E-4</v>
      </c>
      <c r="Y477" s="146">
        <v>4.0000000000000003E-5</v>
      </c>
      <c r="Z477" s="143">
        <v>6.7999999999999996E-3</v>
      </c>
      <c r="AA477" s="146">
        <v>2.64</v>
      </c>
      <c r="AB477" s="221">
        <v>1.4999999999999999E-2</v>
      </c>
      <c r="AC477" s="237">
        <f t="shared" si="378"/>
        <v>2.4974615853628644E-5</v>
      </c>
      <c r="AD477" s="22">
        <f t="shared" si="379"/>
        <v>2.7749573170698493E-5</v>
      </c>
      <c r="AE477" s="22">
        <f t="shared" si="380"/>
        <v>6.5038062118824593E-6</v>
      </c>
      <c r="AF477" s="22">
        <f t="shared" si="381"/>
        <v>3.4686966463373119E-7</v>
      </c>
      <c r="AG477" s="22">
        <f t="shared" si="382"/>
        <v>5.8967842987734291E-5</v>
      </c>
      <c r="AH477" s="22">
        <f t="shared" si="383"/>
        <v>2.2893397865826257E-2</v>
      </c>
      <c r="AI477" s="238">
        <f t="shared" si="384"/>
        <v>9.8999999999999994E-5</v>
      </c>
      <c r="AJ477" s="247">
        <f t="shared" si="385"/>
        <v>6.937393292674624E-8</v>
      </c>
      <c r="AK477" s="23">
        <f t="shared" si="386"/>
        <v>7.7082147696384702E-8</v>
      </c>
      <c r="AL477" s="23">
        <f t="shared" si="387"/>
        <v>1.8066128366340164E-8</v>
      </c>
      <c r="AM477" s="23">
        <f t="shared" si="388"/>
        <v>9.6352684620480882E-10</v>
      </c>
      <c r="AN477" s="23">
        <f t="shared" si="389"/>
        <v>1.6379956385481747E-7</v>
      </c>
      <c r="AO477" s="23">
        <f t="shared" si="390"/>
        <v>6.3592771849517376E-5</v>
      </c>
      <c r="AP477" s="248">
        <f t="shared" si="391"/>
        <v>2.7499999999999996E-7</v>
      </c>
      <c r="AQ477" s="256">
        <f t="shared" si="392"/>
        <v>7.7082147696384704E-2</v>
      </c>
      <c r="AR477" s="257">
        <f t="shared" si="393"/>
        <v>1.8066128366340164E-2</v>
      </c>
      <c r="AS477" s="257">
        <f t="shared" si="394"/>
        <v>9.6352684620480884E-4</v>
      </c>
      <c r="AT477" s="257">
        <f t="shared" si="395"/>
        <v>0.16379956385481748</v>
      </c>
      <c r="AU477" s="257">
        <f t="shared" si="396"/>
        <v>63.592771849517376</v>
      </c>
      <c r="AV477" s="258">
        <f t="shared" si="397"/>
        <v>0.27499999999999997</v>
      </c>
      <c r="AW477" s="264">
        <v>1</v>
      </c>
      <c r="AX477" s="265">
        <f t="shared" si="398"/>
        <v>7.7082147696384704E-2</v>
      </c>
      <c r="AY477" s="265">
        <f t="shared" si="399"/>
        <v>1.8066128366340164E-2</v>
      </c>
      <c r="AZ477" s="265">
        <f t="shared" si="400"/>
        <v>9.6352684620480884E-4</v>
      </c>
      <c r="BA477" s="265">
        <f t="shared" si="401"/>
        <v>0.16379956385481748</v>
      </c>
      <c r="BB477" s="265">
        <f t="shared" si="402"/>
        <v>63.592771849517376</v>
      </c>
      <c r="BC477" s="266">
        <f t="shared" si="403"/>
        <v>0.27499999999999997</v>
      </c>
      <c r="BG477" s="13">
        <v>0.1</v>
      </c>
      <c r="BH477" s="13">
        <f t="shared" si="404"/>
        <v>55</v>
      </c>
      <c r="BI477"/>
      <c r="BJ477">
        <f>BH477</f>
        <v>55</v>
      </c>
      <c r="BK477" s="13">
        <f t="shared" si="405"/>
        <v>3.2000000000000003E-4</v>
      </c>
      <c r="BL477" s="13">
        <f t="shared" si="406"/>
        <v>7.5000000000000007E-5</v>
      </c>
      <c r="BM477" s="13">
        <f t="shared" si="407"/>
        <v>4.0000000000000007E-6</v>
      </c>
      <c r="BN477" s="13">
        <f t="shared" si="408"/>
        <v>6.8000000000000005E-4</v>
      </c>
      <c r="BO477" s="13">
        <f t="shared" si="409"/>
        <v>0.26400000000000001</v>
      </c>
      <c r="BP477" s="13">
        <f t="shared" si="410"/>
        <v>1.5E-3</v>
      </c>
      <c r="BQ477" s="13">
        <f>((((BJ477/Q477)^2)+((BK477/W477)^2))^(1/2))*AD477</f>
        <v>3.9243822728066389E-6</v>
      </c>
      <c r="BR477" s="209">
        <f>(((((BJ477/Q477))^2)+((BL477/X477)^2))^(1/2))*AE477</f>
        <v>9.1977709518905595E-7</v>
      </c>
      <c r="BS477" s="209">
        <f>(((((BJ477/Q477))^2)+((BM477/Y477)^2))^(1/2))*AF477</f>
        <v>4.9054778410082988E-8</v>
      </c>
      <c r="BT477" s="209">
        <f>((((BJ477/Q477)^2)+((BN477/Z477)^2))^(1/2))*AG477</f>
        <v>8.3393123297141065E-6</v>
      </c>
      <c r="BU477" s="209">
        <f>((((BJ477/Q477)^2)+((BO477/AA477)^2))^(1/2))*AH477</f>
        <v>3.2376153750654771E-3</v>
      </c>
      <c r="BV477" s="209">
        <f>((((BJ477/Q477)^2)+((BP477/AB477)^2))^(1/2))*AI477</f>
        <v>1.4000714267493643E-5</v>
      </c>
      <c r="CI477"/>
      <c r="CJ477"/>
      <c r="CK477"/>
      <c r="CL477"/>
      <c r="CM477"/>
    </row>
    <row r="478" spans="1:91" s="65" customFormat="1" ht="12.95" customHeight="1" thickBot="1" x14ac:dyDescent="0.3">
      <c r="A478" s="13">
        <v>4.6649677523471498</v>
      </c>
      <c r="B478" s="13">
        <v>-74.077540647616203</v>
      </c>
      <c r="C478" s="13">
        <v>31</v>
      </c>
      <c r="D478" s="13">
        <v>31</v>
      </c>
      <c r="E478" s="13">
        <v>2398</v>
      </c>
      <c r="F478" s="3" t="s">
        <v>5</v>
      </c>
      <c r="G478" s="4" t="s">
        <v>43</v>
      </c>
      <c r="H478" s="5" t="s">
        <v>44</v>
      </c>
      <c r="I478" s="14" t="s">
        <v>1563</v>
      </c>
      <c r="J478" s="3" t="s">
        <v>1556</v>
      </c>
      <c r="K478" s="6" t="s">
        <v>1551</v>
      </c>
      <c r="L478" s="15">
        <v>12</v>
      </c>
      <c r="M478" s="3">
        <v>6</v>
      </c>
      <c r="N478" s="3">
        <f t="shared" si="377"/>
        <v>300</v>
      </c>
      <c r="O478" s="3">
        <v>25</v>
      </c>
      <c r="P478" s="14" t="s">
        <v>1554</v>
      </c>
      <c r="Q478" s="3">
        <v>875</v>
      </c>
      <c r="R478" s="14"/>
      <c r="S478" s="14">
        <f>0.392899638837687*Q478</f>
        <v>343.78718398297616</v>
      </c>
      <c r="T478" s="14"/>
      <c r="U478" s="17">
        <v>3.9E-2</v>
      </c>
      <c r="V478" s="27">
        <v>2</v>
      </c>
      <c r="W478" s="28">
        <v>10</v>
      </c>
      <c r="X478" s="27">
        <v>4.3</v>
      </c>
      <c r="Y478" s="29">
        <v>18.05</v>
      </c>
      <c r="Z478" s="28">
        <v>148.69999999999999</v>
      </c>
      <c r="AA478" s="31">
        <v>3.125</v>
      </c>
      <c r="AB478" s="225">
        <v>0.90300000000000002</v>
      </c>
      <c r="AC478" s="237">
        <f t="shared" si="378"/>
        <v>3.8432754706187684E-2</v>
      </c>
      <c r="AD478" s="22">
        <f t="shared" si="379"/>
        <v>0.19216377353093839</v>
      </c>
      <c r="AE478" s="22">
        <f t="shared" si="380"/>
        <v>8.2630422618303528E-2</v>
      </c>
      <c r="AF478" s="22">
        <f t="shared" si="381"/>
        <v>0.34685561122334385</v>
      </c>
      <c r="AG478" s="22">
        <f t="shared" si="382"/>
        <v>2.8574753124050543</v>
      </c>
      <c r="AH478" s="22">
        <f t="shared" si="383"/>
        <v>6.0051179228418253E-2</v>
      </c>
      <c r="AI478" s="238">
        <f t="shared" si="384"/>
        <v>1.320677792563953E-2</v>
      </c>
      <c r="AJ478" s="247">
        <f t="shared" si="385"/>
        <v>1.2810918235395895E-4</v>
      </c>
      <c r="AK478" s="23">
        <f t="shared" si="386"/>
        <v>6.4054591176979461E-4</v>
      </c>
      <c r="AL478" s="23">
        <f t="shared" si="387"/>
        <v>2.7543474206101178E-4</v>
      </c>
      <c r="AM478" s="23">
        <f t="shared" si="388"/>
        <v>1.1561853707444795E-3</v>
      </c>
      <c r="AN478" s="23">
        <f t="shared" si="389"/>
        <v>9.5249177080168473E-3</v>
      </c>
      <c r="AO478" s="23">
        <f t="shared" si="390"/>
        <v>2.0017059742806086E-4</v>
      </c>
      <c r="AP478" s="248">
        <f t="shared" si="391"/>
        <v>4.4022593085465098E-5</v>
      </c>
      <c r="AQ478" s="256">
        <f t="shared" si="392"/>
        <v>640.54591176979466</v>
      </c>
      <c r="AR478" s="257">
        <f t="shared" si="393"/>
        <v>275.43474206101178</v>
      </c>
      <c r="AS478" s="257">
        <f t="shared" si="394"/>
        <v>1156.1853707444795</v>
      </c>
      <c r="AT478" s="257">
        <f t="shared" si="395"/>
        <v>9524.9177080168465</v>
      </c>
      <c r="AU478" s="257">
        <f t="shared" si="396"/>
        <v>200.17059742806086</v>
      </c>
      <c r="AV478" s="258">
        <f t="shared" si="397"/>
        <v>44.022593085465097</v>
      </c>
      <c r="AW478" s="264">
        <v>0</v>
      </c>
      <c r="AX478" s="265">
        <f t="shared" si="398"/>
        <v>0</v>
      </c>
      <c r="AY478" s="265">
        <f t="shared" si="399"/>
        <v>0</v>
      </c>
      <c r="AZ478" s="265">
        <f t="shared" si="400"/>
        <v>0</v>
      </c>
      <c r="BA478" s="265">
        <f t="shared" si="401"/>
        <v>0</v>
      </c>
      <c r="BB478" s="265">
        <f t="shared" si="402"/>
        <v>0</v>
      </c>
      <c r="BC478" s="266">
        <f t="shared" si="403"/>
        <v>0</v>
      </c>
      <c r="BE478" s="212">
        <f>'F. CONVERSIÓN DE CARBÓN A CARNE'!$H$20</f>
        <v>8.6971304768698895E-2</v>
      </c>
      <c r="BG478" s="13">
        <v>0.1</v>
      </c>
      <c r="BH478" s="13">
        <f t="shared" si="404"/>
        <v>87.5</v>
      </c>
      <c r="BI478">
        <f>(((((BD478+BE478+BF478)/0.392899638837687)^2)+((BH478/Q478)^2))^(1/2))*S478</f>
        <v>83.505028538960801</v>
      </c>
      <c r="BJ478">
        <f t="shared" ref="BJ478:BJ479" si="419">(((BH478)^2)+((BI478^2))^(1/2))</f>
        <v>7739.7550285389607</v>
      </c>
      <c r="BK478" s="13">
        <f t="shared" si="405"/>
        <v>1</v>
      </c>
      <c r="BL478" s="13">
        <f t="shared" si="406"/>
        <v>0.43</v>
      </c>
      <c r="BM478" s="13">
        <f t="shared" si="407"/>
        <v>1.8050000000000002</v>
      </c>
      <c r="BN478" s="13">
        <f t="shared" si="408"/>
        <v>14.87</v>
      </c>
      <c r="BO478" s="13">
        <f t="shared" si="409"/>
        <v>0.3125</v>
      </c>
      <c r="BP478" s="13">
        <f t="shared" si="410"/>
        <v>9.0300000000000005E-2</v>
      </c>
      <c r="BQ478" s="13">
        <f>((((BJ478/(Q478+R478+S478+T478))^2)+((BK478/W478)^2))^(1/2))*AD478</f>
        <v>1.2204632149824863</v>
      </c>
      <c r="BR478" s="209">
        <f>((((BJ478/(Q478+R478+S478+T478))^2)+((BL478/X478)^2))^(1/2))*AE478</f>
        <v>0.52479918244246926</v>
      </c>
      <c r="BS478" s="209">
        <f>(((((BJ478/(Q478+R478+S478+T478))^2)+((BM478/Y478)^2))^(1/2))*AF478)</f>
        <v>2.2029361030433883</v>
      </c>
      <c r="BT478" s="209">
        <f>((((BJ478/(Q478+R478+S478+T478))^2)+((BN478/Z478)^2))^(1/2))*AG478</f>
        <v>18.148288006789574</v>
      </c>
      <c r="BU478" s="209">
        <f>((((BJ478/(Q478+R478+S478+T478))^2)+((BO478/AA478)^2))^(1/2))*AH478</f>
        <v>0.38139475468202705</v>
      </c>
      <c r="BV478" s="209">
        <f>((((BJ478/(Q478+R478+S478+T478))^2)+((BP478/AB478)^2))^(1/2))*AI478</f>
        <v>8.3878383269210155E-2</v>
      </c>
      <c r="CI478"/>
      <c r="CJ478"/>
      <c r="CK478"/>
      <c r="CL478"/>
      <c r="CM478"/>
    </row>
    <row r="479" spans="1:91" s="65" customFormat="1" ht="12.95" customHeight="1" thickBot="1" x14ac:dyDescent="0.3">
      <c r="A479" s="13">
        <v>4.6654472222222223</v>
      </c>
      <c r="B479" s="13">
        <v>-74.127069444444444</v>
      </c>
      <c r="C479" s="13">
        <v>26</v>
      </c>
      <c r="D479" s="13">
        <v>31</v>
      </c>
      <c r="E479" s="13">
        <v>1900</v>
      </c>
      <c r="F479" s="3" t="s">
        <v>5</v>
      </c>
      <c r="G479" s="4" t="s">
        <v>234</v>
      </c>
      <c r="H479" s="5" t="s">
        <v>303</v>
      </c>
      <c r="I479" s="14" t="s">
        <v>1594</v>
      </c>
      <c r="J479" s="3" t="s">
        <v>1559</v>
      </c>
      <c r="K479" s="6">
        <v>40633</v>
      </c>
      <c r="L479" s="15">
        <v>12</v>
      </c>
      <c r="M479" s="3">
        <v>7</v>
      </c>
      <c r="N479" s="3">
        <f t="shared" si="377"/>
        <v>360</v>
      </c>
      <c r="O479" s="3">
        <v>30</v>
      </c>
      <c r="P479" s="14" t="s">
        <v>1554</v>
      </c>
      <c r="Q479" s="3">
        <v>900</v>
      </c>
      <c r="R479" s="14">
        <f>0.565555287076649*Q479</f>
        <v>508.99975836898415</v>
      </c>
      <c r="S479" s="14"/>
      <c r="T479" s="14"/>
      <c r="U479" s="17">
        <v>3.9E-2</v>
      </c>
      <c r="V479" s="27">
        <v>2.0099999999999998</v>
      </c>
      <c r="W479" s="28">
        <v>10.050000000000001</v>
      </c>
      <c r="X479" s="27">
        <v>3.0999999999999996</v>
      </c>
      <c r="Y479" s="29">
        <v>18.05</v>
      </c>
      <c r="Z479" s="28">
        <v>154.44999999999999</v>
      </c>
      <c r="AA479" s="31">
        <v>3.125</v>
      </c>
      <c r="AB479" s="225">
        <v>0.95899999999999996</v>
      </c>
      <c r="AC479" s="237">
        <f t="shared" si="378"/>
        <v>4.4652997274793632E-2</v>
      </c>
      <c r="AD479" s="22">
        <f t="shared" si="379"/>
        <v>0.22326498637396819</v>
      </c>
      <c r="AE479" s="22">
        <f t="shared" si="380"/>
        <v>6.886780674221904E-2</v>
      </c>
      <c r="AF479" s="22">
        <f t="shared" si="381"/>
        <v>0.40098835861195287</v>
      </c>
      <c r="AG479" s="22">
        <f t="shared" si="382"/>
        <v>3.4311718552695911</v>
      </c>
      <c r="AH479" s="22">
        <f t="shared" si="383"/>
        <v>6.9423192280462759E-2</v>
      </c>
      <c r="AI479" s="238">
        <f t="shared" si="384"/>
        <v>1.6214769219310272E-2</v>
      </c>
      <c r="AJ479" s="247">
        <f t="shared" si="385"/>
        <v>1.2403610354109343E-4</v>
      </c>
      <c r="AK479" s="23">
        <f t="shared" si="386"/>
        <v>6.2018051770546716E-4</v>
      </c>
      <c r="AL479" s="23">
        <f t="shared" si="387"/>
        <v>1.9129946317283065E-4</v>
      </c>
      <c r="AM479" s="23">
        <f t="shared" si="388"/>
        <v>1.113856551699869E-3</v>
      </c>
      <c r="AN479" s="23">
        <f t="shared" si="389"/>
        <v>9.531032931304419E-3</v>
      </c>
      <c r="AO479" s="23">
        <f t="shared" si="390"/>
        <v>1.9284220077906322E-4</v>
      </c>
      <c r="AP479" s="248">
        <f t="shared" si="391"/>
        <v>4.5041025609195203E-5</v>
      </c>
      <c r="AQ479" s="256">
        <f t="shared" si="392"/>
        <v>620.1805177054672</v>
      </c>
      <c r="AR479" s="257">
        <f t="shared" si="393"/>
        <v>191.29946317283066</v>
      </c>
      <c r="AS479" s="257">
        <f t="shared" si="394"/>
        <v>1113.856551699869</v>
      </c>
      <c r="AT479" s="257">
        <f t="shared" si="395"/>
        <v>9531.0329313044185</v>
      </c>
      <c r="AU479" s="257">
        <f t="shared" si="396"/>
        <v>192.84220077906323</v>
      </c>
      <c r="AV479" s="258">
        <f t="shared" si="397"/>
        <v>45.041025609195202</v>
      </c>
      <c r="AW479" s="264">
        <v>1</v>
      </c>
      <c r="AX479" s="265">
        <f t="shared" si="398"/>
        <v>620.1805177054672</v>
      </c>
      <c r="AY479" s="265">
        <f t="shared" si="399"/>
        <v>191.29946317283066</v>
      </c>
      <c r="AZ479" s="265">
        <f t="shared" si="400"/>
        <v>1113.856551699869</v>
      </c>
      <c r="BA479" s="265">
        <f t="shared" si="401"/>
        <v>9531.0329313044185</v>
      </c>
      <c r="BB479" s="265">
        <f t="shared" si="402"/>
        <v>192.84220077906323</v>
      </c>
      <c r="BC479" s="266">
        <f t="shared" si="403"/>
        <v>45.041025609195202</v>
      </c>
      <c r="BF479" s="210">
        <f>'F. CONVERSIÓN DE CARBÓN A CARNE'!$L$20</f>
        <v>0.24417195935985944</v>
      </c>
      <c r="BG479" s="13">
        <v>0.1</v>
      </c>
      <c r="BH479" s="13">
        <f t="shared" si="404"/>
        <v>90</v>
      </c>
      <c r="BI479">
        <f>(((((BD479+BE479+BF479)/0.565555287076649)^2)+((BH479/Q479)^2))^(1/2))*R479</f>
        <v>225.57252400875302</v>
      </c>
      <c r="BJ479">
        <f t="shared" si="419"/>
        <v>8325.5725240087522</v>
      </c>
      <c r="BK479" s="13">
        <f t="shared" si="405"/>
        <v>1.0050000000000001</v>
      </c>
      <c r="BL479" s="13">
        <f t="shared" si="406"/>
        <v>0.31</v>
      </c>
      <c r="BM479" s="13">
        <f t="shared" si="407"/>
        <v>1.8050000000000002</v>
      </c>
      <c r="BN479" s="13">
        <f t="shared" si="408"/>
        <v>15.445</v>
      </c>
      <c r="BO479" s="13">
        <f t="shared" si="409"/>
        <v>0.3125</v>
      </c>
      <c r="BP479" s="13">
        <f t="shared" si="410"/>
        <v>9.5899999999999999E-2</v>
      </c>
      <c r="BQ479" s="13">
        <f>((((BJ479/(Q479+R479+S479+T479))^2)+((BK479/W479)^2))^(1/2))*AD479</f>
        <v>1.3194289069846457</v>
      </c>
      <c r="BR479" s="209">
        <f>((((BJ479/(Q479+R479+S479+T479))^2)+((BL479/X479)^2))^(1/2))*AE479</f>
        <v>0.40698802105994047</v>
      </c>
      <c r="BS479" s="209">
        <f>(((((BJ479/(Q479+R479+S479+T479))^2)+((BM479/Y479)^2))^(1/2))*AF479)</f>
        <v>2.3697205742361054</v>
      </c>
      <c r="BT479" s="209">
        <f>((((BJ479/(Q479+R479+S479+T479))^2)+((BN479/Z479)^2))^(1/2))*AG479</f>
        <v>20.277193500873487</v>
      </c>
      <c r="BU479" s="209">
        <f>((((BJ479/(Q479+R479+S479+T479))^2)+((BO479/AA479)^2))^(1/2))*AH479</f>
        <v>0.41027018252010133</v>
      </c>
      <c r="BV479" s="209">
        <f>((((BJ479/(Q479+R479+S479+T479))^2)+((BP479/AB479)^2))^(1/2))*AI479</f>
        <v>9.5824408365616037E-2</v>
      </c>
      <c r="CI479"/>
      <c r="CJ479"/>
      <c r="CK479"/>
      <c r="CL479"/>
      <c r="CM479"/>
    </row>
    <row r="480" spans="1:91" s="65" customFormat="1" ht="12.95" customHeight="1" thickBot="1" x14ac:dyDescent="0.3">
      <c r="A480" s="13">
        <v>4.6655805555555556</v>
      </c>
      <c r="B480" s="13">
        <v>-74.050874999999991</v>
      </c>
      <c r="C480" s="13">
        <v>34</v>
      </c>
      <c r="D480" s="13">
        <v>31</v>
      </c>
      <c r="E480" s="13">
        <v>2401</v>
      </c>
      <c r="F480" s="58" t="s">
        <v>13</v>
      </c>
      <c r="G480" s="59" t="s">
        <v>1136</v>
      </c>
      <c r="H480" s="60" t="s">
        <v>1137</v>
      </c>
      <c r="I480" s="16" t="s">
        <v>1585</v>
      </c>
      <c r="J480" s="16"/>
      <c r="K480" s="66">
        <v>40220</v>
      </c>
      <c r="L480" s="16">
        <v>10</v>
      </c>
      <c r="M480" s="16">
        <v>7</v>
      </c>
      <c r="N480" s="3">
        <f t="shared" si="377"/>
        <v>300</v>
      </c>
      <c r="O480" s="3">
        <v>30</v>
      </c>
      <c r="P480" s="16" t="s">
        <v>1554</v>
      </c>
      <c r="Q480" s="62">
        <v>550</v>
      </c>
      <c r="R480" s="14"/>
      <c r="S480" s="14"/>
      <c r="T480" s="14"/>
      <c r="U480" s="17">
        <v>3.9E-2</v>
      </c>
      <c r="V480" s="33">
        <v>0.36</v>
      </c>
      <c r="W480" s="34">
        <v>1.8</v>
      </c>
      <c r="X480" s="33">
        <v>10.3</v>
      </c>
      <c r="Y480" s="29">
        <f>0.01805*1000</f>
        <v>18.05</v>
      </c>
      <c r="Z480" s="34">
        <v>311.5</v>
      </c>
      <c r="AA480" s="21">
        <f>0.003125*1000</f>
        <v>3.125</v>
      </c>
      <c r="AB480" s="216">
        <v>0.28499999999999998</v>
      </c>
      <c r="AC480" s="237">
        <f t="shared" si="378"/>
        <v>3.1218269817035803E-3</v>
      </c>
      <c r="AD480" s="22">
        <f t="shared" si="379"/>
        <v>1.5609134908517902E-2</v>
      </c>
      <c r="AE480" s="22">
        <f t="shared" si="380"/>
        <v>8.9318938643185769E-2</v>
      </c>
      <c r="AF480" s="22">
        <f t="shared" si="381"/>
        <v>0.15652493616597118</v>
      </c>
      <c r="AG480" s="22">
        <f t="shared" si="382"/>
        <v>2.701247513335181</v>
      </c>
      <c r="AH480" s="22">
        <f t="shared" si="383"/>
        <v>2.7099192549510247E-2</v>
      </c>
      <c r="AI480" s="238">
        <f t="shared" si="384"/>
        <v>1.8810000000000001E-3</v>
      </c>
      <c r="AJ480" s="247">
        <f t="shared" si="385"/>
        <v>8.6717416158432791E-6</v>
      </c>
      <c r="AK480" s="23">
        <f t="shared" si="386"/>
        <v>4.3358708079216396E-5</v>
      </c>
      <c r="AL480" s="23">
        <f t="shared" si="387"/>
        <v>2.4810816289773824E-4</v>
      </c>
      <c r="AM480" s="23">
        <f t="shared" si="388"/>
        <v>4.3479148934991998E-4</v>
      </c>
      <c r="AN480" s="23">
        <f t="shared" si="389"/>
        <v>7.503465314819947E-3</v>
      </c>
      <c r="AO480" s="23">
        <f t="shared" si="390"/>
        <v>7.5275534859750687E-5</v>
      </c>
      <c r="AP480" s="248">
        <f t="shared" si="391"/>
        <v>5.2249999999999999E-6</v>
      </c>
      <c r="AQ480" s="256">
        <f t="shared" si="392"/>
        <v>43.358708079216399</v>
      </c>
      <c r="AR480" s="257">
        <f t="shared" si="393"/>
        <v>248.10816289773825</v>
      </c>
      <c r="AS480" s="257">
        <f t="shared" si="394"/>
        <v>434.79148934991997</v>
      </c>
      <c r="AT480" s="257">
        <f t="shared" si="395"/>
        <v>7503.4653148199468</v>
      </c>
      <c r="AU480" s="257">
        <f t="shared" si="396"/>
        <v>75.275534859750692</v>
      </c>
      <c r="AV480" s="258">
        <f t="shared" si="397"/>
        <v>5.2249999999999996</v>
      </c>
      <c r="AW480" s="264">
        <v>1</v>
      </c>
      <c r="AX480" s="265">
        <f t="shared" si="398"/>
        <v>43.358708079216399</v>
      </c>
      <c r="AY480" s="265">
        <f t="shared" si="399"/>
        <v>248.10816289773825</v>
      </c>
      <c r="AZ480" s="265">
        <f t="shared" si="400"/>
        <v>434.79148934991997</v>
      </c>
      <c r="BA480" s="265">
        <f t="shared" si="401"/>
        <v>7503.4653148199468</v>
      </c>
      <c r="BB480" s="265">
        <f t="shared" si="402"/>
        <v>75.275534859750692</v>
      </c>
      <c r="BC480" s="266">
        <f t="shared" si="403"/>
        <v>5.2249999999999996</v>
      </c>
      <c r="BG480" s="13">
        <v>0.1</v>
      </c>
      <c r="BH480" s="13">
        <f t="shared" si="404"/>
        <v>55</v>
      </c>
      <c r="BI480"/>
      <c r="BJ480">
        <f>BH480</f>
        <v>55</v>
      </c>
      <c r="BK480" s="13">
        <f t="shared" si="405"/>
        <v>0.18000000000000002</v>
      </c>
      <c r="BL480" s="13">
        <f t="shared" si="406"/>
        <v>1.03</v>
      </c>
      <c r="BM480" s="13">
        <f t="shared" si="407"/>
        <v>1.8050000000000002</v>
      </c>
      <c r="BN480" s="13">
        <f t="shared" si="408"/>
        <v>31.150000000000002</v>
      </c>
      <c r="BO480" s="13">
        <f t="shared" si="409"/>
        <v>0.3125</v>
      </c>
      <c r="BP480" s="13">
        <f t="shared" si="410"/>
        <v>2.8499999999999998E-2</v>
      </c>
      <c r="BQ480" s="13">
        <f>((((BJ480/Q480)^2)+((BK480/W480)^2))^(1/2))*AD480</f>
        <v>2.2074650284537342E-3</v>
      </c>
      <c r="BR480" s="209">
        <f>(((((BJ480/Q480))^2)+((BL480/X480)^2))^(1/2))*AE480</f>
        <v>1.2631605440596364E-2</v>
      </c>
      <c r="BS480" s="209">
        <f>(((((BJ480/Q480))^2)+((BM480/Y480)^2))^(1/2))*AF480</f>
        <v>2.2135968757549945E-2</v>
      </c>
      <c r="BT480" s="209">
        <f>((((BJ480/Q480)^2)+((BN480/Z480)^2))^(1/2))*AG480</f>
        <v>0.38201408686852117</v>
      </c>
      <c r="BU480" s="209">
        <f>((((BJ480/Q480)^2)+((BO480/AA480)^2))^(1/2))*AH480</f>
        <v>3.8324045632877331E-3</v>
      </c>
      <c r="BV480" s="209">
        <f>((((BJ480/Q480)^2)+((BP480/AB480)^2))^(1/2))*AI480</f>
        <v>2.6601357108237925E-4</v>
      </c>
      <c r="CI480"/>
      <c r="CJ480"/>
      <c r="CK480"/>
      <c r="CL480"/>
      <c r="CM480"/>
    </row>
    <row r="481" spans="1:91" s="65" customFormat="1" ht="12.95" customHeight="1" thickBot="1" x14ac:dyDescent="0.3">
      <c r="A481" s="13">
        <v>4.6656199999999997</v>
      </c>
      <c r="B481" s="13">
        <v>-74.077687999999995</v>
      </c>
      <c r="C481" s="13">
        <v>31</v>
      </c>
      <c r="D481" s="13">
        <v>31</v>
      </c>
      <c r="E481" s="13">
        <v>2398</v>
      </c>
      <c r="F481" s="3" t="s">
        <v>47</v>
      </c>
      <c r="G481" s="4" t="s">
        <v>48</v>
      </c>
      <c r="H481" s="5" t="s">
        <v>46</v>
      </c>
      <c r="I481" s="14" t="s">
        <v>1563</v>
      </c>
      <c r="J481" s="3" t="s">
        <v>1558</v>
      </c>
      <c r="K481" s="6" t="s">
        <v>1551</v>
      </c>
      <c r="L481" s="15">
        <v>12</v>
      </c>
      <c r="M481" s="3">
        <v>7</v>
      </c>
      <c r="N481" s="3">
        <f t="shared" si="377"/>
        <v>360</v>
      </c>
      <c r="O481" s="3">
        <v>30</v>
      </c>
      <c r="P481" s="14" t="s">
        <v>1554</v>
      </c>
      <c r="Q481" s="3">
        <v>200</v>
      </c>
      <c r="R481" s="14"/>
      <c r="S481" s="14"/>
      <c r="T481" s="14"/>
      <c r="U481" s="17">
        <v>3.9E-2</v>
      </c>
      <c r="V481" s="33">
        <v>0.36</v>
      </c>
      <c r="W481" s="34">
        <v>1.8</v>
      </c>
      <c r="X481" s="33">
        <v>10.3</v>
      </c>
      <c r="Y481" s="29">
        <f>0.01805*1000</f>
        <v>18.05</v>
      </c>
      <c r="Z481" s="34">
        <v>311.5</v>
      </c>
      <c r="AA481" s="21">
        <f>0.003125*1000</f>
        <v>3.125</v>
      </c>
      <c r="AB481" s="216">
        <v>0.28499999999999998</v>
      </c>
      <c r="AC481" s="237">
        <f t="shared" si="378"/>
        <v>1.1352098115285747E-3</v>
      </c>
      <c r="AD481" s="22">
        <f t="shared" si="379"/>
        <v>5.6760490576428738E-3</v>
      </c>
      <c r="AE481" s="22">
        <f t="shared" si="380"/>
        <v>3.2479614052067549E-2</v>
      </c>
      <c r="AF481" s="22">
        <f t="shared" si="381"/>
        <v>5.6918158605807699E-2</v>
      </c>
      <c r="AG481" s="22">
        <f t="shared" si="382"/>
        <v>0.98227182303097504</v>
      </c>
      <c r="AH481" s="22">
        <f t="shared" si="383"/>
        <v>9.8542518361855441E-3</v>
      </c>
      <c r="AI481" s="238">
        <f t="shared" si="384"/>
        <v>6.8399999999999993E-4</v>
      </c>
      <c r="AJ481" s="247">
        <f t="shared" si="385"/>
        <v>3.153360587579374E-6</v>
      </c>
      <c r="AK481" s="23">
        <f t="shared" si="386"/>
        <v>1.576680293789687E-5</v>
      </c>
      <c r="AL481" s="23">
        <f t="shared" si="387"/>
        <v>9.0221150144632081E-5</v>
      </c>
      <c r="AM481" s="23">
        <f t="shared" si="388"/>
        <v>1.5810599612724362E-4</v>
      </c>
      <c r="AN481" s="23">
        <f t="shared" si="389"/>
        <v>2.7285328417527084E-3</v>
      </c>
      <c r="AO481" s="23">
        <f t="shared" si="390"/>
        <v>2.7372921767182068E-5</v>
      </c>
      <c r="AP481" s="248">
        <f t="shared" si="391"/>
        <v>1.8999999999999998E-6</v>
      </c>
      <c r="AQ481" s="256">
        <f t="shared" si="392"/>
        <v>15.76680293789687</v>
      </c>
      <c r="AR481" s="257">
        <f t="shared" si="393"/>
        <v>90.221150144632077</v>
      </c>
      <c r="AS481" s="257">
        <f t="shared" si="394"/>
        <v>158.10599612724363</v>
      </c>
      <c r="AT481" s="257">
        <f t="shared" si="395"/>
        <v>2728.5328417527085</v>
      </c>
      <c r="AU481" s="257">
        <f t="shared" si="396"/>
        <v>27.372921767182067</v>
      </c>
      <c r="AV481" s="258">
        <f t="shared" si="397"/>
        <v>1.9</v>
      </c>
      <c r="AW481" s="264">
        <v>1</v>
      </c>
      <c r="AX481" s="265">
        <f t="shared" si="398"/>
        <v>15.76680293789687</v>
      </c>
      <c r="AY481" s="265">
        <f t="shared" si="399"/>
        <v>90.221150144632077</v>
      </c>
      <c r="AZ481" s="265">
        <f t="shared" si="400"/>
        <v>158.10599612724363</v>
      </c>
      <c r="BA481" s="265">
        <f t="shared" si="401"/>
        <v>2728.5328417527085</v>
      </c>
      <c r="BB481" s="265">
        <f t="shared" si="402"/>
        <v>27.372921767182067</v>
      </c>
      <c r="BC481" s="266">
        <f t="shared" si="403"/>
        <v>1.9</v>
      </c>
      <c r="BG481" s="13">
        <v>0.1</v>
      </c>
      <c r="BH481" s="13">
        <f t="shared" si="404"/>
        <v>20</v>
      </c>
      <c r="BI481"/>
      <c r="BJ481">
        <f>BH481</f>
        <v>20</v>
      </c>
      <c r="BK481" s="13">
        <f t="shared" si="405"/>
        <v>0.18000000000000002</v>
      </c>
      <c r="BL481" s="13">
        <f t="shared" si="406"/>
        <v>1.03</v>
      </c>
      <c r="BM481" s="13">
        <f t="shared" si="407"/>
        <v>1.8050000000000002</v>
      </c>
      <c r="BN481" s="13">
        <f t="shared" si="408"/>
        <v>31.150000000000002</v>
      </c>
      <c r="BO481" s="13">
        <f t="shared" si="409"/>
        <v>0.3125</v>
      </c>
      <c r="BP481" s="13">
        <f t="shared" si="410"/>
        <v>2.8499999999999998E-2</v>
      </c>
      <c r="BQ481" s="13">
        <f>((((BJ481/Q481)^2)+((BK481/W481)^2))^(1/2))*AD481</f>
        <v>8.027145558013579E-4</v>
      </c>
      <c r="BR481" s="209">
        <f>(((((BJ481/Q481))^2)+((BL481/X481)^2))^(1/2))*AE481</f>
        <v>4.5933110693077688E-3</v>
      </c>
      <c r="BS481" s="209">
        <f>(((((BJ481/Q481))^2)+((BM481/Y481)^2))^(1/2))*AF481</f>
        <v>8.049443184563616E-3</v>
      </c>
      <c r="BT481" s="209">
        <f>((((BJ481/Q481)^2)+((BN481/Z481)^2))^(1/2))*AG481</f>
        <v>0.13891421340673499</v>
      </c>
      <c r="BU481" s="209">
        <f>((((BJ481/Q481)^2)+((BO481/AA481)^2))^(1/2))*AH481</f>
        <v>1.3936016593773574E-3</v>
      </c>
      <c r="BV481" s="209">
        <f>((((BJ481/Q481)^2)+((BP481/AB481)^2))^(1/2))*AI481</f>
        <v>9.6732207666319709E-5</v>
      </c>
      <c r="CI481"/>
      <c r="CJ481"/>
      <c r="CK481"/>
      <c r="CL481"/>
      <c r="CM481"/>
    </row>
    <row r="482" spans="1:91" s="65" customFormat="1" ht="12.95" customHeight="1" thickBot="1" x14ac:dyDescent="0.3">
      <c r="A482" s="13">
        <v>4.6657089999999997</v>
      </c>
      <c r="B482" s="13">
        <v>-74.077665999999994</v>
      </c>
      <c r="C482" s="13">
        <v>31</v>
      </c>
      <c r="D482" s="13">
        <v>31</v>
      </c>
      <c r="E482" s="13">
        <v>2398</v>
      </c>
      <c r="F482" s="3" t="s">
        <v>5</v>
      </c>
      <c r="G482" s="4" t="s">
        <v>45</v>
      </c>
      <c r="H482" s="5" t="s">
        <v>46</v>
      </c>
      <c r="I482" s="14" t="s">
        <v>1563</v>
      </c>
      <c r="J482" s="3" t="s">
        <v>1564</v>
      </c>
      <c r="K482" s="6" t="s">
        <v>1551</v>
      </c>
      <c r="L482" s="15">
        <v>12</v>
      </c>
      <c r="M482" s="3">
        <v>7</v>
      </c>
      <c r="N482" s="3">
        <f t="shared" si="377"/>
        <v>360</v>
      </c>
      <c r="O482" s="3">
        <v>30</v>
      </c>
      <c r="P482" s="14" t="s">
        <v>1554</v>
      </c>
      <c r="Q482" s="3">
        <v>1750</v>
      </c>
      <c r="R482" s="14">
        <f>0.565555287076649*Q482</f>
        <v>989.72175238413581</v>
      </c>
      <c r="S482" s="14"/>
      <c r="T482" s="14"/>
      <c r="U482" s="17">
        <v>3.9E-2</v>
      </c>
      <c r="V482" s="27">
        <v>2.0099999999999998</v>
      </c>
      <c r="W482" s="28">
        <v>10.050000000000001</v>
      </c>
      <c r="X482" s="27">
        <v>3.0999999999999996</v>
      </c>
      <c r="Y482" s="29">
        <v>18.05</v>
      </c>
      <c r="Z482" s="28">
        <v>154.44999999999999</v>
      </c>
      <c r="AA482" s="31">
        <v>3.125</v>
      </c>
      <c r="AB482" s="225">
        <v>0.95899999999999996</v>
      </c>
      <c r="AC482" s="237">
        <f t="shared" si="378"/>
        <v>8.6825272478765411E-2</v>
      </c>
      <c r="AD482" s="22">
        <f t="shared" si="379"/>
        <v>0.43412636239382713</v>
      </c>
      <c r="AE482" s="22">
        <f t="shared" si="380"/>
        <v>0.13390962422098146</v>
      </c>
      <c r="AF482" s="22">
        <f t="shared" si="381"/>
        <v>0.77969958618990831</v>
      </c>
      <c r="AG482" s="22">
        <f t="shared" si="382"/>
        <v>6.6717230519130926</v>
      </c>
      <c r="AH482" s="22">
        <f t="shared" si="383"/>
        <v>0.13498954054534426</v>
      </c>
      <c r="AI482" s="238">
        <f t="shared" si="384"/>
        <v>3.1528717926436634E-2</v>
      </c>
      <c r="AJ482" s="247">
        <f t="shared" si="385"/>
        <v>2.4118131244101504E-4</v>
      </c>
      <c r="AK482" s="23">
        <f t="shared" si="386"/>
        <v>1.2059065622050753E-3</v>
      </c>
      <c r="AL482" s="23">
        <f t="shared" si="387"/>
        <v>3.7197117839161519E-4</v>
      </c>
      <c r="AM482" s="23">
        <f t="shared" si="388"/>
        <v>2.1658321838608566E-3</v>
      </c>
      <c r="AN482" s="23">
        <f t="shared" si="389"/>
        <v>1.8532564033091923E-2</v>
      </c>
      <c r="AO482" s="23">
        <f t="shared" si="390"/>
        <v>3.749709459592896E-4</v>
      </c>
      <c r="AP482" s="248">
        <f t="shared" si="391"/>
        <v>8.7579772017879539E-5</v>
      </c>
      <c r="AQ482" s="256">
        <f t="shared" si="392"/>
        <v>1205.9065622050753</v>
      </c>
      <c r="AR482" s="257">
        <f t="shared" si="393"/>
        <v>371.97117839161518</v>
      </c>
      <c r="AS482" s="257">
        <f t="shared" si="394"/>
        <v>2165.8321838608567</v>
      </c>
      <c r="AT482" s="257">
        <f t="shared" si="395"/>
        <v>18532.564033091923</v>
      </c>
      <c r="AU482" s="257">
        <f t="shared" si="396"/>
        <v>374.97094595928962</v>
      </c>
      <c r="AV482" s="258">
        <f t="shared" si="397"/>
        <v>87.579772017879534</v>
      </c>
      <c r="AW482" s="264">
        <v>1</v>
      </c>
      <c r="AX482" s="265">
        <f t="shared" si="398"/>
        <v>1205.9065622050753</v>
      </c>
      <c r="AY482" s="265">
        <f t="shared" si="399"/>
        <v>371.97117839161518</v>
      </c>
      <c r="AZ482" s="265">
        <f t="shared" si="400"/>
        <v>2165.8321838608567</v>
      </c>
      <c r="BA482" s="265">
        <f t="shared" si="401"/>
        <v>18532.564033091923</v>
      </c>
      <c r="BB482" s="265">
        <f t="shared" si="402"/>
        <v>374.97094595928962</v>
      </c>
      <c r="BC482" s="266">
        <f t="shared" si="403"/>
        <v>87.579772017879534</v>
      </c>
      <c r="BF482" s="210">
        <f>'F. CONVERSIÓN DE CARBÓN A CARNE'!$L$20</f>
        <v>0.24417195935985944</v>
      </c>
      <c r="BG482" s="13">
        <v>0.1</v>
      </c>
      <c r="BH482" s="13">
        <f t="shared" si="404"/>
        <v>175</v>
      </c>
      <c r="BI482">
        <f>(((((BD482+BE482+BF482)/0.565555287076649)^2)+((BH482/Q482)^2))^(1/2))*R482</f>
        <v>438.61324112813082</v>
      </c>
      <c r="BJ482">
        <f t="shared" ref="BJ482:BJ484" si="420">(((BH482)^2)+((BI482^2))^(1/2))</f>
        <v>31063.613241128132</v>
      </c>
      <c r="BK482" s="13">
        <f t="shared" si="405"/>
        <v>1.0050000000000001</v>
      </c>
      <c r="BL482" s="13">
        <f t="shared" si="406"/>
        <v>0.31</v>
      </c>
      <c r="BM482" s="13">
        <f t="shared" si="407"/>
        <v>1.8050000000000002</v>
      </c>
      <c r="BN482" s="13">
        <f t="shared" si="408"/>
        <v>15.445</v>
      </c>
      <c r="BO482" s="13">
        <f t="shared" si="409"/>
        <v>0.3125</v>
      </c>
      <c r="BP482" s="13">
        <f t="shared" si="410"/>
        <v>9.5899999999999999E-2</v>
      </c>
      <c r="BQ482" s="13">
        <f>((((BJ482/(Q482+R482+S482+T482))^2)+((BK482/W482)^2))^(1/2))*AD482</f>
        <v>4.9224188183331536</v>
      </c>
      <c r="BR482" s="209">
        <f>((((BJ482/(Q482+R482+S482+T482))^2)+((BL482/X482)^2))^(1/2))*AE482</f>
        <v>1.5183580434659474</v>
      </c>
      <c r="BS482" s="209">
        <f>(((((BJ482/(Q482+R482+S482+T482))^2)+((BM482/Y482)^2))^(1/2))*AF482)</f>
        <v>8.8407621563097916</v>
      </c>
      <c r="BT482" s="209">
        <f>((((BJ482/(Q482+R482+S482+T482))^2)+((BN482/Z482)^2))^(1/2))*AG482</f>
        <v>75.648516068811475</v>
      </c>
      <c r="BU482" s="209">
        <f>((((BJ482/(Q482+R482+S482+T482))^2)+((BO482/AA482)^2))^(1/2))*AH482</f>
        <v>1.5306028663971247</v>
      </c>
      <c r="BV482" s="209">
        <f>((((BJ482/(Q482+R482+S482+T482))^2)+((BP482/AB482)^2))^(1/2))*AI482</f>
        <v>0.35749396462179989</v>
      </c>
      <c r="CI482"/>
      <c r="CJ482"/>
      <c r="CK482"/>
      <c r="CL482"/>
      <c r="CM482"/>
    </row>
    <row r="483" spans="1:91" s="65" customFormat="1" ht="12.95" customHeight="1" thickBot="1" x14ac:dyDescent="0.3">
      <c r="A483" s="13">
        <v>4.6657640000000002</v>
      </c>
      <c r="B483" s="13">
        <v>-74.077753000000001</v>
      </c>
      <c r="C483" s="13">
        <v>31</v>
      </c>
      <c r="D483" s="13">
        <v>31</v>
      </c>
      <c r="E483" s="13">
        <v>2398</v>
      </c>
      <c r="F483" s="3" t="s">
        <v>5</v>
      </c>
      <c r="G483" s="4" t="s">
        <v>66</v>
      </c>
      <c r="H483" s="5" t="s">
        <v>1568</v>
      </c>
      <c r="I483" s="14" t="s">
        <v>1563</v>
      </c>
      <c r="J483" s="3" t="s">
        <v>1565</v>
      </c>
      <c r="K483" s="6" t="s">
        <v>1551</v>
      </c>
      <c r="L483" s="15">
        <v>12</v>
      </c>
      <c r="M483" s="3">
        <v>7</v>
      </c>
      <c r="N483" s="3">
        <f t="shared" si="377"/>
        <v>360</v>
      </c>
      <c r="O483" s="3">
        <v>30</v>
      </c>
      <c r="P483" s="14" t="s">
        <v>1554</v>
      </c>
      <c r="Q483" s="3">
        <v>900</v>
      </c>
      <c r="R483" s="14"/>
      <c r="S483" s="14">
        <f>0.392899638837687*Q483</f>
        <v>353.60967495391833</v>
      </c>
      <c r="T483" s="14"/>
      <c r="U483" s="17">
        <v>3.9E-2</v>
      </c>
      <c r="V483" s="141">
        <v>2</v>
      </c>
      <c r="W483" s="147">
        <v>10</v>
      </c>
      <c r="X483" s="151">
        <v>4.3</v>
      </c>
      <c r="Y483" s="156">
        <v>18.05</v>
      </c>
      <c r="Z483" s="147">
        <v>148.69999999999999</v>
      </c>
      <c r="AA483" s="147">
        <v>3.125</v>
      </c>
      <c r="AB483" s="232">
        <v>0.90300000000000002</v>
      </c>
      <c r="AC483" s="237">
        <f t="shared" si="378"/>
        <v>3.9530833412078761E-2</v>
      </c>
      <c r="AD483" s="22">
        <f t="shared" si="379"/>
        <v>0.19765416706039382</v>
      </c>
      <c r="AE483" s="22">
        <f t="shared" si="380"/>
        <v>8.4991291835969332E-2</v>
      </c>
      <c r="AF483" s="22">
        <f t="shared" si="381"/>
        <v>0.35676577154401079</v>
      </c>
      <c r="AG483" s="22">
        <f t="shared" si="382"/>
        <v>2.939117464188056</v>
      </c>
      <c r="AH483" s="22">
        <f t="shared" si="383"/>
        <v>6.1766927206373064E-2</v>
      </c>
      <c r="AI483" s="238">
        <f t="shared" si="384"/>
        <v>1.358411443780066E-2</v>
      </c>
      <c r="AJ483" s="247">
        <f t="shared" si="385"/>
        <v>1.0980787058910767E-4</v>
      </c>
      <c r="AK483" s="23">
        <f t="shared" si="386"/>
        <v>5.4903935294553844E-4</v>
      </c>
      <c r="AL483" s="23">
        <f t="shared" si="387"/>
        <v>2.3608692176658148E-4</v>
      </c>
      <c r="AM483" s="23">
        <f t="shared" si="388"/>
        <v>9.9101603206669668E-4</v>
      </c>
      <c r="AN483" s="23">
        <f t="shared" si="389"/>
        <v>8.1642151783001549E-3</v>
      </c>
      <c r="AO483" s="23">
        <f t="shared" si="390"/>
        <v>1.7157479779548074E-4</v>
      </c>
      <c r="AP483" s="248">
        <f t="shared" si="391"/>
        <v>3.7733651216112942E-5</v>
      </c>
      <c r="AQ483" s="256">
        <f t="shared" si="392"/>
        <v>549.03935294553844</v>
      </c>
      <c r="AR483" s="257">
        <f t="shared" si="393"/>
        <v>236.08692176658147</v>
      </c>
      <c r="AS483" s="257">
        <f t="shared" si="394"/>
        <v>991.01603206669665</v>
      </c>
      <c r="AT483" s="257">
        <f t="shared" si="395"/>
        <v>8164.2151783001545</v>
      </c>
      <c r="AU483" s="257">
        <f t="shared" si="396"/>
        <v>171.57479779548075</v>
      </c>
      <c r="AV483" s="258">
        <f t="shared" si="397"/>
        <v>37.733651216112939</v>
      </c>
      <c r="AW483" s="264">
        <v>1</v>
      </c>
      <c r="AX483" s="265">
        <f t="shared" si="398"/>
        <v>549.03935294553844</v>
      </c>
      <c r="AY483" s="265">
        <f t="shared" si="399"/>
        <v>236.08692176658147</v>
      </c>
      <c r="AZ483" s="265">
        <f t="shared" si="400"/>
        <v>991.01603206669665</v>
      </c>
      <c r="BA483" s="265">
        <f t="shared" si="401"/>
        <v>8164.2151783001545</v>
      </c>
      <c r="BB483" s="265">
        <f t="shared" si="402"/>
        <v>171.57479779548075</v>
      </c>
      <c r="BC483" s="266">
        <f t="shared" si="403"/>
        <v>37.733651216112939</v>
      </c>
      <c r="BE483" s="212">
        <f>'F. CONVERSIÓN DE CARBÓN A CARNE'!$H$20</f>
        <v>8.6971304768698895E-2</v>
      </c>
      <c r="BG483" s="13">
        <v>0.1</v>
      </c>
      <c r="BH483" s="13">
        <f t="shared" si="404"/>
        <v>90</v>
      </c>
      <c r="BI483">
        <f>(((((BD483+BE483+BF483)/0.392899638837687)^2)+((BH483/Q483)^2))^(1/2))*S483</f>
        <v>85.890886497216812</v>
      </c>
      <c r="BJ483">
        <f t="shared" si="420"/>
        <v>8185.8908864972173</v>
      </c>
      <c r="BK483" s="13">
        <f t="shared" si="405"/>
        <v>1</v>
      </c>
      <c r="BL483" s="13">
        <f t="shared" si="406"/>
        <v>0.43</v>
      </c>
      <c r="BM483" s="13">
        <f t="shared" si="407"/>
        <v>1.8050000000000002</v>
      </c>
      <c r="BN483" s="13">
        <f t="shared" si="408"/>
        <v>14.87</v>
      </c>
      <c r="BO483" s="13">
        <f t="shared" si="409"/>
        <v>0.3125</v>
      </c>
      <c r="BP483" s="13">
        <f t="shared" si="410"/>
        <v>9.0300000000000005E-2</v>
      </c>
      <c r="BQ483" s="13">
        <f>((((BJ483/(Q483+R483+S483+T483))^2)+((BK483/W483)^2))^(1/2))*AD483</f>
        <v>1.2908046224059568</v>
      </c>
      <c r="BR483" s="209">
        <f>((((BJ483/(Q483+R483+S483+T483))^2)+((BL483/X483)^2))^(1/2))*AE483</f>
        <v>0.55504598763456137</v>
      </c>
      <c r="BS483" s="209">
        <f>(((((BJ483/(Q483+R483+S483+T483))^2)+((BM483/Y483)^2))^(1/2))*AF483)</f>
        <v>2.3299023434427517</v>
      </c>
      <c r="BT483" s="209">
        <f>((((BJ483/(Q483+R483+S483+T483))^2)+((BN483/Z483)^2))^(1/2))*AG483</f>
        <v>19.194264735176578</v>
      </c>
      <c r="BU483" s="209">
        <f>((((BJ483/(Q483+R483+S483+T483))^2)+((BO483/AA483)^2))^(1/2))*AH483</f>
        <v>0.4033764445018615</v>
      </c>
      <c r="BV483" s="209">
        <f>((((BJ483/(Q483+R483+S483+T483))^2)+((BP483/AB483)^2))^(1/2))*AI483</f>
        <v>8.8712714578119106E-2</v>
      </c>
      <c r="CI483"/>
      <c r="CJ483"/>
      <c r="CK483"/>
      <c r="CL483"/>
      <c r="CM483"/>
    </row>
    <row r="484" spans="1:91" s="65" customFormat="1" ht="12.95" customHeight="1" thickBot="1" x14ac:dyDescent="0.3">
      <c r="A484" s="13">
        <v>4.6660242657318296</v>
      </c>
      <c r="B484" s="13">
        <v>-74.077766862203305</v>
      </c>
      <c r="C484" s="13">
        <v>31</v>
      </c>
      <c r="D484" s="13">
        <v>31</v>
      </c>
      <c r="E484" s="13">
        <v>2398</v>
      </c>
      <c r="F484" s="3" t="s">
        <v>5</v>
      </c>
      <c r="G484" s="4" t="s">
        <v>37</v>
      </c>
      <c r="H484" s="5" t="s">
        <v>38</v>
      </c>
      <c r="I484" s="14" t="s">
        <v>1563</v>
      </c>
      <c r="J484" s="3" t="s">
        <v>1553</v>
      </c>
      <c r="K484" s="6" t="s">
        <v>1551</v>
      </c>
      <c r="L484" s="15">
        <v>12</v>
      </c>
      <c r="M484" s="3">
        <v>7</v>
      </c>
      <c r="N484" s="3">
        <f t="shared" si="377"/>
        <v>360</v>
      </c>
      <c r="O484" s="3">
        <v>30</v>
      </c>
      <c r="P484" s="14" t="s">
        <v>1554</v>
      </c>
      <c r="Q484" s="3">
        <v>1600</v>
      </c>
      <c r="R484" s="14"/>
      <c r="S484" s="14"/>
      <c r="T484" s="14">
        <f>0.738210935315612*Q484</f>
        <v>1181.1374965049793</v>
      </c>
      <c r="U484" s="17">
        <v>3.9E-2</v>
      </c>
      <c r="V484" s="27">
        <v>2.02</v>
      </c>
      <c r="W484" s="28">
        <v>10.1</v>
      </c>
      <c r="X484" s="27">
        <v>1.9</v>
      </c>
      <c r="Y484" s="155">
        <v>18.05</v>
      </c>
      <c r="Z484" s="28">
        <v>160.19999999999999</v>
      </c>
      <c r="AA484" s="21">
        <v>3.125</v>
      </c>
      <c r="AB484" s="222">
        <v>1.0149999999999999</v>
      </c>
      <c r="AC484" s="237">
        <f t="shared" si="378"/>
        <v>8.857628663819149E-2</v>
      </c>
      <c r="AD484" s="22">
        <f t="shared" si="379"/>
        <v>0.44288143319095752</v>
      </c>
      <c r="AE484" s="22">
        <f t="shared" si="380"/>
        <v>8.3314329016120722E-2</v>
      </c>
      <c r="AF484" s="22">
        <f t="shared" si="381"/>
        <v>0.7914861256531468</v>
      </c>
      <c r="AG484" s="22">
        <f t="shared" si="382"/>
        <v>7.0247134254644932</v>
      </c>
      <c r="AH484" s="22">
        <f t="shared" si="383"/>
        <v>0.1370301464080933</v>
      </c>
      <c r="AI484" s="238">
        <f t="shared" si="384"/>
        <v>3.3874254707430641E-2</v>
      </c>
      <c r="AJ484" s="247">
        <f t="shared" si="385"/>
        <v>2.4604524066164303E-4</v>
      </c>
      <c r="AK484" s="23">
        <f t="shared" si="386"/>
        <v>1.2302262033082154E-3</v>
      </c>
      <c r="AL484" s="23">
        <f t="shared" si="387"/>
        <v>2.3142869171144644E-4</v>
      </c>
      <c r="AM484" s="23">
        <f t="shared" si="388"/>
        <v>2.198572571258741E-3</v>
      </c>
      <c r="AN484" s="23">
        <f t="shared" si="389"/>
        <v>1.9513092848512482E-2</v>
      </c>
      <c r="AO484" s="23">
        <f t="shared" si="390"/>
        <v>3.8063929557803693E-4</v>
      </c>
      <c r="AP484" s="248">
        <f t="shared" si="391"/>
        <v>9.4095151965085114E-5</v>
      </c>
      <c r="AQ484" s="256">
        <f t="shared" si="392"/>
        <v>1230.2262033082154</v>
      </c>
      <c r="AR484" s="257">
        <f t="shared" si="393"/>
        <v>231.42869171144645</v>
      </c>
      <c r="AS484" s="257">
        <f t="shared" si="394"/>
        <v>2198.5725712587409</v>
      </c>
      <c r="AT484" s="257">
        <f t="shared" si="395"/>
        <v>19513.092848512482</v>
      </c>
      <c r="AU484" s="257">
        <f t="shared" si="396"/>
        <v>380.63929557803692</v>
      </c>
      <c r="AV484" s="258">
        <f t="shared" si="397"/>
        <v>94.095151965085108</v>
      </c>
      <c r="AW484" s="264">
        <v>1</v>
      </c>
      <c r="AX484" s="265">
        <f t="shared" si="398"/>
        <v>1230.2262033082154</v>
      </c>
      <c r="AY484" s="265">
        <f t="shared" si="399"/>
        <v>231.42869171144645</v>
      </c>
      <c r="AZ484" s="265">
        <f t="shared" si="400"/>
        <v>2198.5725712587409</v>
      </c>
      <c r="BA484" s="265">
        <f t="shared" si="401"/>
        <v>19513.092848512482</v>
      </c>
      <c r="BB484" s="265">
        <f t="shared" si="402"/>
        <v>380.63929557803692</v>
      </c>
      <c r="BC484" s="266">
        <f t="shared" si="403"/>
        <v>94.095151965085108</v>
      </c>
      <c r="BD484" s="211">
        <f>'F. CONVERSIÓN DE CARBÓN A CARNE'!$F$20</f>
        <v>0.16207300021353654</v>
      </c>
      <c r="BG484" s="13">
        <v>0.1</v>
      </c>
      <c r="BH484" s="13">
        <f t="shared" si="404"/>
        <v>160</v>
      </c>
      <c r="BI484">
        <f>(((((BD484+BE484+BF484)/0.738210935315612)^2)+((BH484/Q484)^2))^(1/2))*T484</f>
        <v>284.94922494356086</v>
      </c>
      <c r="BJ484">
        <f t="shared" si="420"/>
        <v>25884.949224943561</v>
      </c>
      <c r="BK484" s="13">
        <f t="shared" si="405"/>
        <v>1.01</v>
      </c>
      <c r="BL484" s="13">
        <f t="shared" si="406"/>
        <v>0.19</v>
      </c>
      <c r="BM484" s="13">
        <f t="shared" si="407"/>
        <v>1.8050000000000002</v>
      </c>
      <c r="BN484" s="13">
        <f t="shared" si="408"/>
        <v>16.02</v>
      </c>
      <c r="BO484" s="13">
        <f t="shared" si="409"/>
        <v>0.3125</v>
      </c>
      <c r="BP484" s="13">
        <f t="shared" si="410"/>
        <v>0.10149999999999999</v>
      </c>
      <c r="BQ484" s="13">
        <f>((((BJ484/(Q484+R484+S484+T484))^2)+((BK484/W484)^2))^(1/2))*AD484</f>
        <v>4.1222791382692252</v>
      </c>
      <c r="BR484" s="209">
        <f>((((BJ484/(Q484+R484+S484+T484))^2)+((BL484/X484)^2))^(1/2))*AE484</f>
        <v>0.77547825373381463</v>
      </c>
      <c r="BS484" s="209">
        <f>(((((BJ484/(Q484+R484+S484+T484))^2)+((BM484/Y484)^2))^(1/2))*AF484)</f>
        <v>7.3670434104712381</v>
      </c>
      <c r="BT484" s="209">
        <f>((((BJ484/(Q484+R484+S484+T484))^2)+((BN484/Z484)^2))^(1/2))*AG484</f>
        <v>65.385061183240566</v>
      </c>
      <c r="BU484" s="209">
        <f>((((BJ484/(Q484+R484+S484+T484))^2)+((BO484/AA484)^2))^(1/2))*AH484</f>
        <v>1.2754576541674583</v>
      </c>
      <c r="BV484" s="209">
        <f>((((BJ484/(Q484+R484+S484+T484))^2)+((BP484/AB484)^2))^(1/2))*AI484</f>
        <v>0.31529687866741324</v>
      </c>
      <c r="CI484"/>
      <c r="CJ484"/>
      <c r="CK484"/>
      <c r="CL484"/>
      <c r="CM484"/>
    </row>
    <row r="485" spans="1:91" s="65" customFormat="1" ht="12.95" customHeight="1" thickBot="1" x14ac:dyDescent="0.3">
      <c r="A485" s="13">
        <v>4.6660242657318296</v>
      </c>
      <c r="B485" s="13">
        <v>-74.077766862203305</v>
      </c>
      <c r="C485" s="13">
        <v>31</v>
      </c>
      <c r="D485" s="13">
        <v>31</v>
      </c>
      <c r="E485" s="13">
        <v>2398</v>
      </c>
      <c r="F485" s="58" t="s">
        <v>13</v>
      </c>
      <c r="G485" s="59" t="s">
        <v>1191</v>
      </c>
      <c r="H485" s="60" t="s">
        <v>1192</v>
      </c>
      <c r="I485" s="16" t="s">
        <v>1563</v>
      </c>
      <c r="J485" s="16"/>
      <c r="K485" s="61">
        <v>40602</v>
      </c>
      <c r="L485" s="16">
        <v>10</v>
      </c>
      <c r="M485" s="16">
        <v>7</v>
      </c>
      <c r="N485" s="3">
        <f t="shared" si="377"/>
        <v>300</v>
      </c>
      <c r="O485" s="3">
        <v>30</v>
      </c>
      <c r="P485" s="16" t="s">
        <v>1554</v>
      </c>
      <c r="Q485" s="62">
        <v>550</v>
      </c>
      <c r="R485" s="14"/>
      <c r="S485" s="14"/>
      <c r="T485" s="14"/>
      <c r="U485" s="17">
        <v>3.9E-2</v>
      </c>
      <c r="V485" s="145">
        <v>0.36</v>
      </c>
      <c r="W485" s="150">
        <v>1.8</v>
      </c>
      <c r="X485" s="152">
        <v>10.3</v>
      </c>
      <c r="Y485" s="156">
        <f>0.01805*1000</f>
        <v>18.05</v>
      </c>
      <c r="Z485" s="150">
        <v>311.5</v>
      </c>
      <c r="AA485" s="157">
        <f>0.003125*1000</f>
        <v>3.125</v>
      </c>
      <c r="AB485" s="227">
        <v>0.28499999999999998</v>
      </c>
      <c r="AC485" s="237">
        <f t="shared" si="378"/>
        <v>3.1218269817035803E-3</v>
      </c>
      <c r="AD485" s="22">
        <f t="shared" si="379"/>
        <v>1.5609134908517902E-2</v>
      </c>
      <c r="AE485" s="22">
        <f t="shared" si="380"/>
        <v>8.9318938643185769E-2</v>
      </c>
      <c r="AF485" s="22">
        <f t="shared" si="381"/>
        <v>0.15652493616597118</v>
      </c>
      <c r="AG485" s="22">
        <f t="shared" si="382"/>
        <v>2.701247513335181</v>
      </c>
      <c r="AH485" s="22">
        <f t="shared" si="383"/>
        <v>2.7099192549510247E-2</v>
      </c>
      <c r="AI485" s="238">
        <f t="shared" si="384"/>
        <v>1.8810000000000001E-3</v>
      </c>
      <c r="AJ485" s="247">
        <f t="shared" si="385"/>
        <v>8.6717416158432791E-6</v>
      </c>
      <c r="AK485" s="23">
        <f t="shared" si="386"/>
        <v>4.3358708079216396E-5</v>
      </c>
      <c r="AL485" s="23">
        <f t="shared" si="387"/>
        <v>2.4810816289773824E-4</v>
      </c>
      <c r="AM485" s="23">
        <f t="shared" si="388"/>
        <v>4.3479148934991998E-4</v>
      </c>
      <c r="AN485" s="23">
        <f t="shared" si="389"/>
        <v>7.503465314819947E-3</v>
      </c>
      <c r="AO485" s="23">
        <f t="shared" si="390"/>
        <v>7.5275534859750687E-5</v>
      </c>
      <c r="AP485" s="248">
        <f t="shared" si="391"/>
        <v>5.2249999999999999E-6</v>
      </c>
      <c r="AQ485" s="256">
        <f t="shared" si="392"/>
        <v>43.358708079216399</v>
      </c>
      <c r="AR485" s="257">
        <f t="shared" si="393"/>
        <v>248.10816289773825</v>
      </c>
      <c r="AS485" s="257">
        <f t="shared" si="394"/>
        <v>434.79148934991997</v>
      </c>
      <c r="AT485" s="257">
        <f t="shared" si="395"/>
        <v>7503.4653148199468</v>
      </c>
      <c r="AU485" s="257">
        <f t="shared" si="396"/>
        <v>75.275534859750692</v>
      </c>
      <c r="AV485" s="258">
        <f t="shared" si="397"/>
        <v>5.2249999999999996</v>
      </c>
      <c r="AW485" s="264">
        <v>1</v>
      </c>
      <c r="AX485" s="265">
        <f t="shared" si="398"/>
        <v>43.358708079216399</v>
      </c>
      <c r="AY485" s="265">
        <f t="shared" si="399"/>
        <v>248.10816289773825</v>
      </c>
      <c r="AZ485" s="265">
        <f t="shared" si="400"/>
        <v>434.79148934991997</v>
      </c>
      <c r="BA485" s="265">
        <f t="shared" si="401"/>
        <v>7503.4653148199468</v>
      </c>
      <c r="BB485" s="265">
        <f t="shared" si="402"/>
        <v>75.275534859750692</v>
      </c>
      <c r="BC485" s="266">
        <f t="shared" si="403"/>
        <v>5.2249999999999996</v>
      </c>
      <c r="BG485" s="13">
        <v>0.1</v>
      </c>
      <c r="BH485" s="13">
        <f t="shared" si="404"/>
        <v>55</v>
      </c>
      <c r="BI485"/>
      <c r="BJ485">
        <f>BH485</f>
        <v>55</v>
      </c>
      <c r="BK485" s="13">
        <f t="shared" si="405"/>
        <v>0.18000000000000002</v>
      </c>
      <c r="BL485" s="13">
        <f t="shared" si="406"/>
        <v>1.03</v>
      </c>
      <c r="BM485" s="13">
        <f t="shared" si="407"/>
        <v>1.8050000000000002</v>
      </c>
      <c r="BN485" s="13">
        <f t="shared" si="408"/>
        <v>31.150000000000002</v>
      </c>
      <c r="BO485" s="13">
        <f t="shared" si="409"/>
        <v>0.3125</v>
      </c>
      <c r="BP485" s="13">
        <f t="shared" si="410"/>
        <v>2.8499999999999998E-2</v>
      </c>
      <c r="BQ485" s="13">
        <f>((((BJ485/Q485)^2)+((BK485/W485)^2))^(1/2))*AD485</f>
        <v>2.2074650284537342E-3</v>
      </c>
      <c r="BR485" s="209">
        <f>(((((BJ485/Q485))^2)+((BL485/X485)^2))^(1/2))*AE485</f>
        <v>1.2631605440596364E-2</v>
      </c>
      <c r="BS485" s="209">
        <f>(((((BJ485/Q485))^2)+((BM485/Y485)^2))^(1/2))*AF485</f>
        <v>2.2135968757549945E-2</v>
      </c>
      <c r="BT485" s="209">
        <f>((((BJ485/Q485)^2)+((BN485/Z485)^2))^(1/2))*AG485</f>
        <v>0.38201408686852117</v>
      </c>
      <c r="BU485" s="209">
        <f>((((BJ485/Q485)^2)+((BO485/AA485)^2))^(1/2))*AH485</f>
        <v>3.8324045632877331E-3</v>
      </c>
      <c r="BV485" s="209">
        <f>((((BJ485/Q485)^2)+((BP485/AB485)^2))^(1/2))*AI485</f>
        <v>2.6601357108237925E-4</v>
      </c>
      <c r="CI485"/>
      <c r="CJ485"/>
      <c r="CK485"/>
      <c r="CL485"/>
      <c r="CM485"/>
    </row>
    <row r="486" spans="1:91" s="65" customFormat="1" ht="12.95" customHeight="1" thickBot="1" x14ac:dyDescent="0.3">
      <c r="A486" s="13">
        <v>4.6663522417852104</v>
      </c>
      <c r="B486" s="13">
        <v>-74.1197864090325</v>
      </c>
      <c r="C486" s="13">
        <v>27</v>
      </c>
      <c r="D486" s="13">
        <v>31</v>
      </c>
      <c r="E486" s="13">
        <v>1901</v>
      </c>
      <c r="F486" s="3" t="s">
        <v>13</v>
      </c>
      <c r="G486" s="4" t="s">
        <v>193</v>
      </c>
      <c r="H486" s="5" t="s">
        <v>312</v>
      </c>
      <c r="I486" s="14" t="s">
        <v>1594</v>
      </c>
      <c r="J486" s="3" t="s">
        <v>1553</v>
      </c>
      <c r="K486" s="6">
        <v>40637</v>
      </c>
      <c r="L486" s="15">
        <v>12</v>
      </c>
      <c r="M486" s="3">
        <v>7</v>
      </c>
      <c r="N486" s="3">
        <f t="shared" si="377"/>
        <v>360</v>
      </c>
      <c r="O486" s="3">
        <v>30</v>
      </c>
      <c r="P486" s="14" t="s">
        <v>1554</v>
      </c>
      <c r="Q486" s="3">
        <v>1020</v>
      </c>
      <c r="R486" s="14"/>
      <c r="S486" s="14"/>
      <c r="T486" s="14">
        <f>0.738210935315612*Q486</f>
        <v>752.97515402192425</v>
      </c>
      <c r="U486" s="17">
        <v>3.9E-2</v>
      </c>
      <c r="V486" s="27">
        <v>2.02</v>
      </c>
      <c r="W486" s="28">
        <v>10.1</v>
      </c>
      <c r="X486" s="27">
        <v>1.9</v>
      </c>
      <c r="Y486" s="155">
        <v>18.05</v>
      </c>
      <c r="Z486" s="28">
        <v>160.19999999999999</v>
      </c>
      <c r="AA486" s="21">
        <v>3.125</v>
      </c>
      <c r="AB486" s="222">
        <v>1.0149999999999999</v>
      </c>
      <c r="AC486" s="237">
        <f t="shared" si="378"/>
        <v>5.6467382731847086E-2</v>
      </c>
      <c r="AD486" s="22">
        <f t="shared" si="379"/>
        <v>0.28233691365923541</v>
      </c>
      <c r="AE486" s="22">
        <f t="shared" si="380"/>
        <v>5.3112884747776958E-2</v>
      </c>
      <c r="AF486" s="22">
        <f t="shared" si="381"/>
        <v>0.50457240510388113</v>
      </c>
      <c r="AG486" s="22">
        <f t="shared" si="382"/>
        <v>4.4782548087336158</v>
      </c>
      <c r="AH486" s="22">
        <f t="shared" si="383"/>
        <v>8.7356718335159469E-2</v>
      </c>
      <c r="AI486" s="238">
        <f t="shared" si="384"/>
        <v>2.1594837375987035E-2</v>
      </c>
      <c r="AJ486" s="247">
        <f t="shared" si="385"/>
        <v>1.5685384092179746E-4</v>
      </c>
      <c r="AK486" s="23">
        <f t="shared" si="386"/>
        <v>7.8426920460898729E-4</v>
      </c>
      <c r="AL486" s="23">
        <f t="shared" si="387"/>
        <v>1.475357909660471E-4</v>
      </c>
      <c r="AM486" s="23">
        <f t="shared" si="388"/>
        <v>1.4015900141774475E-3</v>
      </c>
      <c r="AN486" s="23">
        <f t="shared" si="389"/>
        <v>1.2439596690926711E-2</v>
      </c>
      <c r="AO486" s="23">
        <f t="shared" si="390"/>
        <v>2.4265755093099854E-4</v>
      </c>
      <c r="AP486" s="248">
        <f t="shared" si="391"/>
        <v>5.9985659377741768E-5</v>
      </c>
      <c r="AQ486" s="256">
        <f t="shared" si="392"/>
        <v>784.26920460898725</v>
      </c>
      <c r="AR486" s="257">
        <f t="shared" si="393"/>
        <v>147.5357909660471</v>
      </c>
      <c r="AS486" s="257">
        <f t="shared" si="394"/>
        <v>1401.5900141774475</v>
      </c>
      <c r="AT486" s="257">
        <f t="shared" si="395"/>
        <v>12439.59669092671</v>
      </c>
      <c r="AU486" s="257">
        <f t="shared" si="396"/>
        <v>242.65755093099855</v>
      </c>
      <c r="AV486" s="258">
        <f t="shared" si="397"/>
        <v>59.985659377741769</v>
      </c>
      <c r="AW486" s="264">
        <v>1</v>
      </c>
      <c r="AX486" s="265">
        <f t="shared" si="398"/>
        <v>784.26920460898725</v>
      </c>
      <c r="AY486" s="265">
        <f t="shared" si="399"/>
        <v>147.5357909660471</v>
      </c>
      <c r="AZ486" s="265">
        <f t="shared" si="400"/>
        <v>1401.5900141774475</v>
      </c>
      <c r="BA486" s="265">
        <f t="shared" si="401"/>
        <v>12439.59669092671</v>
      </c>
      <c r="BB486" s="265">
        <f t="shared" si="402"/>
        <v>242.65755093099855</v>
      </c>
      <c r="BC486" s="266">
        <f t="shared" si="403"/>
        <v>59.985659377741769</v>
      </c>
      <c r="BD486" s="211">
        <f>'F. CONVERSIÓN DE CARBÓN A CARNE'!$F$20</f>
        <v>0.16207300021353654</v>
      </c>
      <c r="BG486" s="13">
        <v>0.1</v>
      </c>
      <c r="BH486" s="13">
        <f t="shared" si="404"/>
        <v>102</v>
      </c>
      <c r="BI486">
        <f>(((((BD486+BE486+BF486)/0.738210935315612)^2)+((BH486/Q486)^2))^(1/2))*T486</f>
        <v>181.65513090152007</v>
      </c>
      <c r="BJ486">
        <f t="shared" ref="BJ486:BJ487" si="421">(((BH486)^2)+((BI486^2))^(1/2))</f>
        <v>10585.655130901519</v>
      </c>
      <c r="BK486" s="13">
        <f t="shared" si="405"/>
        <v>1.01</v>
      </c>
      <c r="BL486" s="13">
        <f t="shared" si="406"/>
        <v>0.19</v>
      </c>
      <c r="BM486" s="13">
        <f t="shared" si="407"/>
        <v>1.8050000000000002</v>
      </c>
      <c r="BN486" s="13">
        <f t="shared" si="408"/>
        <v>16.02</v>
      </c>
      <c r="BO486" s="13">
        <f t="shared" si="409"/>
        <v>0.3125</v>
      </c>
      <c r="BP486" s="13">
        <f t="shared" si="410"/>
        <v>0.10149999999999999</v>
      </c>
      <c r="BQ486" s="13">
        <f>((((BJ486/(Q486+R486+S486+T486))^2)+((BK486/W486)^2))^(1/2))*AD486</f>
        <v>1.6859460023216144</v>
      </c>
      <c r="BR486" s="209">
        <f>((((BJ486/(Q486+R486+S486+T486))^2)+((BL486/X486)^2))^(1/2))*AE486</f>
        <v>0.31715815885258092</v>
      </c>
      <c r="BS486" s="209">
        <f>(((((BJ486/(Q486+R486+S486+T486))^2)+((BM486/Y486)^2))^(1/2))*AF486)</f>
        <v>3.0130025090995192</v>
      </c>
      <c r="BT486" s="209">
        <f>((((BJ486/(Q486+R486+S486+T486))^2)+((BN486/Z486)^2))^(1/2))*AG486</f>
        <v>26.741440551675513</v>
      </c>
      <c r="BU486" s="209">
        <f>((((BJ486/(Q486+R486+S486+T486))^2)+((BO486/AA486)^2))^(1/2))*AH486</f>
        <v>0.52164170863911341</v>
      </c>
      <c r="BV486" s="209">
        <f>((((BJ486/(Q486+R486+S486+T486))^2)+((BP486/AB486)^2))^(1/2))*AI486</f>
        <v>0.12895136265735618</v>
      </c>
      <c r="CI486"/>
      <c r="CJ486"/>
      <c r="CK486"/>
      <c r="CL486"/>
      <c r="CM486"/>
    </row>
    <row r="487" spans="1:91" s="65" customFormat="1" ht="12.95" customHeight="1" thickBot="1" x14ac:dyDescent="0.3">
      <c r="A487" s="13">
        <v>4.6666861111111118</v>
      </c>
      <c r="B487" s="13">
        <v>-74.078633333333329</v>
      </c>
      <c r="C487" s="13">
        <v>31</v>
      </c>
      <c r="D487" s="13">
        <v>31</v>
      </c>
      <c r="E487" s="13">
        <v>2398</v>
      </c>
      <c r="F487" s="3" t="s">
        <v>5</v>
      </c>
      <c r="G487" s="4" t="s">
        <v>67</v>
      </c>
      <c r="H487" s="5" t="s">
        <v>68</v>
      </c>
      <c r="I487" s="14" t="s">
        <v>1563</v>
      </c>
      <c r="J487" s="3" t="s">
        <v>1565</v>
      </c>
      <c r="K487" s="6" t="s">
        <v>1551</v>
      </c>
      <c r="L487" s="15">
        <v>12</v>
      </c>
      <c r="M487" s="3">
        <v>7</v>
      </c>
      <c r="N487" s="3">
        <f t="shared" si="377"/>
        <v>360</v>
      </c>
      <c r="O487" s="3">
        <v>30</v>
      </c>
      <c r="P487" s="14" t="s">
        <v>1554</v>
      </c>
      <c r="Q487" s="3">
        <v>1200</v>
      </c>
      <c r="R487" s="14"/>
      <c r="S487" s="14">
        <f>0.392899638837687*Q487</f>
        <v>471.47956660522442</v>
      </c>
      <c r="T487" s="14"/>
      <c r="U487" s="17">
        <v>3.9E-2</v>
      </c>
      <c r="V487" s="27">
        <v>2</v>
      </c>
      <c r="W487" s="28">
        <v>10</v>
      </c>
      <c r="X487" s="27">
        <v>4.3</v>
      </c>
      <c r="Y487" s="29">
        <v>18.05</v>
      </c>
      <c r="Z487" s="28">
        <v>148.69999999999999</v>
      </c>
      <c r="AA487" s="31">
        <v>3.125</v>
      </c>
      <c r="AB487" s="225">
        <v>0.90300000000000002</v>
      </c>
      <c r="AC487" s="237">
        <f t="shared" si="378"/>
        <v>5.2707777882771686E-2</v>
      </c>
      <c r="AD487" s="22">
        <f t="shared" si="379"/>
        <v>0.26353888941385833</v>
      </c>
      <c r="AE487" s="22">
        <f t="shared" si="380"/>
        <v>0.11332172244795911</v>
      </c>
      <c r="AF487" s="22">
        <f t="shared" si="381"/>
        <v>0.47568769539201439</v>
      </c>
      <c r="AG487" s="22">
        <f t="shared" si="382"/>
        <v>3.9188232855840748</v>
      </c>
      <c r="AH487" s="22">
        <f t="shared" si="383"/>
        <v>8.2355902941830747E-2</v>
      </c>
      <c r="AI487" s="238">
        <f t="shared" si="384"/>
        <v>1.8112152583734213E-2</v>
      </c>
      <c r="AJ487" s="247">
        <f t="shared" si="385"/>
        <v>1.4641049411881024E-4</v>
      </c>
      <c r="AK487" s="23">
        <f t="shared" si="386"/>
        <v>7.3205247059405089E-4</v>
      </c>
      <c r="AL487" s="23">
        <f t="shared" si="387"/>
        <v>3.1478256235544199E-4</v>
      </c>
      <c r="AM487" s="23">
        <f t="shared" si="388"/>
        <v>1.3213547094222621E-3</v>
      </c>
      <c r="AN487" s="23">
        <f t="shared" si="389"/>
        <v>1.0885620237733542E-2</v>
      </c>
      <c r="AO487" s="23">
        <f t="shared" si="390"/>
        <v>2.2876639706064097E-4</v>
      </c>
      <c r="AP487" s="248">
        <f t="shared" si="391"/>
        <v>5.031153495481726E-5</v>
      </c>
      <c r="AQ487" s="256">
        <f t="shared" si="392"/>
        <v>732.05247059405087</v>
      </c>
      <c r="AR487" s="257">
        <f t="shared" si="393"/>
        <v>314.782562355442</v>
      </c>
      <c r="AS487" s="257">
        <f t="shared" si="394"/>
        <v>1321.3547094222622</v>
      </c>
      <c r="AT487" s="257">
        <f t="shared" si="395"/>
        <v>10885.620237733541</v>
      </c>
      <c r="AU487" s="257">
        <f t="shared" si="396"/>
        <v>228.76639706064097</v>
      </c>
      <c r="AV487" s="258">
        <f t="shared" si="397"/>
        <v>50.311534954817262</v>
      </c>
      <c r="AW487" s="264">
        <v>1</v>
      </c>
      <c r="AX487" s="265">
        <f t="shared" si="398"/>
        <v>732.05247059405087</v>
      </c>
      <c r="AY487" s="265">
        <f t="shared" si="399"/>
        <v>314.782562355442</v>
      </c>
      <c r="AZ487" s="265">
        <f t="shared" si="400"/>
        <v>1321.3547094222622</v>
      </c>
      <c r="BA487" s="265">
        <f t="shared" si="401"/>
        <v>10885.620237733541</v>
      </c>
      <c r="BB487" s="265">
        <f t="shared" si="402"/>
        <v>228.76639706064097</v>
      </c>
      <c r="BC487" s="266">
        <f t="shared" si="403"/>
        <v>50.311534954817262</v>
      </c>
      <c r="BE487" s="212">
        <f>'F. CONVERSIÓN DE CARBÓN A CARNE'!$H$20</f>
        <v>8.6971304768698895E-2</v>
      </c>
      <c r="BG487" s="13">
        <v>0.1</v>
      </c>
      <c r="BH487" s="13">
        <f t="shared" si="404"/>
        <v>120</v>
      </c>
      <c r="BI487">
        <f>(((((BD487+BE487+BF487)/0.392899638837687)^2)+((BH487/Q487)^2))^(1/2))*S487</f>
        <v>114.52118199628909</v>
      </c>
      <c r="BJ487">
        <f t="shared" si="421"/>
        <v>14514.52118199629</v>
      </c>
      <c r="BK487" s="13">
        <f t="shared" si="405"/>
        <v>1</v>
      </c>
      <c r="BL487" s="13">
        <f t="shared" si="406"/>
        <v>0.43</v>
      </c>
      <c r="BM487" s="13">
        <f t="shared" si="407"/>
        <v>1.8050000000000002</v>
      </c>
      <c r="BN487" s="13">
        <f t="shared" si="408"/>
        <v>14.87</v>
      </c>
      <c r="BO487" s="13">
        <f t="shared" si="409"/>
        <v>0.3125</v>
      </c>
      <c r="BP487" s="13">
        <f t="shared" si="410"/>
        <v>9.0300000000000005E-2</v>
      </c>
      <c r="BQ487" s="13">
        <f>((((BJ487/(Q487+R487+S487+T487))^2)+((BK487/W487)^2))^(1/2))*AD487</f>
        <v>2.2886276916542623</v>
      </c>
      <c r="BR487" s="209">
        <f>((((BJ487/(Q487+R487+S487+T487))^2)+((BL487/X487)^2))^(1/2))*AE487</f>
        <v>0.98410990741133308</v>
      </c>
      <c r="BS487" s="209">
        <f>(((((BJ487/(Q487+R487+S487+T487))^2)+((BM487/Y487)^2))^(1/2))*AF487)</f>
        <v>4.1309729834359441</v>
      </c>
      <c r="BT487" s="209">
        <f>((((BJ487/(Q487+R487+S487+T487))^2)+((BN487/Z487)^2))^(1/2))*AG487</f>
        <v>34.03189377489889</v>
      </c>
      <c r="BU487" s="209">
        <f>((((BJ487/(Q487+R487+S487+T487))^2)+((BO487/AA487)^2))^(1/2))*AH487</f>
        <v>0.7151961536419571</v>
      </c>
      <c r="BV487" s="209">
        <f>((((BJ487/(Q487+R487+S487+T487))^2)+((BP487/AB487)^2))^(1/2))*AI487</f>
        <v>0.15728978008063824</v>
      </c>
      <c r="CI487"/>
      <c r="CJ487"/>
      <c r="CK487"/>
      <c r="CL487"/>
      <c r="CM487"/>
    </row>
    <row r="488" spans="1:91" s="65" customFormat="1" ht="12.95" customHeight="1" thickBot="1" x14ac:dyDescent="0.3">
      <c r="A488" s="13">
        <v>4.6666879999999997</v>
      </c>
      <c r="B488" s="13">
        <v>-74.067909999999998</v>
      </c>
      <c r="C488" s="13">
        <v>33</v>
      </c>
      <c r="D488" s="13">
        <v>31</v>
      </c>
      <c r="E488" s="13">
        <v>2400</v>
      </c>
      <c r="F488" s="58" t="s">
        <v>13</v>
      </c>
      <c r="G488" s="59" t="s">
        <v>1117</v>
      </c>
      <c r="H488" s="60" t="s">
        <v>1118</v>
      </c>
      <c r="I488" s="16" t="s">
        <v>1563</v>
      </c>
      <c r="J488" s="16"/>
      <c r="K488" s="66">
        <v>39994</v>
      </c>
      <c r="L488" s="16">
        <v>4</v>
      </c>
      <c r="M488" s="16">
        <v>7</v>
      </c>
      <c r="N488" s="3">
        <f t="shared" si="377"/>
        <v>120</v>
      </c>
      <c r="O488" s="3">
        <v>30</v>
      </c>
      <c r="P488" s="16" t="s">
        <v>1554</v>
      </c>
      <c r="Q488" s="62">
        <v>550</v>
      </c>
      <c r="R488" s="14"/>
      <c r="S488" s="14"/>
      <c r="T488" s="14"/>
      <c r="U488" s="17">
        <v>3.9E-2</v>
      </c>
      <c r="V488" s="33">
        <v>0.36</v>
      </c>
      <c r="W488" s="34">
        <v>1.8</v>
      </c>
      <c r="X488" s="33">
        <v>10.3</v>
      </c>
      <c r="Y488" s="29">
        <f>0.01805*1000</f>
        <v>18.05</v>
      </c>
      <c r="Z488" s="34">
        <v>311.5</v>
      </c>
      <c r="AA488" s="21">
        <f>0.003125*1000</f>
        <v>3.125</v>
      </c>
      <c r="AB488" s="216">
        <v>0.28499999999999998</v>
      </c>
      <c r="AC488" s="237">
        <f t="shared" si="378"/>
        <v>3.1218269817035803E-3</v>
      </c>
      <c r="AD488" s="22">
        <f t="shared" si="379"/>
        <v>1.5609134908517902E-2</v>
      </c>
      <c r="AE488" s="22">
        <f t="shared" si="380"/>
        <v>8.9318938643185769E-2</v>
      </c>
      <c r="AF488" s="22">
        <f t="shared" si="381"/>
        <v>0.15652493616597118</v>
      </c>
      <c r="AG488" s="22">
        <f t="shared" si="382"/>
        <v>2.701247513335181</v>
      </c>
      <c r="AH488" s="22">
        <f t="shared" si="383"/>
        <v>2.7099192549510247E-2</v>
      </c>
      <c r="AI488" s="238">
        <f t="shared" si="384"/>
        <v>1.8810000000000001E-3</v>
      </c>
      <c r="AJ488" s="247">
        <f t="shared" si="385"/>
        <v>8.6717416158432791E-6</v>
      </c>
      <c r="AK488" s="23">
        <f t="shared" si="386"/>
        <v>4.3358708079216396E-5</v>
      </c>
      <c r="AL488" s="23">
        <f t="shared" si="387"/>
        <v>2.4810816289773824E-4</v>
      </c>
      <c r="AM488" s="23">
        <f t="shared" si="388"/>
        <v>4.3479148934991998E-4</v>
      </c>
      <c r="AN488" s="23">
        <f t="shared" si="389"/>
        <v>7.503465314819947E-3</v>
      </c>
      <c r="AO488" s="23">
        <f t="shared" si="390"/>
        <v>7.5275534859750687E-5</v>
      </c>
      <c r="AP488" s="248">
        <f t="shared" si="391"/>
        <v>5.2249999999999999E-6</v>
      </c>
      <c r="AQ488" s="256">
        <f t="shared" si="392"/>
        <v>43.358708079216399</v>
      </c>
      <c r="AR488" s="257">
        <f t="shared" si="393"/>
        <v>248.10816289773825</v>
      </c>
      <c r="AS488" s="257">
        <f t="shared" si="394"/>
        <v>434.79148934991997</v>
      </c>
      <c r="AT488" s="257">
        <f t="shared" si="395"/>
        <v>7503.4653148199468</v>
      </c>
      <c r="AU488" s="257">
        <f t="shared" si="396"/>
        <v>75.275534859750692</v>
      </c>
      <c r="AV488" s="258">
        <f t="shared" si="397"/>
        <v>5.2249999999999996</v>
      </c>
      <c r="AW488" s="264">
        <v>1</v>
      </c>
      <c r="AX488" s="265">
        <f t="shared" si="398"/>
        <v>43.358708079216399</v>
      </c>
      <c r="AY488" s="265">
        <f t="shared" si="399"/>
        <v>248.10816289773825</v>
      </c>
      <c r="AZ488" s="265">
        <f t="shared" si="400"/>
        <v>434.79148934991997</v>
      </c>
      <c r="BA488" s="265">
        <f t="shared" si="401"/>
        <v>7503.4653148199468</v>
      </c>
      <c r="BB488" s="265">
        <f t="shared" si="402"/>
        <v>75.275534859750692</v>
      </c>
      <c r="BC488" s="266">
        <f t="shared" si="403"/>
        <v>5.2249999999999996</v>
      </c>
      <c r="BG488" s="13">
        <v>0.1</v>
      </c>
      <c r="BH488" s="13">
        <f t="shared" si="404"/>
        <v>55</v>
      </c>
      <c r="BI488"/>
      <c r="BJ488">
        <f t="shared" ref="BJ488:BJ493" si="422">BH488</f>
        <v>55</v>
      </c>
      <c r="BK488" s="13">
        <f t="shared" si="405"/>
        <v>0.18000000000000002</v>
      </c>
      <c r="BL488" s="13">
        <f t="shared" si="406"/>
        <v>1.03</v>
      </c>
      <c r="BM488" s="13">
        <f t="shared" si="407"/>
        <v>1.8050000000000002</v>
      </c>
      <c r="BN488" s="13">
        <f t="shared" si="408"/>
        <v>31.150000000000002</v>
      </c>
      <c r="BO488" s="13">
        <f t="shared" si="409"/>
        <v>0.3125</v>
      </c>
      <c r="BP488" s="13">
        <f t="shared" si="410"/>
        <v>2.8499999999999998E-2</v>
      </c>
      <c r="BQ488" s="13">
        <f t="shared" ref="BQ488:BQ493" si="423">((((BJ488/Q488)^2)+((BK488/W488)^2))^(1/2))*AD488</f>
        <v>2.2074650284537342E-3</v>
      </c>
      <c r="BR488" s="209">
        <f t="shared" ref="BR488:BR493" si="424">(((((BJ488/Q488))^2)+((BL488/X488)^2))^(1/2))*AE488</f>
        <v>1.2631605440596364E-2</v>
      </c>
      <c r="BS488" s="209">
        <f t="shared" ref="BS488:BS493" si="425">(((((BJ488/Q488))^2)+((BM488/Y488)^2))^(1/2))*AF488</f>
        <v>2.2135968757549945E-2</v>
      </c>
      <c r="BT488" s="209">
        <f t="shared" ref="BT488:BT493" si="426">((((BJ488/Q488)^2)+((BN488/Z488)^2))^(1/2))*AG488</f>
        <v>0.38201408686852117</v>
      </c>
      <c r="BU488" s="209">
        <f t="shared" ref="BU488:BU493" si="427">((((BJ488/Q488)^2)+((BO488/AA488)^2))^(1/2))*AH488</f>
        <v>3.8324045632877331E-3</v>
      </c>
      <c r="BV488" s="209">
        <f t="shared" ref="BV488:BV493" si="428">((((BJ488/Q488)^2)+((BP488/AB488)^2))^(1/2))*AI488</f>
        <v>2.6601357108237925E-4</v>
      </c>
      <c r="CI488"/>
      <c r="CJ488"/>
      <c r="CK488"/>
      <c r="CL488"/>
      <c r="CM488"/>
    </row>
    <row r="489" spans="1:91" s="65" customFormat="1" ht="12.95" customHeight="1" thickBot="1" x14ac:dyDescent="0.3">
      <c r="A489" s="13">
        <v>4.6667860037329802</v>
      </c>
      <c r="B489" s="13">
        <v>-74.078822477356098</v>
      </c>
      <c r="C489" s="13">
        <v>31</v>
      </c>
      <c r="D489" s="13">
        <v>31</v>
      </c>
      <c r="E489" s="13">
        <v>2398</v>
      </c>
      <c r="F489" s="83" t="s">
        <v>13</v>
      </c>
      <c r="G489" s="59" t="s">
        <v>1516</v>
      </c>
      <c r="H489" s="60" t="s">
        <v>1517</v>
      </c>
      <c r="I489" s="83" t="s">
        <v>1563</v>
      </c>
      <c r="J489" s="58"/>
      <c r="K489" s="85">
        <v>41239</v>
      </c>
      <c r="L489" s="16">
        <v>12</v>
      </c>
      <c r="M489" s="16">
        <v>7</v>
      </c>
      <c r="N489" s="3">
        <f t="shared" si="377"/>
        <v>360</v>
      </c>
      <c r="O489" s="3">
        <v>30</v>
      </c>
      <c r="P489" s="58" t="s">
        <v>1632</v>
      </c>
      <c r="Q489" s="62">
        <v>550</v>
      </c>
      <c r="R489" s="14"/>
      <c r="S489" s="14"/>
      <c r="T489" s="14"/>
      <c r="U489" s="17">
        <v>3.9E-2</v>
      </c>
      <c r="V489" s="33">
        <v>0.36</v>
      </c>
      <c r="W489" s="34">
        <v>1.8</v>
      </c>
      <c r="X489" s="33">
        <v>10.3</v>
      </c>
      <c r="Y489" s="29">
        <f>0.01805*1000</f>
        <v>18.05</v>
      </c>
      <c r="Z489" s="34">
        <v>311.5</v>
      </c>
      <c r="AA489" s="21">
        <f>0.003125*1000</f>
        <v>3.125</v>
      </c>
      <c r="AB489" s="216">
        <v>0.28499999999999998</v>
      </c>
      <c r="AC489" s="237">
        <f t="shared" si="378"/>
        <v>3.1218269817035803E-3</v>
      </c>
      <c r="AD489" s="22">
        <f t="shared" si="379"/>
        <v>1.5609134908517902E-2</v>
      </c>
      <c r="AE489" s="22">
        <f t="shared" si="380"/>
        <v>8.9318938643185769E-2</v>
      </c>
      <c r="AF489" s="22">
        <f t="shared" si="381"/>
        <v>0.15652493616597118</v>
      </c>
      <c r="AG489" s="22">
        <f t="shared" si="382"/>
        <v>2.701247513335181</v>
      </c>
      <c r="AH489" s="22">
        <f t="shared" si="383"/>
        <v>2.7099192549510247E-2</v>
      </c>
      <c r="AI489" s="238">
        <f t="shared" si="384"/>
        <v>1.8810000000000001E-3</v>
      </c>
      <c r="AJ489" s="247">
        <f t="shared" si="385"/>
        <v>8.6717416158432791E-6</v>
      </c>
      <c r="AK489" s="23">
        <f t="shared" si="386"/>
        <v>4.3358708079216396E-5</v>
      </c>
      <c r="AL489" s="23">
        <f t="shared" si="387"/>
        <v>2.4810816289773824E-4</v>
      </c>
      <c r="AM489" s="23">
        <f t="shared" si="388"/>
        <v>4.3479148934991998E-4</v>
      </c>
      <c r="AN489" s="23">
        <f t="shared" si="389"/>
        <v>7.503465314819947E-3</v>
      </c>
      <c r="AO489" s="23">
        <f t="shared" si="390"/>
        <v>7.5275534859750687E-5</v>
      </c>
      <c r="AP489" s="248">
        <f t="shared" si="391"/>
        <v>5.2249999999999999E-6</v>
      </c>
      <c r="AQ489" s="256">
        <f t="shared" si="392"/>
        <v>43.358708079216399</v>
      </c>
      <c r="AR489" s="257">
        <f t="shared" si="393"/>
        <v>248.10816289773825</v>
      </c>
      <c r="AS489" s="257">
        <f t="shared" si="394"/>
        <v>434.79148934991997</v>
      </c>
      <c r="AT489" s="257">
        <f t="shared" si="395"/>
        <v>7503.4653148199468</v>
      </c>
      <c r="AU489" s="257">
        <f t="shared" si="396"/>
        <v>75.275534859750692</v>
      </c>
      <c r="AV489" s="258">
        <f t="shared" si="397"/>
        <v>5.2249999999999996</v>
      </c>
      <c r="AW489" s="264">
        <v>1</v>
      </c>
      <c r="AX489" s="265">
        <f t="shared" si="398"/>
        <v>43.358708079216399</v>
      </c>
      <c r="AY489" s="265">
        <f t="shared" si="399"/>
        <v>248.10816289773825</v>
      </c>
      <c r="AZ489" s="265">
        <f t="shared" si="400"/>
        <v>434.79148934991997</v>
      </c>
      <c r="BA489" s="265">
        <f t="shared" si="401"/>
        <v>7503.4653148199468</v>
      </c>
      <c r="BB489" s="265">
        <f t="shared" si="402"/>
        <v>75.275534859750692</v>
      </c>
      <c r="BC489" s="266">
        <f t="shared" si="403"/>
        <v>5.2249999999999996</v>
      </c>
      <c r="BG489" s="13">
        <v>0.1</v>
      </c>
      <c r="BH489" s="13">
        <f t="shared" si="404"/>
        <v>55</v>
      </c>
      <c r="BI489"/>
      <c r="BJ489">
        <f t="shared" si="422"/>
        <v>55</v>
      </c>
      <c r="BK489" s="13">
        <f t="shared" si="405"/>
        <v>0.18000000000000002</v>
      </c>
      <c r="BL489" s="13">
        <f t="shared" si="406"/>
        <v>1.03</v>
      </c>
      <c r="BM489" s="13">
        <f t="shared" si="407"/>
        <v>1.8050000000000002</v>
      </c>
      <c r="BN489" s="13">
        <f t="shared" si="408"/>
        <v>31.150000000000002</v>
      </c>
      <c r="BO489" s="13">
        <f t="shared" si="409"/>
        <v>0.3125</v>
      </c>
      <c r="BP489" s="13">
        <f t="shared" si="410"/>
        <v>2.8499999999999998E-2</v>
      </c>
      <c r="BQ489" s="13">
        <f t="shared" si="423"/>
        <v>2.2074650284537342E-3</v>
      </c>
      <c r="BR489" s="209">
        <f t="shared" si="424"/>
        <v>1.2631605440596364E-2</v>
      </c>
      <c r="BS489" s="209">
        <f t="shared" si="425"/>
        <v>2.2135968757549945E-2</v>
      </c>
      <c r="BT489" s="209">
        <f t="shared" si="426"/>
        <v>0.38201408686852117</v>
      </c>
      <c r="BU489" s="209">
        <f t="shared" si="427"/>
        <v>3.8324045632877331E-3</v>
      </c>
      <c r="BV489" s="209">
        <f t="shared" si="428"/>
        <v>2.6601357108237925E-4</v>
      </c>
      <c r="CI489"/>
      <c r="CJ489"/>
      <c r="CK489"/>
      <c r="CL489"/>
      <c r="CM489"/>
    </row>
    <row r="490" spans="1:91" s="65" customFormat="1" ht="12.95" customHeight="1" thickBot="1" x14ac:dyDescent="0.3">
      <c r="A490" s="13">
        <v>4.6669792929853298</v>
      </c>
      <c r="B490" s="13">
        <v>-74.074786200442702</v>
      </c>
      <c r="C490" s="13">
        <v>32</v>
      </c>
      <c r="D490" s="13">
        <v>31</v>
      </c>
      <c r="E490" s="13">
        <v>2399</v>
      </c>
      <c r="F490" s="83" t="s">
        <v>13</v>
      </c>
      <c r="G490" s="59" t="s">
        <v>1412</v>
      </c>
      <c r="H490" s="60" t="s">
        <v>1413</v>
      </c>
      <c r="I490" s="93" t="s">
        <v>1563</v>
      </c>
      <c r="J490" s="71"/>
      <c r="K490" s="94">
        <v>40869</v>
      </c>
      <c r="L490" s="93">
        <v>5</v>
      </c>
      <c r="M490" s="16">
        <v>7</v>
      </c>
      <c r="N490" s="3">
        <f t="shared" si="377"/>
        <v>150</v>
      </c>
      <c r="O490" s="3">
        <v>30</v>
      </c>
      <c r="P490" s="16" t="s">
        <v>1632</v>
      </c>
      <c r="Q490" s="62">
        <v>550</v>
      </c>
      <c r="R490" s="14"/>
      <c r="S490" s="14"/>
      <c r="T490" s="14"/>
      <c r="U490" s="17">
        <v>3.9E-2</v>
      </c>
      <c r="V490" s="145">
        <v>0.36</v>
      </c>
      <c r="W490" s="150">
        <v>1.8</v>
      </c>
      <c r="X490" s="152">
        <v>10.3</v>
      </c>
      <c r="Y490" s="156">
        <f>0.01805*1000</f>
        <v>18.05</v>
      </c>
      <c r="Z490" s="150">
        <v>311.5</v>
      </c>
      <c r="AA490" s="157">
        <f>0.003125*1000</f>
        <v>3.125</v>
      </c>
      <c r="AB490" s="227">
        <v>0.28499999999999998</v>
      </c>
      <c r="AC490" s="237">
        <f t="shared" si="378"/>
        <v>3.1218269817035803E-3</v>
      </c>
      <c r="AD490" s="22">
        <f t="shared" si="379"/>
        <v>1.5609134908517902E-2</v>
      </c>
      <c r="AE490" s="22">
        <f t="shared" si="380"/>
        <v>8.9318938643185769E-2</v>
      </c>
      <c r="AF490" s="22">
        <f t="shared" si="381"/>
        <v>0.15652493616597118</v>
      </c>
      <c r="AG490" s="22">
        <f t="shared" si="382"/>
        <v>2.701247513335181</v>
      </c>
      <c r="AH490" s="22">
        <f t="shared" si="383"/>
        <v>2.7099192549510247E-2</v>
      </c>
      <c r="AI490" s="238">
        <f t="shared" si="384"/>
        <v>1.8810000000000001E-3</v>
      </c>
      <c r="AJ490" s="247">
        <f t="shared" si="385"/>
        <v>8.6717416158432791E-6</v>
      </c>
      <c r="AK490" s="23">
        <f t="shared" si="386"/>
        <v>4.3358708079216396E-5</v>
      </c>
      <c r="AL490" s="23">
        <f t="shared" si="387"/>
        <v>2.4810816289773824E-4</v>
      </c>
      <c r="AM490" s="23">
        <f t="shared" si="388"/>
        <v>4.3479148934991998E-4</v>
      </c>
      <c r="AN490" s="23">
        <f t="shared" si="389"/>
        <v>7.503465314819947E-3</v>
      </c>
      <c r="AO490" s="23">
        <f t="shared" si="390"/>
        <v>7.5275534859750687E-5</v>
      </c>
      <c r="AP490" s="248">
        <f t="shared" si="391"/>
        <v>5.2249999999999999E-6</v>
      </c>
      <c r="AQ490" s="256">
        <f t="shared" si="392"/>
        <v>43.358708079216399</v>
      </c>
      <c r="AR490" s="257">
        <f t="shared" si="393"/>
        <v>248.10816289773825</v>
      </c>
      <c r="AS490" s="257">
        <f t="shared" si="394"/>
        <v>434.79148934991997</v>
      </c>
      <c r="AT490" s="257">
        <f t="shared" si="395"/>
        <v>7503.4653148199468</v>
      </c>
      <c r="AU490" s="257">
        <f t="shared" si="396"/>
        <v>75.275534859750692</v>
      </c>
      <c r="AV490" s="258">
        <f t="shared" si="397"/>
        <v>5.2249999999999996</v>
      </c>
      <c r="AW490" s="264">
        <v>1</v>
      </c>
      <c r="AX490" s="265">
        <f t="shared" si="398"/>
        <v>43.358708079216399</v>
      </c>
      <c r="AY490" s="265">
        <f t="shared" si="399"/>
        <v>248.10816289773825</v>
      </c>
      <c r="AZ490" s="265">
        <f t="shared" si="400"/>
        <v>434.79148934991997</v>
      </c>
      <c r="BA490" s="265">
        <f t="shared" si="401"/>
        <v>7503.4653148199468</v>
      </c>
      <c r="BB490" s="265">
        <f t="shared" si="402"/>
        <v>75.275534859750692</v>
      </c>
      <c r="BC490" s="266">
        <f t="shared" si="403"/>
        <v>5.2249999999999996</v>
      </c>
      <c r="BG490" s="13">
        <v>0.1</v>
      </c>
      <c r="BH490" s="13">
        <f t="shared" si="404"/>
        <v>55</v>
      </c>
      <c r="BI490"/>
      <c r="BJ490">
        <f t="shared" si="422"/>
        <v>55</v>
      </c>
      <c r="BK490" s="13">
        <f t="shared" si="405"/>
        <v>0.18000000000000002</v>
      </c>
      <c r="BL490" s="13">
        <f t="shared" si="406"/>
        <v>1.03</v>
      </c>
      <c r="BM490" s="13">
        <f t="shared" si="407"/>
        <v>1.8050000000000002</v>
      </c>
      <c r="BN490" s="13">
        <f t="shared" si="408"/>
        <v>31.150000000000002</v>
      </c>
      <c r="BO490" s="13">
        <f t="shared" si="409"/>
        <v>0.3125</v>
      </c>
      <c r="BP490" s="13">
        <f t="shared" si="410"/>
        <v>2.8499999999999998E-2</v>
      </c>
      <c r="BQ490" s="13">
        <f t="shared" si="423"/>
        <v>2.2074650284537342E-3</v>
      </c>
      <c r="BR490" s="209">
        <f t="shared" si="424"/>
        <v>1.2631605440596364E-2</v>
      </c>
      <c r="BS490" s="209">
        <f t="shared" si="425"/>
        <v>2.2135968757549945E-2</v>
      </c>
      <c r="BT490" s="209">
        <f t="shared" si="426"/>
        <v>0.38201408686852117</v>
      </c>
      <c r="BU490" s="209">
        <f t="shared" si="427"/>
        <v>3.8324045632877331E-3</v>
      </c>
      <c r="BV490" s="209">
        <f t="shared" si="428"/>
        <v>2.6601357108237925E-4</v>
      </c>
      <c r="CI490"/>
      <c r="CJ490"/>
      <c r="CK490"/>
      <c r="CL490"/>
      <c r="CM490"/>
    </row>
    <row r="491" spans="1:91" s="65" customFormat="1" ht="12.95" customHeight="1" thickBot="1" x14ac:dyDescent="0.3">
      <c r="A491" s="13">
        <v>4.66711371925848</v>
      </c>
      <c r="B491" s="13">
        <v>-74.054024299103901</v>
      </c>
      <c r="C491" s="13">
        <v>34</v>
      </c>
      <c r="D491" s="13">
        <v>31</v>
      </c>
      <c r="E491" s="13">
        <v>2401</v>
      </c>
      <c r="F491" s="58" t="s">
        <v>13</v>
      </c>
      <c r="G491" s="59" t="s">
        <v>1294</v>
      </c>
      <c r="H491" s="60" t="s">
        <v>1295</v>
      </c>
      <c r="I491" s="16" t="s">
        <v>1585</v>
      </c>
      <c r="J491" s="16"/>
      <c r="K491" s="66">
        <v>40218</v>
      </c>
      <c r="L491" s="62">
        <v>12</v>
      </c>
      <c r="M491" s="16">
        <v>7</v>
      </c>
      <c r="N491" s="3">
        <f t="shared" si="377"/>
        <v>360</v>
      </c>
      <c r="O491" s="3">
        <v>30</v>
      </c>
      <c r="P491" s="16" t="s">
        <v>1554</v>
      </c>
      <c r="Q491" s="62">
        <v>550</v>
      </c>
      <c r="R491" s="14"/>
      <c r="S491" s="14"/>
      <c r="T491" s="14"/>
      <c r="U491" s="17">
        <v>3.9E-2</v>
      </c>
      <c r="V491" s="33">
        <v>0.36</v>
      </c>
      <c r="W491" s="34">
        <v>1.8</v>
      </c>
      <c r="X491" s="33">
        <v>10.3</v>
      </c>
      <c r="Y491" s="29">
        <f>0.01805*1000</f>
        <v>18.05</v>
      </c>
      <c r="Z491" s="34">
        <v>311.5</v>
      </c>
      <c r="AA491" s="21">
        <f>0.003125*1000</f>
        <v>3.125</v>
      </c>
      <c r="AB491" s="216">
        <v>0.28499999999999998</v>
      </c>
      <c r="AC491" s="237">
        <f t="shared" si="378"/>
        <v>3.1218269817035803E-3</v>
      </c>
      <c r="AD491" s="22">
        <f t="shared" si="379"/>
        <v>1.5609134908517902E-2</v>
      </c>
      <c r="AE491" s="22">
        <f t="shared" si="380"/>
        <v>8.9318938643185769E-2</v>
      </c>
      <c r="AF491" s="22">
        <f t="shared" si="381"/>
        <v>0.15652493616597118</v>
      </c>
      <c r="AG491" s="22">
        <f t="shared" si="382"/>
        <v>2.701247513335181</v>
      </c>
      <c r="AH491" s="22">
        <f t="shared" si="383"/>
        <v>2.7099192549510247E-2</v>
      </c>
      <c r="AI491" s="238">
        <f t="shared" si="384"/>
        <v>1.8810000000000001E-3</v>
      </c>
      <c r="AJ491" s="247">
        <f t="shared" si="385"/>
        <v>8.6717416158432791E-6</v>
      </c>
      <c r="AK491" s="23">
        <f t="shared" si="386"/>
        <v>4.3358708079216396E-5</v>
      </c>
      <c r="AL491" s="23">
        <f t="shared" si="387"/>
        <v>2.4810816289773824E-4</v>
      </c>
      <c r="AM491" s="23">
        <f t="shared" si="388"/>
        <v>4.3479148934991998E-4</v>
      </c>
      <c r="AN491" s="23">
        <f t="shared" si="389"/>
        <v>7.503465314819947E-3</v>
      </c>
      <c r="AO491" s="23">
        <f t="shared" si="390"/>
        <v>7.5275534859750687E-5</v>
      </c>
      <c r="AP491" s="248">
        <f t="shared" si="391"/>
        <v>5.2249999999999999E-6</v>
      </c>
      <c r="AQ491" s="256">
        <f t="shared" si="392"/>
        <v>43.358708079216399</v>
      </c>
      <c r="AR491" s="257">
        <f t="shared" si="393"/>
        <v>248.10816289773825</v>
      </c>
      <c r="AS491" s="257">
        <f t="shared" si="394"/>
        <v>434.79148934991997</v>
      </c>
      <c r="AT491" s="257">
        <f t="shared" si="395"/>
        <v>7503.4653148199468</v>
      </c>
      <c r="AU491" s="257">
        <f t="shared" si="396"/>
        <v>75.275534859750692</v>
      </c>
      <c r="AV491" s="258">
        <f t="shared" si="397"/>
        <v>5.2249999999999996</v>
      </c>
      <c r="AW491" s="264">
        <v>1</v>
      </c>
      <c r="AX491" s="265">
        <f t="shared" si="398"/>
        <v>43.358708079216399</v>
      </c>
      <c r="AY491" s="265">
        <f t="shared" si="399"/>
        <v>248.10816289773825</v>
      </c>
      <c r="AZ491" s="265">
        <f t="shared" si="400"/>
        <v>434.79148934991997</v>
      </c>
      <c r="BA491" s="265">
        <f t="shared" si="401"/>
        <v>7503.4653148199468</v>
      </c>
      <c r="BB491" s="265">
        <f t="shared" si="402"/>
        <v>75.275534859750692</v>
      </c>
      <c r="BC491" s="266">
        <f t="shared" si="403"/>
        <v>5.2249999999999996</v>
      </c>
      <c r="BG491" s="13">
        <v>0.1</v>
      </c>
      <c r="BH491" s="13">
        <f t="shared" si="404"/>
        <v>55</v>
      </c>
      <c r="BI491"/>
      <c r="BJ491">
        <f t="shared" si="422"/>
        <v>55</v>
      </c>
      <c r="BK491" s="13">
        <f t="shared" si="405"/>
        <v>0.18000000000000002</v>
      </c>
      <c r="BL491" s="13">
        <f t="shared" si="406"/>
        <v>1.03</v>
      </c>
      <c r="BM491" s="13">
        <f t="shared" si="407"/>
        <v>1.8050000000000002</v>
      </c>
      <c r="BN491" s="13">
        <f t="shared" si="408"/>
        <v>31.150000000000002</v>
      </c>
      <c r="BO491" s="13">
        <f t="shared" si="409"/>
        <v>0.3125</v>
      </c>
      <c r="BP491" s="13">
        <f t="shared" si="410"/>
        <v>2.8499999999999998E-2</v>
      </c>
      <c r="BQ491" s="13">
        <f t="shared" si="423"/>
        <v>2.2074650284537342E-3</v>
      </c>
      <c r="BR491" s="209">
        <f t="shared" si="424"/>
        <v>1.2631605440596364E-2</v>
      </c>
      <c r="BS491" s="209">
        <f t="shared" si="425"/>
        <v>2.2135968757549945E-2</v>
      </c>
      <c r="BT491" s="209">
        <f t="shared" si="426"/>
        <v>0.38201408686852117</v>
      </c>
      <c r="BU491" s="209">
        <f t="shared" si="427"/>
        <v>3.8324045632877331E-3</v>
      </c>
      <c r="BV491" s="209">
        <f t="shared" si="428"/>
        <v>2.6601357108237925E-4</v>
      </c>
      <c r="CI491"/>
      <c r="CJ491"/>
      <c r="CK491"/>
      <c r="CL491"/>
      <c r="CM491"/>
    </row>
    <row r="492" spans="1:91" s="65" customFormat="1" ht="12.95" customHeight="1" thickBot="1" x14ac:dyDescent="0.3">
      <c r="A492" s="13">
        <v>4.6671220192763796</v>
      </c>
      <c r="B492" s="13">
        <v>-74.056977069686297</v>
      </c>
      <c r="C492" s="13">
        <v>34</v>
      </c>
      <c r="D492" s="13">
        <v>31</v>
      </c>
      <c r="E492" s="13">
        <v>2401</v>
      </c>
      <c r="F492" s="58" t="s">
        <v>13</v>
      </c>
      <c r="G492" s="59" t="s">
        <v>1193</v>
      </c>
      <c r="H492" s="60" t="s">
        <v>1194</v>
      </c>
      <c r="I492" s="16" t="s">
        <v>1585</v>
      </c>
      <c r="J492" s="16"/>
      <c r="K492" s="66">
        <v>40137</v>
      </c>
      <c r="L492" s="16">
        <v>6</v>
      </c>
      <c r="M492" s="16">
        <v>7</v>
      </c>
      <c r="N492" s="3">
        <f t="shared" si="377"/>
        <v>180</v>
      </c>
      <c r="O492" s="3">
        <v>30</v>
      </c>
      <c r="P492" s="16" t="s">
        <v>1554</v>
      </c>
      <c r="Q492" s="16">
        <v>1200</v>
      </c>
      <c r="R492" s="14"/>
      <c r="S492" s="14"/>
      <c r="T492" s="14"/>
      <c r="U492" s="17">
        <v>3.9E-2</v>
      </c>
      <c r="V492" s="33">
        <v>0.36</v>
      </c>
      <c r="W492" s="34">
        <v>1.8</v>
      </c>
      <c r="X492" s="33">
        <v>10.3</v>
      </c>
      <c r="Y492" s="29">
        <f>0.01805*1000</f>
        <v>18.05</v>
      </c>
      <c r="Z492" s="34">
        <v>311.5</v>
      </c>
      <c r="AA492" s="21">
        <f>0.003125*1000</f>
        <v>3.125</v>
      </c>
      <c r="AB492" s="216">
        <v>0.28499999999999998</v>
      </c>
      <c r="AC492" s="237">
        <f t="shared" si="378"/>
        <v>6.8112588691714481E-3</v>
      </c>
      <c r="AD492" s="22">
        <f t="shared" si="379"/>
        <v>3.405629434585724E-2</v>
      </c>
      <c r="AE492" s="22">
        <f t="shared" si="380"/>
        <v>0.19487768431240532</v>
      </c>
      <c r="AF492" s="22">
        <f t="shared" si="381"/>
        <v>0.34150895163484618</v>
      </c>
      <c r="AG492" s="22">
        <f t="shared" si="382"/>
        <v>5.8936309381858498</v>
      </c>
      <c r="AH492" s="22">
        <f t="shared" si="383"/>
        <v>5.9125511017113261E-2</v>
      </c>
      <c r="AI492" s="238">
        <f t="shared" si="384"/>
        <v>4.1039999999999991E-3</v>
      </c>
      <c r="AJ492" s="247">
        <f t="shared" si="385"/>
        <v>1.8920163525476246E-5</v>
      </c>
      <c r="AK492" s="23">
        <f t="shared" si="386"/>
        <v>9.4600817627381214E-5</v>
      </c>
      <c r="AL492" s="23">
        <f t="shared" si="387"/>
        <v>5.4132690086779254E-4</v>
      </c>
      <c r="AM492" s="23">
        <f t="shared" si="388"/>
        <v>9.4863597676346164E-4</v>
      </c>
      <c r="AN492" s="23">
        <f t="shared" si="389"/>
        <v>1.6371197050516248E-2</v>
      </c>
      <c r="AO492" s="23">
        <f t="shared" si="390"/>
        <v>1.6423753060309238E-4</v>
      </c>
      <c r="AP492" s="248">
        <f t="shared" si="391"/>
        <v>1.1399999999999998E-5</v>
      </c>
      <c r="AQ492" s="256">
        <f t="shared" si="392"/>
        <v>94.600817627381218</v>
      </c>
      <c r="AR492" s="257">
        <f t="shared" si="393"/>
        <v>541.32690086779257</v>
      </c>
      <c r="AS492" s="257">
        <f t="shared" si="394"/>
        <v>948.6359767634616</v>
      </c>
      <c r="AT492" s="257">
        <f t="shared" si="395"/>
        <v>16371.197050516248</v>
      </c>
      <c r="AU492" s="257">
        <f t="shared" si="396"/>
        <v>164.23753060309238</v>
      </c>
      <c r="AV492" s="258">
        <f t="shared" si="397"/>
        <v>11.399999999999997</v>
      </c>
      <c r="AW492" s="264">
        <v>1</v>
      </c>
      <c r="AX492" s="265">
        <f t="shared" si="398"/>
        <v>94.600817627381218</v>
      </c>
      <c r="AY492" s="265">
        <f t="shared" si="399"/>
        <v>541.32690086779257</v>
      </c>
      <c r="AZ492" s="265">
        <f t="shared" si="400"/>
        <v>948.6359767634616</v>
      </c>
      <c r="BA492" s="265">
        <f t="shared" si="401"/>
        <v>16371.197050516248</v>
      </c>
      <c r="BB492" s="265">
        <f t="shared" si="402"/>
        <v>164.23753060309238</v>
      </c>
      <c r="BC492" s="266">
        <f t="shared" si="403"/>
        <v>11.399999999999997</v>
      </c>
      <c r="BG492" s="13">
        <v>0.1</v>
      </c>
      <c r="BH492" s="13">
        <f t="shared" si="404"/>
        <v>120</v>
      </c>
      <c r="BI492"/>
      <c r="BJ492">
        <f t="shared" si="422"/>
        <v>120</v>
      </c>
      <c r="BK492" s="13">
        <f t="shared" si="405"/>
        <v>0.18000000000000002</v>
      </c>
      <c r="BL492" s="13">
        <f t="shared" si="406"/>
        <v>1.03</v>
      </c>
      <c r="BM492" s="13">
        <f t="shared" si="407"/>
        <v>1.8050000000000002</v>
      </c>
      <c r="BN492" s="13">
        <f t="shared" si="408"/>
        <v>31.150000000000002</v>
      </c>
      <c r="BO492" s="13">
        <f t="shared" si="409"/>
        <v>0.3125</v>
      </c>
      <c r="BP492" s="13">
        <f t="shared" si="410"/>
        <v>2.8499999999999998E-2</v>
      </c>
      <c r="BQ492" s="13">
        <f t="shared" si="423"/>
        <v>4.8162873348081472E-3</v>
      </c>
      <c r="BR492" s="209">
        <f t="shared" si="424"/>
        <v>2.7559866415846613E-2</v>
      </c>
      <c r="BS492" s="209">
        <f t="shared" si="425"/>
        <v>4.8296659107381693E-2</v>
      </c>
      <c r="BT492" s="209">
        <f t="shared" si="426"/>
        <v>0.83348528044040981</v>
      </c>
      <c r="BU492" s="209">
        <f t="shared" si="427"/>
        <v>8.3616099562641433E-3</v>
      </c>
      <c r="BV492" s="209">
        <f t="shared" si="428"/>
        <v>5.8039324599791823E-4</v>
      </c>
      <c r="CI492"/>
      <c r="CJ492"/>
      <c r="CK492"/>
      <c r="CL492"/>
      <c r="CM492"/>
    </row>
    <row r="493" spans="1:91" s="65" customFormat="1" ht="12.95" customHeight="1" thickBot="1" x14ac:dyDescent="0.3">
      <c r="A493" s="13">
        <v>4.6676126966446603</v>
      </c>
      <c r="B493" s="13">
        <v>-74.053666151938799</v>
      </c>
      <c r="C493" s="13">
        <v>34</v>
      </c>
      <c r="D493" s="13">
        <v>31</v>
      </c>
      <c r="E493" s="13">
        <v>2401</v>
      </c>
      <c r="F493" s="58" t="s">
        <v>13</v>
      </c>
      <c r="G493" s="59" t="s">
        <v>1085</v>
      </c>
      <c r="H493" s="60" t="s">
        <v>1086</v>
      </c>
      <c r="I493" s="16" t="s">
        <v>1585</v>
      </c>
      <c r="J493" s="16"/>
      <c r="K493" s="66">
        <v>39990</v>
      </c>
      <c r="L493" s="69">
        <f>240/30</f>
        <v>8</v>
      </c>
      <c r="M493" s="16">
        <v>7</v>
      </c>
      <c r="N493" s="3">
        <f t="shared" si="377"/>
        <v>240</v>
      </c>
      <c r="O493" s="3">
        <v>30</v>
      </c>
      <c r="P493" s="16" t="s">
        <v>1593</v>
      </c>
      <c r="Q493" s="62">
        <v>550</v>
      </c>
      <c r="R493" s="14"/>
      <c r="S493" s="14"/>
      <c r="T493" s="14"/>
      <c r="U493" s="17">
        <v>3.9E-2</v>
      </c>
      <c r="V493" s="143">
        <v>2.8800000000000002E-3</v>
      </c>
      <c r="W493" s="143">
        <v>3.2000000000000002E-3</v>
      </c>
      <c r="X493" s="143">
        <v>7.5000000000000002E-4</v>
      </c>
      <c r="Y493" s="146">
        <v>4.0000000000000003E-5</v>
      </c>
      <c r="Z493" s="143">
        <v>6.7999999999999996E-3</v>
      </c>
      <c r="AA493" s="146">
        <v>2.64</v>
      </c>
      <c r="AB493" s="221">
        <v>1.4999999999999999E-2</v>
      </c>
      <c r="AC493" s="237">
        <f t="shared" si="378"/>
        <v>2.4974615853628644E-5</v>
      </c>
      <c r="AD493" s="22">
        <f t="shared" si="379"/>
        <v>2.7749573170698493E-5</v>
      </c>
      <c r="AE493" s="22">
        <f t="shared" si="380"/>
        <v>6.5038062118824593E-6</v>
      </c>
      <c r="AF493" s="22">
        <f t="shared" si="381"/>
        <v>3.4686966463373119E-7</v>
      </c>
      <c r="AG493" s="22">
        <f t="shared" si="382"/>
        <v>5.8967842987734291E-5</v>
      </c>
      <c r="AH493" s="22">
        <f t="shared" si="383"/>
        <v>2.2893397865826257E-2</v>
      </c>
      <c r="AI493" s="238">
        <f t="shared" si="384"/>
        <v>9.8999999999999994E-5</v>
      </c>
      <c r="AJ493" s="247">
        <f t="shared" si="385"/>
        <v>6.937393292674624E-8</v>
      </c>
      <c r="AK493" s="23">
        <f t="shared" si="386"/>
        <v>7.7082147696384702E-8</v>
      </c>
      <c r="AL493" s="23">
        <f t="shared" si="387"/>
        <v>1.8066128366340164E-8</v>
      </c>
      <c r="AM493" s="23">
        <f t="shared" si="388"/>
        <v>9.6352684620480882E-10</v>
      </c>
      <c r="AN493" s="23">
        <f t="shared" si="389"/>
        <v>1.6379956385481747E-7</v>
      </c>
      <c r="AO493" s="23">
        <f t="shared" si="390"/>
        <v>6.3592771849517376E-5</v>
      </c>
      <c r="AP493" s="248">
        <f t="shared" si="391"/>
        <v>2.7499999999999996E-7</v>
      </c>
      <c r="AQ493" s="256">
        <f t="shared" si="392"/>
        <v>7.7082147696384704E-2</v>
      </c>
      <c r="AR493" s="257">
        <f t="shared" si="393"/>
        <v>1.8066128366340164E-2</v>
      </c>
      <c r="AS493" s="257">
        <f t="shared" si="394"/>
        <v>9.6352684620480884E-4</v>
      </c>
      <c r="AT493" s="257">
        <f t="shared" si="395"/>
        <v>0.16379956385481748</v>
      </c>
      <c r="AU493" s="257">
        <f t="shared" si="396"/>
        <v>63.592771849517376</v>
      </c>
      <c r="AV493" s="258">
        <f t="shared" si="397"/>
        <v>0.27499999999999997</v>
      </c>
      <c r="AW493" s="264">
        <v>1</v>
      </c>
      <c r="AX493" s="265">
        <f t="shared" si="398"/>
        <v>7.7082147696384704E-2</v>
      </c>
      <c r="AY493" s="265">
        <f t="shared" si="399"/>
        <v>1.8066128366340164E-2</v>
      </c>
      <c r="AZ493" s="265">
        <f t="shared" si="400"/>
        <v>9.6352684620480884E-4</v>
      </c>
      <c r="BA493" s="265">
        <f t="shared" si="401"/>
        <v>0.16379956385481748</v>
      </c>
      <c r="BB493" s="265">
        <f t="shared" si="402"/>
        <v>63.592771849517376</v>
      </c>
      <c r="BC493" s="266">
        <f t="shared" si="403"/>
        <v>0.27499999999999997</v>
      </c>
      <c r="BG493" s="13">
        <v>0.1</v>
      </c>
      <c r="BH493" s="13">
        <f t="shared" si="404"/>
        <v>55</v>
      </c>
      <c r="BI493"/>
      <c r="BJ493">
        <f t="shared" si="422"/>
        <v>55</v>
      </c>
      <c r="BK493" s="13">
        <f t="shared" si="405"/>
        <v>3.2000000000000003E-4</v>
      </c>
      <c r="BL493" s="13">
        <f t="shared" si="406"/>
        <v>7.5000000000000007E-5</v>
      </c>
      <c r="BM493" s="13">
        <f t="shared" si="407"/>
        <v>4.0000000000000007E-6</v>
      </c>
      <c r="BN493" s="13">
        <f t="shared" si="408"/>
        <v>6.8000000000000005E-4</v>
      </c>
      <c r="BO493" s="13">
        <f t="shared" si="409"/>
        <v>0.26400000000000001</v>
      </c>
      <c r="BP493" s="13">
        <f t="shared" si="410"/>
        <v>1.5E-3</v>
      </c>
      <c r="BQ493" s="13">
        <f t="shared" si="423"/>
        <v>3.9243822728066389E-6</v>
      </c>
      <c r="BR493" s="209">
        <f t="shared" si="424"/>
        <v>9.1977709518905595E-7</v>
      </c>
      <c r="BS493" s="209">
        <f t="shared" si="425"/>
        <v>4.9054778410082988E-8</v>
      </c>
      <c r="BT493" s="209">
        <f t="shared" si="426"/>
        <v>8.3393123297141065E-6</v>
      </c>
      <c r="BU493" s="209">
        <f t="shared" si="427"/>
        <v>3.2376153750654771E-3</v>
      </c>
      <c r="BV493" s="209">
        <f t="shared" si="428"/>
        <v>1.4000714267493643E-5</v>
      </c>
      <c r="CI493"/>
      <c r="CJ493"/>
      <c r="CK493"/>
      <c r="CL493"/>
      <c r="CM493"/>
    </row>
    <row r="494" spans="1:91" s="65" customFormat="1" ht="12.95" customHeight="1" thickBot="1" x14ac:dyDescent="0.3">
      <c r="A494" s="13">
        <v>4.6682420000000002</v>
      </c>
      <c r="B494" s="13">
        <v>-74.139993000000004</v>
      </c>
      <c r="C494" s="13">
        <v>25</v>
      </c>
      <c r="D494" s="13">
        <v>31</v>
      </c>
      <c r="E494" s="13">
        <v>1899</v>
      </c>
      <c r="F494" s="3" t="s">
        <v>5</v>
      </c>
      <c r="G494" s="4" t="s">
        <v>335</v>
      </c>
      <c r="H494" s="5" t="s">
        <v>336</v>
      </c>
      <c r="I494" s="14" t="s">
        <v>1594</v>
      </c>
      <c r="J494" s="3" t="s">
        <v>1553</v>
      </c>
      <c r="K494" s="6">
        <v>40619</v>
      </c>
      <c r="L494" s="15">
        <v>12</v>
      </c>
      <c r="M494" s="3">
        <v>7</v>
      </c>
      <c r="N494" s="3">
        <f t="shared" si="377"/>
        <v>360</v>
      </c>
      <c r="O494" s="3">
        <v>30</v>
      </c>
      <c r="P494" s="14" t="s">
        <v>1554</v>
      </c>
      <c r="Q494" s="3">
        <v>264</v>
      </c>
      <c r="R494" s="14"/>
      <c r="S494" s="14"/>
      <c r="T494" s="14">
        <f>0.738210935315612*Q494</f>
        <v>194.88768692332155</v>
      </c>
      <c r="U494" s="17">
        <v>3.9E-2</v>
      </c>
      <c r="V494" s="141">
        <v>2.02</v>
      </c>
      <c r="W494" s="147">
        <v>10.1</v>
      </c>
      <c r="X494" s="151">
        <v>1.9</v>
      </c>
      <c r="Y494" s="153">
        <v>18.05</v>
      </c>
      <c r="Z494" s="147">
        <v>160.19999999999999</v>
      </c>
      <c r="AA494" s="157">
        <v>3.125</v>
      </c>
      <c r="AB494" s="231">
        <v>1.0149999999999999</v>
      </c>
      <c r="AC494" s="237">
        <f t="shared" si="378"/>
        <v>1.4615087295301596E-2</v>
      </c>
      <c r="AD494" s="22">
        <f t="shared" si="379"/>
        <v>7.3075436476507993E-2</v>
      </c>
      <c r="AE494" s="22">
        <f t="shared" si="380"/>
        <v>1.3746864287659918E-2</v>
      </c>
      <c r="AF494" s="22">
        <f t="shared" si="381"/>
        <v>0.13059521073276925</v>
      </c>
      <c r="AG494" s="22">
        <f t="shared" si="382"/>
        <v>1.1590777152016414</v>
      </c>
      <c r="AH494" s="22">
        <f t="shared" si="383"/>
        <v>2.2609974157335393E-2</v>
      </c>
      <c r="AI494" s="238">
        <f t="shared" si="384"/>
        <v>5.5892520267260557E-3</v>
      </c>
      <c r="AJ494" s="247">
        <f t="shared" si="385"/>
        <v>4.0597464709171098E-5</v>
      </c>
      <c r="AK494" s="23">
        <f t="shared" si="386"/>
        <v>2.0298732354585554E-4</v>
      </c>
      <c r="AL494" s="23">
        <f t="shared" si="387"/>
        <v>3.8185734132388663E-5</v>
      </c>
      <c r="AM494" s="23">
        <f t="shared" si="388"/>
        <v>3.6276447425769237E-4</v>
      </c>
      <c r="AN494" s="23">
        <f t="shared" si="389"/>
        <v>3.2196603200045594E-3</v>
      </c>
      <c r="AO494" s="23">
        <f t="shared" si="390"/>
        <v>6.2805483770376087E-5</v>
      </c>
      <c r="AP494" s="248">
        <f t="shared" si="391"/>
        <v>1.5525700074239042E-5</v>
      </c>
      <c r="AQ494" s="256">
        <f t="shared" si="392"/>
        <v>202.98732354585553</v>
      </c>
      <c r="AR494" s="257">
        <f t="shared" si="393"/>
        <v>38.18573413238866</v>
      </c>
      <c r="AS494" s="257">
        <f t="shared" si="394"/>
        <v>362.76447425769237</v>
      </c>
      <c r="AT494" s="257">
        <f t="shared" si="395"/>
        <v>3219.6603200045593</v>
      </c>
      <c r="AU494" s="257">
        <f t="shared" si="396"/>
        <v>62.805483770376085</v>
      </c>
      <c r="AV494" s="258">
        <f t="shared" si="397"/>
        <v>15.525700074239042</v>
      </c>
      <c r="AW494" s="264">
        <v>1</v>
      </c>
      <c r="AX494" s="265">
        <f t="shared" si="398"/>
        <v>202.98732354585553</v>
      </c>
      <c r="AY494" s="265">
        <f t="shared" si="399"/>
        <v>38.18573413238866</v>
      </c>
      <c r="AZ494" s="265">
        <f t="shared" si="400"/>
        <v>362.76447425769237</v>
      </c>
      <c r="BA494" s="265">
        <f t="shared" si="401"/>
        <v>3219.6603200045593</v>
      </c>
      <c r="BB494" s="265">
        <f t="shared" si="402"/>
        <v>62.805483770376085</v>
      </c>
      <c r="BC494" s="266">
        <f t="shared" si="403"/>
        <v>15.525700074239042</v>
      </c>
      <c r="BD494" s="211">
        <f>'F. CONVERSIÓN DE CARBÓN A CARNE'!$F$20</f>
        <v>0.16207300021353654</v>
      </c>
      <c r="BG494" s="13">
        <v>0.1</v>
      </c>
      <c r="BH494" s="13">
        <f t="shared" si="404"/>
        <v>26.400000000000002</v>
      </c>
      <c r="BI494">
        <f>(((((BD494+BE494+BF494)/0.738210935315612)^2)+((BH494/Q494)^2))^(1/2))*T494</f>
        <v>47.016622115687539</v>
      </c>
      <c r="BJ494">
        <f t="shared" ref="BJ494:BJ496" si="429">(((BH494)^2)+((BI494^2))^(1/2))</f>
        <v>743.97662211568763</v>
      </c>
      <c r="BK494" s="13">
        <f t="shared" si="405"/>
        <v>1.01</v>
      </c>
      <c r="BL494" s="13">
        <f t="shared" si="406"/>
        <v>0.19</v>
      </c>
      <c r="BM494" s="13">
        <f t="shared" si="407"/>
        <v>1.8050000000000002</v>
      </c>
      <c r="BN494" s="13">
        <f t="shared" si="408"/>
        <v>16.02</v>
      </c>
      <c r="BO494" s="13">
        <f t="shared" si="409"/>
        <v>0.3125</v>
      </c>
      <c r="BP494" s="13">
        <f t="shared" si="410"/>
        <v>0.10149999999999999</v>
      </c>
      <c r="BQ494" s="13">
        <f>((((BJ494/(Q494+R494+S494+T494))^2)+((BK494/W494)^2))^(1/2))*AD494</f>
        <v>0.11869949332272679</v>
      </c>
      <c r="BR494" s="209">
        <f>((((BJ494/(Q494+R494+S494+T494))^2)+((BL494/X494)^2))^(1/2))*AE494</f>
        <v>2.2329607654770385E-2</v>
      </c>
      <c r="BS494" s="209">
        <f>(((((BJ494/(Q494+R494+S494+T494))^2)+((BM494/Y494)^2))^(1/2))*AF494)</f>
        <v>0.2121312727203187</v>
      </c>
      <c r="BT494" s="209">
        <f>((((BJ494/(Q494+R494+S494+T494))^2)+((BN494/Z494)^2))^(1/2))*AG494</f>
        <v>1.8827384980495869</v>
      </c>
      <c r="BU494" s="209">
        <f>((((BJ494/(Q494+R494+S494+T494))^2)+((BO494/AA494)^2))^(1/2))*AH494</f>
        <v>3.6726328379556555E-2</v>
      </c>
      <c r="BV494" s="209">
        <f>((((BJ494/(Q494+R494+S494+T494))^2)+((BP494/AB494)^2))^(1/2))*AI494</f>
        <v>9.0788562561468552E-3</v>
      </c>
      <c r="CI494"/>
      <c r="CJ494"/>
      <c r="CK494"/>
      <c r="CL494"/>
      <c r="CM494"/>
    </row>
    <row r="495" spans="1:91" s="65" customFormat="1" ht="12.95" customHeight="1" thickBot="1" x14ac:dyDescent="0.3">
      <c r="A495" s="13">
        <v>4.66825704872379</v>
      </c>
      <c r="B495" s="13">
        <v>-74.080720855266307</v>
      </c>
      <c r="C495" s="13">
        <v>31</v>
      </c>
      <c r="D495" s="13">
        <v>31</v>
      </c>
      <c r="E495" s="13">
        <v>2398</v>
      </c>
      <c r="F495" s="3" t="s">
        <v>5</v>
      </c>
      <c r="G495" s="4" t="s">
        <v>69</v>
      </c>
      <c r="H495" s="5" t="s">
        <v>70</v>
      </c>
      <c r="I495" s="14" t="s">
        <v>1563</v>
      </c>
      <c r="J495" s="3" t="s">
        <v>1565</v>
      </c>
      <c r="K495" s="6" t="s">
        <v>1551</v>
      </c>
      <c r="L495" s="15">
        <v>12</v>
      </c>
      <c r="M495" s="3">
        <v>6</v>
      </c>
      <c r="N495" s="3">
        <f t="shared" si="377"/>
        <v>300</v>
      </c>
      <c r="O495" s="3">
        <v>25</v>
      </c>
      <c r="P495" s="14" t="s">
        <v>1554</v>
      </c>
      <c r="Q495" s="3">
        <v>500</v>
      </c>
      <c r="R495" s="14"/>
      <c r="S495" s="14">
        <f>0.392899638837687*Q495</f>
        <v>196.4498194188435</v>
      </c>
      <c r="T495" s="14"/>
      <c r="U495" s="17">
        <v>3.9E-2</v>
      </c>
      <c r="V495" s="27">
        <v>2</v>
      </c>
      <c r="W495" s="28">
        <v>10</v>
      </c>
      <c r="X495" s="27">
        <v>4.3</v>
      </c>
      <c r="Y495" s="29">
        <v>18.05</v>
      </c>
      <c r="Z495" s="28">
        <v>148.69999999999999</v>
      </c>
      <c r="AA495" s="31">
        <v>3.125</v>
      </c>
      <c r="AB495" s="225">
        <v>0.90300000000000002</v>
      </c>
      <c r="AC495" s="237">
        <f t="shared" si="378"/>
        <v>2.1961574117821531E-2</v>
      </c>
      <c r="AD495" s="22">
        <f t="shared" si="379"/>
        <v>0.10980787058910765</v>
      </c>
      <c r="AE495" s="22">
        <f t="shared" si="380"/>
        <v>4.7217384353316294E-2</v>
      </c>
      <c r="AF495" s="22">
        <f t="shared" si="381"/>
        <v>0.19820320641333936</v>
      </c>
      <c r="AG495" s="22">
        <f t="shared" si="382"/>
        <v>1.6328430356600308</v>
      </c>
      <c r="AH495" s="22">
        <f t="shared" si="383"/>
        <v>3.431495955909615E-2</v>
      </c>
      <c r="AI495" s="238">
        <f t="shared" si="384"/>
        <v>7.5467302432225877E-3</v>
      </c>
      <c r="AJ495" s="247">
        <f t="shared" si="385"/>
        <v>7.3205247059405108E-5</v>
      </c>
      <c r="AK495" s="23">
        <f t="shared" si="386"/>
        <v>3.660262352970255E-4</v>
      </c>
      <c r="AL495" s="23">
        <f t="shared" si="387"/>
        <v>1.5739128117772097E-4</v>
      </c>
      <c r="AM495" s="23">
        <f t="shared" si="388"/>
        <v>6.6067735471113116E-4</v>
      </c>
      <c r="AN495" s="23">
        <f t="shared" si="389"/>
        <v>5.442810118866769E-3</v>
      </c>
      <c r="AO495" s="23">
        <f t="shared" si="390"/>
        <v>1.143831985303205E-4</v>
      </c>
      <c r="AP495" s="248">
        <f t="shared" si="391"/>
        <v>2.5155767477408627E-5</v>
      </c>
      <c r="AQ495" s="256">
        <f t="shared" si="392"/>
        <v>366.02623529702549</v>
      </c>
      <c r="AR495" s="257">
        <f t="shared" si="393"/>
        <v>157.39128117772097</v>
      </c>
      <c r="AS495" s="257">
        <f t="shared" si="394"/>
        <v>660.6773547111311</v>
      </c>
      <c r="AT495" s="257">
        <f t="shared" si="395"/>
        <v>5442.8101188667688</v>
      </c>
      <c r="AU495" s="257">
        <f t="shared" si="396"/>
        <v>114.3831985303205</v>
      </c>
      <c r="AV495" s="258">
        <f t="shared" si="397"/>
        <v>25.155767477408627</v>
      </c>
      <c r="AW495" s="264">
        <v>0</v>
      </c>
      <c r="AX495" s="265">
        <f t="shared" si="398"/>
        <v>0</v>
      </c>
      <c r="AY495" s="265">
        <f t="shared" si="399"/>
        <v>0</v>
      </c>
      <c r="AZ495" s="265">
        <f t="shared" si="400"/>
        <v>0</v>
      </c>
      <c r="BA495" s="265">
        <f t="shared" si="401"/>
        <v>0</v>
      </c>
      <c r="BB495" s="265">
        <f t="shared" si="402"/>
        <v>0</v>
      </c>
      <c r="BC495" s="266">
        <f t="shared" si="403"/>
        <v>0</v>
      </c>
      <c r="BE495" s="212">
        <f>'F. CONVERSIÓN DE CARBÓN A CARNE'!$H$20</f>
        <v>8.6971304768698895E-2</v>
      </c>
      <c r="BG495" s="13">
        <v>0.1</v>
      </c>
      <c r="BH495" s="13">
        <f t="shared" si="404"/>
        <v>50</v>
      </c>
      <c r="BI495">
        <f>(((((BD495+BE495+BF495)/0.392899638837687)^2)+((BH495/Q495)^2))^(1/2))*S495</f>
        <v>47.717159165120449</v>
      </c>
      <c r="BJ495">
        <f t="shared" si="429"/>
        <v>2547.7171591651204</v>
      </c>
      <c r="BK495" s="13">
        <f t="shared" si="405"/>
        <v>1</v>
      </c>
      <c r="BL495" s="13">
        <f t="shared" si="406"/>
        <v>0.43</v>
      </c>
      <c r="BM495" s="13">
        <f t="shared" si="407"/>
        <v>1.8050000000000002</v>
      </c>
      <c r="BN495" s="13">
        <f t="shared" si="408"/>
        <v>14.87</v>
      </c>
      <c r="BO495" s="13">
        <f t="shared" si="409"/>
        <v>0.3125</v>
      </c>
      <c r="BP495" s="13">
        <f t="shared" si="410"/>
        <v>9.0300000000000005E-2</v>
      </c>
      <c r="BQ495" s="13">
        <f>((((BJ495/(Q495+R495+S495+T495))^2)+((BK495/W495)^2))^(1/2))*AD495</f>
        <v>0.4018436025318996</v>
      </c>
      <c r="BR495" s="209">
        <f>((((BJ495/(Q495+R495+S495+T495))^2)+((BL495/X495)^2))^(1/2))*AE495</f>
        <v>0.17279274908871683</v>
      </c>
      <c r="BS495" s="209">
        <f>(((((BJ495/(Q495+R495+S495+T495))^2)+((BM495/Y495)^2))^(1/2))*AF495)</f>
        <v>0.72532770257007895</v>
      </c>
      <c r="BT495" s="209">
        <f>((((BJ495/(Q495+R495+S495+T495))^2)+((BN495/Z495)^2))^(1/2))*AG495</f>
        <v>5.9754143696493465</v>
      </c>
      <c r="BU495" s="209">
        <f>((((BJ495/(Q495+R495+S495+T495))^2)+((BO495/AA495)^2))^(1/2))*AH495</f>
        <v>0.12557612579121866</v>
      </c>
      <c r="BV495" s="209">
        <f>((((BJ495/(Q495+R495+S495+T495))^2)+((BP495/AB495)^2))^(1/2))*AI495</f>
        <v>2.7617376168059683E-2</v>
      </c>
      <c r="CI495"/>
      <c r="CJ495"/>
      <c r="CK495"/>
      <c r="CL495"/>
      <c r="CM495"/>
    </row>
    <row r="496" spans="1:91" s="65" customFormat="1" ht="12.95" customHeight="1" thickBot="1" x14ac:dyDescent="0.3">
      <c r="A496" s="13">
        <v>4.6684257746426203</v>
      </c>
      <c r="B496" s="13">
        <v>-74.079713642670001</v>
      </c>
      <c r="C496" s="13">
        <v>31</v>
      </c>
      <c r="D496" s="13">
        <v>31</v>
      </c>
      <c r="E496" s="13">
        <v>2398</v>
      </c>
      <c r="F496" s="3" t="s">
        <v>5</v>
      </c>
      <c r="G496" s="4" t="s">
        <v>57</v>
      </c>
      <c r="H496" s="5" t="s">
        <v>58</v>
      </c>
      <c r="I496" s="14" t="s">
        <v>1563</v>
      </c>
      <c r="J496" s="3" t="s">
        <v>1553</v>
      </c>
      <c r="K496" s="6" t="s">
        <v>1551</v>
      </c>
      <c r="L496" s="15">
        <v>12</v>
      </c>
      <c r="M496" s="3">
        <v>7</v>
      </c>
      <c r="N496" s="3">
        <f t="shared" si="377"/>
        <v>360</v>
      </c>
      <c r="O496" s="3">
        <v>30</v>
      </c>
      <c r="P496" s="14" t="s">
        <v>1554</v>
      </c>
      <c r="Q496" s="3">
        <v>1800</v>
      </c>
      <c r="R496" s="14"/>
      <c r="S496" s="14"/>
      <c r="T496" s="14">
        <f>0.738210935315612*Q496</f>
        <v>1328.7796835681015</v>
      </c>
      <c r="U496" s="17">
        <v>3.9E-2</v>
      </c>
      <c r="V496" s="27">
        <v>2.02</v>
      </c>
      <c r="W496" s="28">
        <v>10.1</v>
      </c>
      <c r="X496" s="27">
        <v>1.9</v>
      </c>
      <c r="Y496" s="155">
        <v>18.05</v>
      </c>
      <c r="Z496" s="28">
        <v>160.19999999999999</v>
      </c>
      <c r="AA496" s="21">
        <v>3.125</v>
      </c>
      <c r="AB496" s="222">
        <v>1.0149999999999999</v>
      </c>
      <c r="AC496" s="237">
        <f t="shared" si="378"/>
        <v>9.9648322467965428E-2</v>
      </c>
      <c r="AD496" s="22">
        <f t="shared" si="379"/>
        <v>0.49824161233982722</v>
      </c>
      <c r="AE496" s="22">
        <f t="shared" si="380"/>
        <v>9.3728620143135807E-2</v>
      </c>
      <c r="AF496" s="22">
        <f t="shared" si="381"/>
        <v>0.89042189135979022</v>
      </c>
      <c r="AG496" s="22">
        <f t="shared" si="382"/>
        <v>7.9028026036475554</v>
      </c>
      <c r="AH496" s="22">
        <f t="shared" si="383"/>
        <v>0.15415891470910495</v>
      </c>
      <c r="AI496" s="238">
        <f t="shared" si="384"/>
        <v>3.8108536545859474E-2</v>
      </c>
      <c r="AJ496" s="247">
        <f t="shared" si="385"/>
        <v>2.7680089574434838E-4</v>
      </c>
      <c r="AK496" s="23">
        <f t="shared" si="386"/>
        <v>1.3840044787217422E-3</v>
      </c>
      <c r="AL496" s="23">
        <f t="shared" si="387"/>
        <v>2.6035727817537722E-4</v>
      </c>
      <c r="AM496" s="23">
        <f t="shared" si="388"/>
        <v>2.4733941426660841E-3</v>
      </c>
      <c r="AN496" s="23">
        <f t="shared" si="389"/>
        <v>2.1952229454576543E-2</v>
      </c>
      <c r="AO496" s="23">
        <f t="shared" si="390"/>
        <v>4.2821920752529152E-4</v>
      </c>
      <c r="AP496" s="248">
        <f t="shared" si="391"/>
        <v>1.0585704596072076E-4</v>
      </c>
      <c r="AQ496" s="256">
        <f t="shared" si="392"/>
        <v>1384.0044787217423</v>
      </c>
      <c r="AR496" s="257">
        <f t="shared" si="393"/>
        <v>260.35727817537725</v>
      </c>
      <c r="AS496" s="257">
        <f t="shared" si="394"/>
        <v>2473.394142666084</v>
      </c>
      <c r="AT496" s="257">
        <f t="shared" si="395"/>
        <v>21952.229454576544</v>
      </c>
      <c r="AU496" s="257">
        <f t="shared" si="396"/>
        <v>428.21920752529149</v>
      </c>
      <c r="AV496" s="258">
        <f t="shared" si="397"/>
        <v>105.85704596072075</v>
      </c>
      <c r="AW496" s="264">
        <v>1</v>
      </c>
      <c r="AX496" s="265">
        <f t="shared" si="398"/>
        <v>1384.0044787217423</v>
      </c>
      <c r="AY496" s="265">
        <f t="shared" si="399"/>
        <v>260.35727817537725</v>
      </c>
      <c r="AZ496" s="265">
        <f t="shared" si="400"/>
        <v>2473.394142666084</v>
      </c>
      <c r="BA496" s="265">
        <f t="shared" si="401"/>
        <v>21952.229454576544</v>
      </c>
      <c r="BB496" s="265">
        <f t="shared" si="402"/>
        <v>428.21920752529149</v>
      </c>
      <c r="BC496" s="266">
        <f t="shared" si="403"/>
        <v>105.85704596072075</v>
      </c>
      <c r="BD496" s="211">
        <f>'F. CONVERSIÓN DE CARBÓN A CARNE'!$F$20</f>
        <v>0.16207300021353654</v>
      </c>
      <c r="BG496" s="13">
        <v>0.1</v>
      </c>
      <c r="BH496" s="13">
        <f t="shared" si="404"/>
        <v>180</v>
      </c>
      <c r="BI496">
        <f>(((((BD496+BE496+BF496)/0.738210935315612)^2)+((BH496/Q496)^2))^(1/2))*T496</f>
        <v>320.56787806150595</v>
      </c>
      <c r="BJ496">
        <f t="shared" si="429"/>
        <v>32720.567878061505</v>
      </c>
      <c r="BK496" s="13">
        <f t="shared" si="405"/>
        <v>1.01</v>
      </c>
      <c r="BL496" s="13">
        <f t="shared" si="406"/>
        <v>0.19</v>
      </c>
      <c r="BM496" s="13">
        <f t="shared" si="407"/>
        <v>1.8050000000000002</v>
      </c>
      <c r="BN496" s="13">
        <f t="shared" si="408"/>
        <v>16.02</v>
      </c>
      <c r="BO496" s="13">
        <f t="shared" si="409"/>
        <v>0.3125</v>
      </c>
      <c r="BP496" s="13">
        <f t="shared" si="410"/>
        <v>0.10149999999999999</v>
      </c>
      <c r="BQ496" s="13">
        <f>((((BJ496/(Q496+R496+S496+T496))^2)+((BK496/W496)^2))^(1/2))*AD496</f>
        <v>5.2108155389076227</v>
      </c>
      <c r="BR496" s="209">
        <f>((((BJ496/(Q496+R496+S496+T496))^2)+((BL496/X496)^2))^(1/2))*AE496</f>
        <v>0.98025242811133495</v>
      </c>
      <c r="BS496" s="209">
        <f>(((((BJ496/(Q496+R496+S496+T496))^2)+((BM496/Y496)^2))^(1/2))*AF496)</f>
        <v>9.312398067057682</v>
      </c>
      <c r="BT496" s="209">
        <f>((((BJ496/(Q496+R496+S496+T496))^2)+((BN496/Z496)^2))^(1/2))*AG496</f>
        <v>82.650757359703078</v>
      </c>
      <c r="BU496" s="209">
        <f>((((BJ496/(Q496+R496+S496+T496))^2)+((BO496/AA496)^2))^(1/2))*AH496</f>
        <v>1.6122572830778537</v>
      </c>
      <c r="BV496" s="209">
        <f>((((BJ496/(Q496+R496+S496+T496))^2)+((BP496/AB496)^2))^(1/2))*AI496</f>
        <v>0.39855473625666143</v>
      </c>
      <c r="CI496"/>
      <c r="CJ496"/>
      <c r="CK496"/>
      <c r="CL496"/>
      <c r="CM496"/>
    </row>
    <row r="497" spans="1:91" s="65" customFormat="1" ht="12.95" customHeight="1" thickBot="1" x14ac:dyDescent="0.3">
      <c r="A497" s="13">
        <v>4.6684619999999999</v>
      </c>
      <c r="B497" s="13">
        <v>-74.112440000000007</v>
      </c>
      <c r="C497" s="13">
        <v>28</v>
      </c>
      <c r="D497" s="13">
        <v>31</v>
      </c>
      <c r="E497" s="13">
        <v>1902</v>
      </c>
      <c r="F497" s="58" t="s">
        <v>13</v>
      </c>
      <c r="G497" s="59" t="s">
        <v>901</v>
      </c>
      <c r="H497" s="60" t="s">
        <v>902</v>
      </c>
      <c r="I497" s="68" t="s">
        <v>1587</v>
      </c>
      <c r="J497" s="16"/>
      <c r="K497" s="66">
        <v>39822</v>
      </c>
      <c r="L497" s="16">
        <f>12/7</f>
        <v>1.7142857142857142</v>
      </c>
      <c r="M497" s="16">
        <v>7</v>
      </c>
      <c r="N497" s="3">
        <f t="shared" si="377"/>
        <v>51.428571428571423</v>
      </c>
      <c r="O497" s="3">
        <v>30</v>
      </c>
      <c r="P497" s="16" t="s">
        <v>1593</v>
      </c>
      <c r="Q497" s="62">
        <v>550</v>
      </c>
      <c r="R497" s="14"/>
      <c r="S497" s="14"/>
      <c r="T497" s="14"/>
      <c r="U497" s="17">
        <v>3.9E-2</v>
      </c>
      <c r="V497" s="143">
        <v>2.8800000000000002E-3</v>
      </c>
      <c r="W497" s="143">
        <v>3.2000000000000002E-3</v>
      </c>
      <c r="X497" s="143">
        <v>7.5000000000000002E-4</v>
      </c>
      <c r="Y497" s="146">
        <v>4.0000000000000003E-5</v>
      </c>
      <c r="Z497" s="143">
        <v>6.7999999999999996E-3</v>
      </c>
      <c r="AA497" s="146">
        <v>2.64</v>
      </c>
      <c r="AB497" s="221">
        <v>1.4999999999999999E-2</v>
      </c>
      <c r="AC497" s="237">
        <f t="shared" si="378"/>
        <v>2.4974615853628644E-5</v>
      </c>
      <c r="AD497" s="22">
        <f t="shared" si="379"/>
        <v>2.7749573170698493E-5</v>
      </c>
      <c r="AE497" s="22">
        <f t="shared" si="380"/>
        <v>6.5038062118824593E-6</v>
      </c>
      <c r="AF497" s="22">
        <f t="shared" si="381"/>
        <v>3.4686966463373119E-7</v>
      </c>
      <c r="AG497" s="22">
        <f t="shared" si="382"/>
        <v>5.8967842987734291E-5</v>
      </c>
      <c r="AH497" s="22">
        <f t="shared" si="383"/>
        <v>2.2893397865826257E-2</v>
      </c>
      <c r="AI497" s="238">
        <f t="shared" si="384"/>
        <v>9.8999999999999994E-5</v>
      </c>
      <c r="AJ497" s="247">
        <f t="shared" si="385"/>
        <v>6.937393292674624E-8</v>
      </c>
      <c r="AK497" s="23">
        <f t="shared" si="386"/>
        <v>7.7082147696384702E-8</v>
      </c>
      <c r="AL497" s="23">
        <f t="shared" si="387"/>
        <v>1.8066128366340164E-8</v>
      </c>
      <c r="AM497" s="23">
        <f t="shared" si="388"/>
        <v>9.6352684620480882E-10</v>
      </c>
      <c r="AN497" s="23">
        <f t="shared" si="389"/>
        <v>1.6379956385481747E-7</v>
      </c>
      <c r="AO497" s="23">
        <f t="shared" si="390"/>
        <v>6.3592771849517376E-5</v>
      </c>
      <c r="AP497" s="248">
        <f t="shared" si="391"/>
        <v>2.7499999999999996E-7</v>
      </c>
      <c r="AQ497" s="256">
        <f t="shared" si="392"/>
        <v>7.7082147696384704E-2</v>
      </c>
      <c r="AR497" s="257">
        <f t="shared" si="393"/>
        <v>1.8066128366340164E-2</v>
      </c>
      <c r="AS497" s="257">
        <f t="shared" si="394"/>
        <v>9.6352684620480884E-4</v>
      </c>
      <c r="AT497" s="257">
        <f t="shared" si="395"/>
        <v>0.16379956385481748</v>
      </c>
      <c r="AU497" s="257">
        <f t="shared" si="396"/>
        <v>63.592771849517376</v>
      </c>
      <c r="AV497" s="258">
        <f t="shared" si="397"/>
        <v>0.27499999999999997</v>
      </c>
      <c r="AW497" s="264">
        <v>1</v>
      </c>
      <c r="AX497" s="265">
        <f t="shared" si="398"/>
        <v>7.7082147696384704E-2</v>
      </c>
      <c r="AY497" s="265">
        <f t="shared" si="399"/>
        <v>1.8066128366340164E-2</v>
      </c>
      <c r="AZ497" s="265">
        <f t="shared" si="400"/>
        <v>9.6352684620480884E-4</v>
      </c>
      <c r="BA497" s="265">
        <f t="shared" si="401"/>
        <v>0.16379956385481748</v>
      </c>
      <c r="BB497" s="265">
        <f t="shared" si="402"/>
        <v>63.592771849517376</v>
      </c>
      <c r="BC497" s="266">
        <f t="shared" si="403"/>
        <v>0.27499999999999997</v>
      </c>
      <c r="BG497" s="13">
        <v>0.1</v>
      </c>
      <c r="BH497" s="13">
        <f t="shared" si="404"/>
        <v>55</v>
      </c>
      <c r="BI497"/>
      <c r="BJ497">
        <f>BH497</f>
        <v>55</v>
      </c>
      <c r="BK497" s="13">
        <f t="shared" si="405"/>
        <v>3.2000000000000003E-4</v>
      </c>
      <c r="BL497" s="13">
        <f t="shared" si="406"/>
        <v>7.5000000000000007E-5</v>
      </c>
      <c r="BM497" s="13">
        <f t="shared" si="407"/>
        <v>4.0000000000000007E-6</v>
      </c>
      <c r="BN497" s="13">
        <f t="shared" si="408"/>
        <v>6.8000000000000005E-4</v>
      </c>
      <c r="BO497" s="13">
        <f t="shared" si="409"/>
        <v>0.26400000000000001</v>
      </c>
      <c r="BP497" s="13">
        <f t="shared" si="410"/>
        <v>1.5E-3</v>
      </c>
      <c r="BQ497" s="13">
        <f>((((BJ497/Q497)^2)+((BK497/W497)^2))^(1/2))*AD497</f>
        <v>3.9243822728066389E-6</v>
      </c>
      <c r="BR497" s="209">
        <f>(((((BJ497/Q497))^2)+((BL497/X497)^2))^(1/2))*AE497</f>
        <v>9.1977709518905595E-7</v>
      </c>
      <c r="BS497" s="209">
        <f>(((((BJ497/Q497))^2)+((BM497/Y497)^2))^(1/2))*AF497</f>
        <v>4.9054778410082988E-8</v>
      </c>
      <c r="BT497" s="209">
        <f>((((BJ497/Q497)^2)+((BN497/Z497)^2))^(1/2))*AG497</f>
        <v>8.3393123297141065E-6</v>
      </c>
      <c r="BU497" s="209">
        <f>((((BJ497/Q497)^2)+((BO497/AA497)^2))^(1/2))*AH497</f>
        <v>3.2376153750654771E-3</v>
      </c>
      <c r="BV497" s="209">
        <f>((((BJ497/Q497)^2)+((BP497/AB497)^2))^(1/2))*AI497</f>
        <v>1.4000714267493643E-5</v>
      </c>
      <c r="CI497"/>
      <c r="CJ497"/>
      <c r="CK497"/>
      <c r="CL497"/>
      <c r="CM497"/>
    </row>
    <row r="498" spans="1:91" s="65" customFormat="1" ht="12.95" customHeight="1" thickBot="1" x14ac:dyDescent="0.3">
      <c r="A498" s="13">
        <v>4.6685102481153802</v>
      </c>
      <c r="B498" s="13">
        <v>-74.081321920577906</v>
      </c>
      <c r="C498" s="13">
        <v>31</v>
      </c>
      <c r="D498" s="13">
        <v>31</v>
      </c>
      <c r="E498" s="13">
        <v>2398</v>
      </c>
      <c r="F498" s="3" t="s">
        <v>5</v>
      </c>
      <c r="G498" s="4" t="s">
        <v>39</v>
      </c>
      <c r="H498" s="5" t="s">
        <v>40</v>
      </c>
      <c r="I498" s="14" t="s">
        <v>1563</v>
      </c>
      <c r="J498" s="3" t="s">
        <v>1558</v>
      </c>
      <c r="K498" s="6" t="s">
        <v>1551</v>
      </c>
      <c r="L498" s="15">
        <v>12</v>
      </c>
      <c r="M498" s="3">
        <v>6</v>
      </c>
      <c r="N498" s="3">
        <f t="shared" si="377"/>
        <v>300</v>
      </c>
      <c r="O498" s="3">
        <v>25</v>
      </c>
      <c r="P498" s="14" t="s">
        <v>1554</v>
      </c>
      <c r="Q498" s="3">
        <v>540</v>
      </c>
      <c r="R498" s="14"/>
      <c r="S498" s="14"/>
      <c r="T498" s="14"/>
      <c r="U498" s="17">
        <v>3.9E-2</v>
      </c>
      <c r="V498" s="145">
        <v>0.36</v>
      </c>
      <c r="W498" s="150">
        <v>1.8</v>
      </c>
      <c r="X498" s="152">
        <v>10.3</v>
      </c>
      <c r="Y498" s="156">
        <f>0.01805*1000</f>
        <v>18.05</v>
      </c>
      <c r="Z498" s="150">
        <v>311.5</v>
      </c>
      <c r="AA498" s="157">
        <f>0.003125*1000</f>
        <v>3.125</v>
      </c>
      <c r="AB498" s="227">
        <v>0.28499999999999998</v>
      </c>
      <c r="AC498" s="237">
        <f t="shared" si="378"/>
        <v>3.0650664911271519E-3</v>
      </c>
      <c r="AD498" s="22">
        <f t="shared" si="379"/>
        <v>1.5325332455635759E-2</v>
      </c>
      <c r="AE498" s="22">
        <f t="shared" si="380"/>
        <v>8.7694957940582394E-2</v>
      </c>
      <c r="AF498" s="22">
        <f t="shared" si="381"/>
        <v>0.1536790282356808</v>
      </c>
      <c r="AG498" s="22">
        <f t="shared" si="382"/>
        <v>2.6521339221836326</v>
      </c>
      <c r="AH498" s="22">
        <f t="shared" si="383"/>
        <v>2.6606479957700969E-2</v>
      </c>
      <c r="AI498" s="238">
        <f t="shared" si="384"/>
        <v>1.8467999999999998E-3</v>
      </c>
      <c r="AJ498" s="247">
        <f t="shared" si="385"/>
        <v>1.0216888303757173E-5</v>
      </c>
      <c r="AK498" s="23">
        <f t="shared" si="386"/>
        <v>5.1084441518785861E-5</v>
      </c>
      <c r="AL498" s="23">
        <f t="shared" si="387"/>
        <v>2.92316526468608E-4</v>
      </c>
      <c r="AM498" s="23">
        <f t="shared" si="388"/>
        <v>5.1226342745226932E-4</v>
      </c>
      <c r="AN498" s="23">
        <f t="shared" si="389"/>
        <v>8.840446407278775E-3</v>
      </c>
      <c r="AO498" s="23">
        <f t="shared" si="390"/>
        <v>8.8688266525669904E-5</v>
      </c>
      <c r="AP498" s="248">
        <f t="shared" si="391"/>
        <v>6.1559999999999992E-6</v>
      </c>
      <c r="AQ498" s="256">
        <f t="shared" si="392"/>
        <v>51.084441518785859</v>
      </c>
      <c r="AR498" s="257">
        <f t="shared" si="393"/>
        <v>292.316526468608</v>
      </c>
      <c r="AS498" s="257">
        <f t="shared" si="394"/>
        <v>512.2634274522693</v>
      </c>
      <c r="AT498" s="257">
        <f t="shared" si="395"/>
        <v>8840.4464072787741</v>
      </c>
      <c r="AU498" s="257">
        <f t="shared" si="396"/>
        <v>88.688266525669903</v>
      </c>
      <c r="AV498" s="258">
        <f t="shared" si="397"/>
        <v>6.1559999999999988</v>
      </c>
      <c r="AW498" s="264">
        <v>0</v>
      </c>
      <c r="AX498" s="265">
        <f t="shared" si="398"/>
        <v>0</v>
      </c>
      <c r="AY498" s="265">
        <f t="shared" si="399"/>
        <v>0</v>
      </c>
      <c r="AZ498" s="265">
        <f t="shared" si="400"/>
        <v>0</v>
      </c>
      <c r="BA498" s="265">
        <f t="shared" si="401"/>
        <v>0</v>
      </c>
      <c r="BB498" s="265">
        <f t="shared" si="402"/>
        <v>0</v>
      </c>
      <c r="BC498" s="266">
        <f t="shared" si="403"/>
        <v>0</v>
      </c>
      <c r="BG498" s="13">
        <v>0.1</v>
      </c>
      <c r="BH498" s="13">
        <f t="shared" si="404"/>
        <v>54</v>
      </c>
      <c r="BI498"/>
      <c r="BJ498">
        <f>BH498</f>
        <v>54</v>
      </c>
      <c r="BK498" s="13">
        <f t="shared" si="405"/>
        <v>0.18000000000000002</v>
      </c>
      <c r="BL498" s="13">
        <f t="shared" si="406"/>
        <v>1.03</v>
      </c>
      <c r="BM498" s="13">
        <f t="shared" si="407"/>
        <v>1.8050000000000002</v>
      </c>
      <c r="BN498" s="13">
        <f t="shared" si="408"/>
        <v>31.150000000000002</v>
      </c>
      <c r="BO498" s="13">
        <f t="shared" si="409"/>
        <v>0.3125</v>
      </c>
      <c r="BP498" s="13">
        <f t="shared" si="410"/>
        <v>2.8499999999999998E-2</v>
      </c>
      <c r="BQ498" s="13">
        <f>((((BJ498/Q498)^2)+((BK498/W498)^2))^(1/2))*AD498</f>
        <v>2.1673293006636662E-3</v>
      </c>
      <c r="BR498" s="209">
        <f>(((((BJ498/Q498))^2)+((BL498/X498)^2))^(1/2))*AE498</f>
        <v>1.2401939887130977E-2</v>
      </c>
      <c r="BS498" s="209">
        <f>(((((BJ498/Q498))^2)+((BM498/Y498)^2))^(1/2))*AF498</f>
        <v>2.1733496598321765E-2</v>
      </c>
      <c r="BT498" s="209">
        <f>((((BJ498/Q498)^2)+((BN498/Z498)^2))^(1/2))*AG498</f>
        <v>0.37506837619818445</v>
      </c>
      <c r="BU498" s="209">
        <f>((((BJ498/Q498)^2)+((BO498/AA498)^2))^(1/2))*AH498</f>
        <v>3.7627244803188648E-3</v>
      </c>
      <c r="BV498" s="209">
        <f>((((BJ498/Q498)^2)+((BP498/AB498)^2))^(1/2))*AI498</f>
        <v>2.6117696069906322E-4</v>
      </c>
      <c r="CI498"/>
      <c r="CJ498"/>
      <c r="CK498"/>
      <c r="CL498"/>
      <c r="CM498"/>
    </row>
    <row r="499" spans="1:91" s="65" customFormat="1" ht="12.95" customHeight="1" thickBot="1" x14ac:dyDescent="0.3">
      <c r="A499" s="13">
        <v>4.6686047132218302</v>
      </c>
      <c r="B499" s="13">
        <v>-74.080471306281396</v>
      </c>
      <c r="C499" s="13">
        <v>31</v>
      </c>
      <c r="D499" s="13">
        <v>32</v>
      </c>
      <c r="E499" s="13">
        <v>2411</v>
      </c>
      <c r="F499" s="3" t="s">
        <v>5</v>
      </c>
      <c r="G499" s="4" t="s">
        <v>63</v>
      </c>
      <c r="H499" s="5" t="s">
        <v>64</v>
      </c>
      <c r="I499" s="14" t="s">
        <v>1563</v>
      </c>
      <c r="J499" s="3" t="s">
        <v>1565</v>
      </c>
      <c r="K499" s="6" t="s">
        <v>1551</v>
      </c>
      <c r="L499" s="15">
        <v>12</v>
      </c>
      <c r="M499" s="3">
        <v>7</v>
      </c>
      <c r="N499" s="3">
        <f t="shared" si="377"/>
        <v>360</v>
      </c>
      <c r="O499" s="3">
        <v>30</v>
      </c>
      <c r="P499" s="14" t="s">
        <v>1554</v>
      </c>
      <c r="Q499" s="3">
        <v>1000</v>
      </c>
      <c r="R499" s="14"/>
      <c r="S499" s="14">
        <f>0.392899638837687*Q499</f>
        <v>392.89963883768701</v>
      </c>
      <c r="T499" s="14"/>
      <c r="U499" s="17">
        <v>3.9E-2</v>
      </c>
      <c r="V499" s="27">
        <v>2</v>
      </c>
      <c r="W499" s="28">
        <v>10</v>
      </c>
      <c r="X499" s="27">
        <v>4.3</v>
      </c>
      <c r="Y499" s="29">
        <v>18.05</v>
      </c>
      <c r="Z499" s="28">
        <v>148.69999999999999</v>
      </c>
      <c r="AA499" s="31">
        <v>3.125</v>
      </c>
      <c r="AB499" s="225">
        <v>0.90300000000000002</v>
      </c>
      <c r="AC499" s="237">
        <f t="shared" si="378"/>
        <v>4.3923148235643063E-2</v>
      </c>
      <c r="AD499" s="22">
        <f t="shared" si="379"/>
        <v>0.21961574117821531</v>
      </c>
      <c r="AE499" s="22">
        <f t="shared" si="380"/>
        <v>9.4434768706632588E-2</v>
      </c>
      <c r="AF499" s="22">
        <f t="shared" si="381"/>
        <v>0.39640641282667871</v>
      </c>
      <c r="AG499" s="22">
        <f t="shared" si="382"/>
        <v>3.2656860713200615</v>
      </c>
      <c r="AH499" s="22">
        <f t="shared" si="383"/>
        <v>6.8629919118192301E-2</v>
      </c>
      <c r="AI499" s="238">
        <f t="shared" si="384"/>
        <v>1.5093460486445175E-2</v>
      </c>
      <c r="AJ499" s="247">
        <f t="shared" si="385"/>
        <v>1.2200874509900851E-4</v>
      </c>
      <c r="AK499" s="23">
        <f t="shared" si="386"/>
        <v>6.1004372549504251E-4</v>
      </c>
      <c r="AL499" s="23">
        <f t="shared" si="387"/>
        <v>2.6231880196286828E-4</v>
      </c>
      <c r="AM499" s="23">
        <f t="shared" si="388"/>
        <v>1.101128924518552E-3</v>
      </c>
      <c r="AN499" s="23">
        <f t="shared" si="389"/>
        <v>9.0713501981112814E-3</v>
      </c>
      <c r="AO499" s="23">
        <f t="shared" si="390"/>
        <v>1.9063866421720083E-4</v>
      </c>
      <c r="AP499" s="248">
        <f t="shared" si="391"/>
        <v>4.1926279129014375E-5</v>
      </c>
      <c r="AQ499" s="256">
        <f t="shared" si="392"/>
        <v>610.04372549504251</v>
      </c>
      <c r="AR499" s="257">
        <f t="shared" si="393"/>
        <v>262.31880196286829</v>
      </c>
      <c r="AS499" s="257">
        <f t="shared" si="394"/>
        <v>1101.1289245185521</v>
      </c>
      <c r="AT499" s="257">
        <f t="shared" si="395"/>
        <v>9071.3501981112822</v>
      </c>
      <c r="AU499" s="257">
        <f t="shared" si="396"/>
        <v>190.63866421720081</v>
      </c>
      <c r="AV499" s="258">
        <f t="shared" si="397"/>
        <v>41.926279129014375</v>
      </c>
      <c r="AW499" s="264">
        <v>1</v>
      </c>
      <c r="AX499" s="265">
        <f t="shared" si="398"/>
        <v>610.04372549504251</v>
      </c>
      <c r="AY499" s="265">
        <f t="shared" si="399"/>
        <v>262.31880196286829</v>
      </c>
      <c r="AZ499" s="265">
        <f t="shared" si="400"/>
        <v>1101.1289245185521</v>
      </c>
      <c r="BA499" s="265">
        <f t="shared" si="401"/>
        <v>9071.3501981112822</v>
      </c>
      <c r="BB499" s="265">
        <f t="shared" si="402"/>
        <v>190.63866421720081</v>
      </c>
      <c r="BC499" s="266">
        <f t="shared" si="403"/>
        <v>41.926279129014375</v>
      </c>
      <c r="BE499" s="212">
        <f>'F. CONVERSIÓN DE CARBÓN A CARNE'!$H$20</f>
        <v>8.6971304768698895E-2</v>
      </c>
      <c r="BG499" s="13">
        <v>0.1</v>
      </c>
      <c r="BH499" s="13">
        <f t="shared" si="404"/>
        <v>100</v>
      </c>
      <c r="BI499">
        <f>(((((BD499+BE499+BF499)/0.392899638837687)^2)+((BH499/Q499)^2))^(1/2))*S499</f>
        <v>95.434318330240899</v>
      </c>
      <c r="BJ499">
        <f t="shared" ref="BJ499:BJ500" si="430">(((BH499)^2)+((BI499^2))^(1/2))</f>
        <v>10095.434318330241</v>
      </c>
      <c r="BK499" s="13">
        <f t="shared" si="405"/>
        <v>1</v>
      </c>
      <c r="BL499" s="13">
        <f t="shared" si="406"/>
        <v>0.43</v>
      </c>
      <c r="BM499" s="13">
        <f t="shared" si="407"/>
        <v>1.8050000000000002</v>
      </c>
      <c r="BN499" s="13">
        <f t="shared" si="408"/>
        <v>14.87</v>
      </c>
      <c r="BO499" s="13">
        <f t="shared" si="409"/>
        <v>0.3125</v>
      </c>
      <c r="BP499" s="13">
        <f t="shared" si="410"/>
        <v>9.0300000000000005E-2</v>
      </c>
      <c r="BQ499" s="13">
        <f>((((BJ499/(Q499+R499+S499+T499))^2)+((BK499/W499)^2))^(1/2))*AD499</f>
        <v>1.5918787329474944</v>
      </c>
      <c r="BR499" s="209">
        <f>((((BJ499/(Q499+R499+S499+T499))^2)+((BL499/X499)^2))^(1/2))*AE499</f>
        <v>0.68450785516742263</v>
      </c>
      <c r="BS499" s="209">
        <f>(((((BJ499/(Q499+R499+S499+T499))^2)+((BM499/Y499)^2))^(1/2))*AF499)</f>
        <v>2.8733411129702278</v>
      </c>
      <c r="BT499" s="209">
        <f>((((BJ499/(Q499+R499+S499+T499))^2)+((BN499/Z499)^2))^(1/2))*AG499</f>
        <v>23.67123675892924</v>
      </c>
      <c r="BU499" s="209">
        <f>((((BJ499/(Q499+R499+S499+T499))^2)+((BO499/AA499)^2))^(1/2))*AH499</f>
        <v>0.49746210404609209</v>
      </c>
      <c r="BV499" s="209">
        <f>((((BJ499/(Q499+R499+S499+T499))^2)+((BP499/AB499)^2))^(1/2))*AI499</f>
        <v>0.10940453824508806</v>
      </c>
      <c r="CI499"/>
      <c r="CJ499"/>
      <c r="CK499"/>
      <c r="CL499"/>
      <c r="CM499"/>
    </row>
    <row r="500" spans="1:91" s="65" customFormat="1" ht="12.95" customHeight="1" thickBot="1" x14ac:dyDescent="0.3">
      <c r="A500" s="13">
        <v>4.6686737588075697</v>
      </c>
      <c r="B500" s="13">
        <v>-74.123496781795296</v>
      </c>
      <c r="C500" s="13">
        <v>26</v>
      </c>
      <c r="D500" s="13">
        <v>32</v>
      </c>
      <c r="E500" s="13">
        <v>1913</v>
      </c>
      <c r="F500" s="3" t="s">
        <v>5</v>
      </c>
      <c r="G500" s="4" t="s">
        <v>304</v>
      </c>
      <c r="H500" s="5" t="s">
        <v>305</v>
      </c>
      <c r="I500" s="14" t="s">
        <v>1594</v>
      </c>
      <c r="J500" s="3" t="s">
        <v>1559</v>
      </c>
      <c r="K500" s="6">
        <v>40633</v>
      </c>
      <c r="L500" s="15">
        <v>12</v>
      </c>
      <c r="M500" s="3">
        <v>7</v>
      </c>
      <c r="N500" s="3">
        <f t="shared" si="377"/>
        <v>360</v>
      </c>
      <c r="O500" s="3">
        <v>30</v>
      </c>
      <c r="P500" s="14" t="s">
        <v>1554</v>
      </c>
      <c r="Q500" s="3">
        <v>1500</v>
      </c>
      <c r="R500" s="14">
        <f>0.565555287076649*Q500</f>
        <v>848.33293061497352</v>
      </c>
      <c r="S500" s="14"/>
      <c r="T500" s="14"/>
      <c r="U500" s="17">
        <v>3.9E-2</v>
      </c>
      <c r="V500" s="27">
        <v>2.0099999999999998</v>
      </c>
      <c r="W500" s="28">
        <v>10.050000000000001</v>
      </c>
      <c r="X500" s="27">
        <v>3.0999999999999996</v>
      </c>
      <c r="Y500" s="29">
        <v>18.05</v>
      </c>
      <c r="Z500" s="28">
        <v>154.44999999999999</v>
      </c>
      <c r="AA500" s="31">
        <v>3.125</v>
      </c>
      <c r="AB500" s="225">
        <v>0.95899999999999996</v>
      </c>
      <c r="AC500" s="237">
        <f t="shared" si="378"/>
        <v>7.4421662124656049E-2</v>
      </c>
      <c r="AD500" s="22">
        <f t="shared" si="379"/>
        <v>0.37210831062328031</v>
      </c>
      <c r="AE500" s="22">
        <f t="shared" si="380"/>
        <v>0.11477967790369839</v>
      </c>
      <c r="AF500" s="22">
        <f t="shared" si="381"/>
        <v>0.66831393101992143</v>
      </c>
      <c r="AG500" s="22">
        <f t="shared" si="382"/>
        <v>5.7186197587826504</v>
      </c>
      <c r="AH500" s="22">
        <f t="shared" si="383"/>
        <v>0.11570532046743791</v>
      </c>
      <c r="AI500" s="238">
        <f t="shared" si="384"/>
        <v>2.7024615365517115E-2</v>
      </c>
      <c r="AJ500" s="247">
        <f t="shared" si="385"/>
        <v>2.0672683923515569E-4</v>
      </c>
      <c r="AK500" s="23">
        <f t="shared" si="386"/>
        <v>1.0336341961757786E-3</v>
      </c>
      <c r="AL500" s="23">
        <f t="shared" si="387"/>
        <v>3.188324386213844E-4</v>
      </c>
      <c r="AM500" s="23">
        <f t="shared" si="388"/>
        <v>1.8564275861664484E-3</v>
      </c>
      <c r="AN500" s="23">
        <f t="shared" si="389"/>
        <v>1.5885054885507361E-2</v>
      </c>
      <c r="AO500" s="23">
        <f t="shared" si="390"/>
        <v>3.2140366796510532E-4</v>
      </c>
      <c r="AP500" s="248">
        <f t="shared" si="391"/>
        <v>7.5068376015325315E-5</v>
      </c>
      <c r="AQ500" s="256">
        <f t="shared" si="392"/>
        <v>1033.6341961757787</v>
      </c>
      <c r="AR500" s="257">
        <f t="shared" si="393"/>
        <v>318.83243862138437</v>
      </c>
      <c r="AS500" s="257">
        <f t="shared" si="394"/>
        <v>1856.4275861664485</v>
      </c>
      <c r="AT500" s="257">
        <f t="shared" si="395"/>
        <v>15885.054885507361</v>
      </c>
      <c r="AU500" s="257">
        <f t="shared" si="396"/>
        <v>321.40366796510534</v>
      </c>
      <c r="AV500" s="258">
        <f t="shared" si="397"/>
        <v>75.068376015325313</v>
      </c>
      <c r="AW500" s="264">
        <v>1</v>
      </c>
      <c r="AX500" s="265">
        <f t="shared" si="398"/>
        <v>1033.6341961757787</v>
      </c>
      <c r="AY500" s="265">
        <f t="shared" si="399"/>
        <v>318.83243862138437</v>
      </c>
      <c r="AZ500" s="265">
        <f t="shared" si="400"/>
        <v>1856.4275861664485</v>
      </c>
      <c r="BA500" s="265">
        <f t="shared" si="401"/>
        <v>15885.054885507361</v>
      </c>
      <c r="BB500" s="265">
        <f t="shared" si="402"/>
        <v>321.40366796510534</v>
      </c>
      <c r="BC500" s="266">
        <f t="shared" si="403"/>
        <v>75.068376015325313</v>
      </c>
      <c r="BF500" s="210">
        <f>'F. CONVERSIÓN DE CARBÓN A CARNE'!$L$20</f>
        <v>0.24417195935985944</v>
      </c>
      <c r="BG500" s="13">
        <v>0.1</v>
      </c>
      <c r="BH500" s="13">
        <f t="shared" si="404"/>
        <v>150</v>
      </c>
      <c r="BI500">
        <f>(((((BD500+BE500+BF500)/0.565555287076649)^2)+((BH500/Q500)^2))^(1/2))*R500</f>
        <v>375.95420668125502</v>
      </c>
      <c r="BJ500">
        <f t="shared" si="430"/>
        <v>22875.954206681254</v>
      </c>
      <c r="BK500" s="13">
        <f t="shared" si="405"/>
        <v>1.0050000000000001</v>
      </c>
      <c r="BL500" s="13">
        <f t="shared" si="406"/>
        <v>0.31</v>
      </c>
      <c r="BM500" s="13">
        <f t="shared" si="407"/>
        <v>1.8050000000000002</v>
      </c>
      <c r="BN500" s="13">
        <f t="shared" si="408"/>
        <v>15.445</v>
      </c>
      <c r="BO500" s="13">
        <f t="shared" si="409"/>
        <v>0.3125</v>
      </c>
      <c r="BP500" s="13">
        <f t="shared" si="410"/>
        <v>9.5899999999999999E-2</v>
      </c>
      <c r="BQ500" s="13">
        <f>((((BJ500/(Q500+R500+S500+T500))^2)+((BK500/W500)^2))^(1/2))*AD500</f>
        <v>3.6250316420428361</v>
      </c>
      <c r="BR500" s="209">
        <f>((((BJ500/(Q500+R500+S500+T500))^2)+((BL500/X500)^2))^(1/2))*AE500</f>
        <v>1.1181689642122181</v>
      </c>
      <c r="BS500" s="209">
        <f>(((((BJ500/(Q500+R500+S500+T500))^2)+((BM500/Y500)^2))^(1/2))*AF500)</f>
        <v>6.5106289690421093</v>
      </c>
      <c r="BT500" s="209">
        <f>((((BJ500/(Q500+R500+S500+T500))^2)+((BN500/Z500)^2))^(1/2))*AG500</f>
        <v>55.710063394379702</v>
      </c>
      <c r="BU500" s="209">
        <f>((((BJ500/(Q500+R500+S500+T500))^2)+((BO500/AA500)^2))^(1/2))*AH500</f>
        <v>1.1271864558590909</v>
      </c>
      <c r="BV500" s="209">
        <f>((((BJ500/(Q500+R500+S500+T500))^2)+((BP500/AB500)^2))^(1/2))*AI500</f>
        <v>0.26327035171545982</v>
      </c>
      <c r="CI500"/>
      <c r="CJ500"/>
      <c r="CK500"/>
      <c r="CL500"/>
      <c r="CM500"/>
    </row>
    <row r="501" spans="1:91" s="65" customFormat="1" ht="12.95" customHeight="1" thickBot="1" x14ac:dyDescent="0.3">
      <c r="A501" s="13">
        <v>4.6688419999999997</v>
      </c>
      <c r="B501" s="13">
        <v>-74.112658999999994</v>
      </c>
      <c r="C501" s="13">
        <v>28</v>
      </c>
      <c r="D501" s="13">
        <v>32</v>
      </c>
      <c r="E501" s="13">
        <v>1915</v>
      </c>
      <c r="F501" s="83" t="s">
        <v>13</v>
      </c>
      <c r="G501" s="59" t="s">
        <v>901</v>
      </c>
      <c r="H501" s="60" t="s">
        <v>1353</v>
      </c>
      <c r="I501" s="83" t="s">
        <v>1587</v>
      </c>
      <c r="J501" s="58"/>
      <c r="K501" s="84" t="s">
        <v>1643</v>
      </c>
      <c r="L501" s="83">
        <v>6</v>
      </c>
      <c r="M501" s="16">
        <v>7</v>
      </c>
      <c r="N501" s="3">
        <f t="shared" si="377"/>
        <v>180</v>
      </c>
      <c r="O501" s="3">
        <v>30</v>
      </c>
      <c r="P501" s="16" t="s">
        <v>1632</v>
      </c>
      <c r="Q501" s="62">
        <v>550</v>
      </c>
      <c r="R501" s="14"/>
      <c r="S501" s="14"/>
      <c r="T501" s="14"/>
      <c r="U501" s="17">
        <v>3.9E-2</v>
      </c>
      <c r="V501" s="33">
        <v>0.36</v>
      </c>
      <c r="W501" s="34">
        <v>1.8</v>
      </c>
      <c r="X501" s="33">
        <v>10.3</v>
      </c>
      <c r="Y501" s="29">
        <f>0.01805*1000</f>
        <v>18.05</v>
      </c>
      <c r="Z501" s="34">
        <v>311.5</v>
      </c>
      <c r="AA501" s="21">
        <f>0.003125*1000</f>
        <v>3.125</v>
      </c>
      <c r="AB501" s="216">
        <v>0.28499999999999998</v>
      </c>
      <c r="AC501" s="237">
        <f t="shared" si="378"/>
        <v>3.1218269817035803E-3</v>
      </c>
      <c r="AD501" s="22">
        <f t="shared" si="379"/>
        <v>1.5609134908517902E-2</v>
      </c>
      <c r="AE501" s="22">
        <f t="shared" si="380"/>
        <v>8.9318938643185769E-2</v>
      </c>
      <c r="AF501" s="22">
        <f t="shared" si="381"/>
        <v>0.15652493616597118</v>
      </c>
      <c r="AG501" s="22">
        <f t="shared" si="382"/>
        <v>2.701247513335181</v>
      </c>
      <c r="AH501" s="22">
        <f t="shared" si="383"/>
        <v>2.7099192549510247E-2</v>
      </c>
      <c r="AI501" s="238">
        <f t="shared" si="384"/>
        <v>1.8810000000000001E-3</v>
      </c>
      <c r="AJ501" s="247">
        <f t="shared" si="385"/>
        <v>8.6717416158432791E-6</v>
      </c>
      <c r="AK501" s="23">
        <f t="shared" si="386"/>
        <v>4.3358708079216396E-5</v>
      </c>
      <c r="AL501" s="23">
        <f t="shared" si="387"/>
        <v>2.4810816289773824E-4</v>
      </c>
      <c r="AM501" s="23">
        <f t="shared" si="388"/>
        <v>4.3479148934991998E-4</v>
      </c>
      <c r="AN501" s="23">
        <f t="shared" si="389"/>
        <v>7.503465314819947E-3</v>
      </c>
      <c r="AO501" s="23">
        <f t="shared" si="390"/>
        <v>7.5275534859750687E-5</v>
      </c>
      <c r="AP501" s="248">
        <f t="shared" si="391"/>
        <v>5.2249999999999999E-6</v>
      </c>
      <c r="AQ501" s="256">
        <f t="shared" si="392"/>
        <v>43.358708079216399</v>
      </c>
      <c r="AR501" s="257">
        <f t="shared" si="393"/>
        <v>248.10816289773825</v>
      </c>
      <c r="AS501" s="257">
        <f t="shared" si="394"/>
        <v>434.79148934991997</v>
      </c>
      <c r="AT501" s="257">
        <f t="shared" si="395"/>
        <v>7503.4653148199468</v>
      </c>
      <c r="AU501" s="257">
        <f t="shared" si="396"/>
        <v>75.275534859750692</v>
      </c>
      <c r="AV501" s="258">
        <f t="shared" si="397"/>
        <v>5.2249999999999996</v>
      </c>
      <c r="AW501" s="264">
        <v>1</v>
      </c>
      <c r="AX501" s="265">
        <f t="shared" si="398"/>
        <v>43.358708079216399</v>
      </c>
      <c r="AY501" s="265">
        <f t="shared" si="399"/>
        <v>248.10816289773825</v>
      </c>
      <c r="AZ501" s="265">
        <f t="shared" si="400"/>
        <v>434.79148934991997</v>
      </c>
      <c r="BA501" s="265">
        <f t="shared" si="401"/>
        <v>7503.4653148199468</v>
      </c>
      <c r="BB501" s="265">
        <f t="shared" si="402"/>
        <v>75.275534859750692</v>
      </c>
      <c r="BC501" s="266">
        <f t="shared" si="403"/>
        <v>5.2249999999999996</v>
      </c>
      <c r="BG501" s="13">
        <v>0.1</v>
      </c>
      <c r="BH501" s="13">
        <f t="shared" si="404"/>
        <v>55</v>
      </c>
      <c r="BI501"/>
      <c r="BJ501">
        <f>BH501</f>
        <v>55</v>
      </c>
      <c r="BK501" s="13">
        <f t="shared" si="405"/>
        <v>0.18000000000000002</v>
      </c>
      <c r="BL501" s="13">
        <f t="shared" si="406"/>
        <v>1.03</v>
      </c>
      <c r="BM501" s="13">
        <f t="shared" si="407"/>
        <v>1.8050000000000002</v>
      </c>
      <c r="BN501" s="13">
        <f t="shared" si="408"/>
        <v>31.150000000000002</v>
      </c>
      <c r="BO501" s="13">
        <f t="shared" si="409"/>
        <v>0.3125</v>
      </c>
      <c r="BP501" s="13">
        <f t="shared" si="410"/>
        <v>2.8499999999999998E-2</v>
      </c>
      <c r="BQ501" s="13">
        <f>((((BJ501/Q501)^2)+((BK501/W501)^2))^(1/2))*AD501</f>
        <v>2.2074650284537342E-3</v>
      </c>
      <c r="BR501" s="209">
        <f>(((((BJ501/Q501))^2)+((BL501/X501)^2))^(1/2))*AE501</f>
        <v>1.2631605440596364E-2</v>
      </c>
      <c r="BS501" s="209">
        <f>(((((BJ501/Q501))^2)+((BM501/Y501)^2))^(1/2))*AF501</f>
        <v>2.2135968757549945E-2</v>
      </c>
      <c r="BT501" s="209">
        <f>((((BJ501/Q501)^2)+((BN501/Z501)^2))^(1/2))*AG501</f>
        <v>0.38201408686852117</v>
      </c>
      <c r="BU501" s="209">
        <f>((((BJ501/Q501)^2)+((BO501/AA501)^2))^(1/2))*AH501</f>
        <v>3.8324045632877331E-3</v>
      </c>
      <c r="BV501" s="209">
        <f>((((BJ501/Q501)^2)+((BP501/AB501)^2))^(1/2))*AI501</f>
        <v>2.6601357108237925E-4</v>
      </c>
      <c r="CI501"/>
      <c r="CJ501"/>
      <c r="CK501"/>
      <c r="CL501"/>
      <c r="CM501"/>
    </row>
    <row r="502" spans="1:91" s="65" customFormat="1" ht="12.95" customHeight="1" thickBot="1" x14ac:dyDescent="0.3">
      <c r="A502" s="13">
        <v>4.6690056323581697</v>
      </c>
      <c r="B502" s="13">
        <v>-74.080447041061305</v>
      </c>
      <c r="C502" s="13">
        <v>31</v>
      </c>
      <c r="D502" s="13">
        <v>32</v>
      </c>
      <c r="E502" s="13">
        <v>2411</v>
      </c>
      <c r="F502" s="3" t="s">
        <v>5</v>
      </c>
      <c r="G502" s="4" t="s">
        <v>49</v>
      </c>
      <c r="H502" s="5" t="s">
        <v>50</v>
      </c>
      <c r="I502" s="14" t="s">
        <v>1563</v>
      </c>
      <c r="J502" s="3"/>
      <c r="K502" s="6" t="s">
        <v>1551</v>
      </c>
      <c r="L502" s="15">
        <v>12</v>
      </c>
      <c r="M502" s="3">
        <v>7</v>
      </c>
      <c r="N502" s="3">
        <f t="shared" si="377"/>
        <v>360</v>
      </c>
      <c r="O502" s="3">
        <v>30</v>
      </c>
      <c r="P502" s="14" t="s">
        <v>1554</v>
      </c>
      <c r="Q502" s="3">
        <v>800</v>
      </c>
      <c r="R502" s="14"/>
      <c r="S502" s="14"/>
      <c r="T502" s="14"/>
      <c r="U502" s="17">
        <v>3.9E-2</v>
      </c>
      <c r="V502" s="145">
        <v>0.36</v>
      </c>
      <c r="W502" s="150">
        <v>1.8</v>
      </c>
      <c r="X502" s="152">
        <v>10.3</v>
      </c>
      <c r="Y502" s="156">
        <f>0.01805*1000</f>
        <v>18.05</v>
      </c>
      <c r="Z502" s="150">
        <v>311.5</v>
      </c>
      <c r="AA502" s="157">
        <f>0.003125*1000</f>
        <v>3.125</v>
      </c>
      <c r="AB502" s="227">
        <v>0.28499999999999998</v>
      </c>
      <c r="AC502" s="237">
        <f t="shared" si="378"/>
        <v>4.5408392461142987E-3</v>
      </c>
      <c r="AD502" s="22">
        <f t="shared" si="379"/>
        <v>2.2704196230571495E-2</v>
      </c>
      <c r="AE502" s="22">
        <f t="shared" si="380"/>
        <v>0.12991845620827019</v>
      </c>
      <c r="AF502" s="22">
        <f t="shared" si="381"/>
        <v>0.2276726344232308</v>
      </c>
      <c r="AG502" s="22">
        <f t="shared" si="382"/>
        <v>3.9290872921239002</v>
      </c>
      <c r="AH502" s="22">
        <f t="shared" si="383"/>
        <v>3.9417007344742176E-2</v>
      </c>
      <c r="AI502" s="238">
        <f t="shared" si="384"/>
        <v>2.7359999999999997E-3</v>
      </c>
      <c r="AJ502" s="247">
        <f t="shared" si="385"/>
        <v>1.2613442350317496E-5</v>
      </c>
      <c r="AK502" s="23">
        <f t="shared" si="386"/>
        <v>6.3067211751587481E-5</v>
      </c>
      <c r="AL502" s="23">
        <f t="shared" si="387"/>
        <v>3.6088460057852832E-4</v>
      </c>
      <c r="AM502" s="23">
        <f t="shared" si="388"/>
        <v>6.3242398450897447E-4</v>
      </c>
      <c r="AN502" s="23">
        <f t="shared" si="389"/>
        <v>1.0914131367010834E-2</v>
      </c>
      <c r="AO502" s="23">
        <f t="shared" si="390"/>
        <v>1.0949168706872827E-4</v>
      </c>
      <c r="AP502" s="248">
        <f t="shared" si="391"/>
        <v>7.5999999999999992E-6</v>
      </c>
      <c r="AQ502" s="256">
        <f t="shared" si="392"/>
        <v>63.067211751587479</v>
      </c>
      <c r="AR502" s="257">
        <f t="shared" si="393"/>
        <v>360.88460057852831</v>
      </c>
      <c r="AS502" s="257">
        <f t="shared" si="394"/>
        <v>632.42398450897451</v>
      </c>
      <c r="AT502" s="257">
        <f t="shared" si="395"/>
        <v>10914.131367010834</v>
      </c>
      <c r="AU502" s="257">
        <f t="shared" si="396"/>
        <v>109.49168706872827</v>
      </c>
      <c r="AV502" s="258">
        <f t="shared" si="397"/>
        <v>7.6</v>
      </c>
      <c r="AW502" s="264">
        <v>1</v>
      </c>
      <c r="AX502" s="265">
        <f t="shared" si="398"/>
        <v>63.067211751587479</v>
      </c>
      <c r="AY502" s="265">
        <f t="shared" si="399"/>
        <v>360.88460057852831</v>
      </c>
      <c r="AZ502" s="265">
        <f t="shared" si="400"/>
        <v>632.42398450897451</v>
      </c>
      <c r="BA502" s="265">
        <f t="shared" si="401"/>
        <v>10914.131367010834</v>
      </c>
      <c r="BB502" s="265">
        <f t="shared" si="402"/>
        <v>109.49168706872827</v>
      </c>
      <c r="BC502" s="266">
        <f t="shared" si="403"/>
        <v>7.6</v>
      </c>
      <c r="BG502" s="13">
        <v>0.1</v>
      </c>
      <c r="BH502" s="13">
        <f t="shared" si="404"/>
        <v>80</v>
      </c>
      <c r="BI502"/>
      <c r="BJ502">
        <f>BH502</f>
        <v>80</v>
      </c>
      <c r="BK502" s="13">
        <f t="shared" si="405"/>
        <v>0.18000000000000002</v>
      </c>
      <c r="BL502" s="13">
        <f t="shared" si="406"/>
        <v>1.03</v>
      </c>
      <c r="BM502" s="13">
        <f t="shared" si="407"/>
        <v>1.8050000000000002</v>
      </c>
      <c r="BN502" s="13">
        <f t="shared" si="408"/>
        <v>31.150000000000002</v>
      </c>
      <c r="BO502" s="13">
        <f t="shared" si="409"/>
        <v>0.3125</v>
      </c>
      <c r="BP502" s="13">
        <f t="shared" si="410"/>
        <v>2.8499999999999998E-2</v>
      </c>
      <c r="BQ502" s="13">
        <f>((((BJ502/Q502)^2)+((BK502/W502)^2))^(1/2))*AD502</f>
        <v>3.2108582232054316E-3</v>
      </c>
      <c r="BR502" s="209">
        <f>(((((BJ502/Q502))^2)+((BL502/X502)^2))^(1/2))*AE502</f>
        <v>1.8373244277231075E-2</v>
      </c>
      <c r="BS502" s="209">
        <f>(((((BJ502/Q502))^2)+((BM502/Y502)^2))^(1/2))*AF502</f>
        <v>3.2197772738254464E-2</v>
      </c>
      <c r="BT502" s="209">
        <f>((((BJ502/Q502)^2)+((BN502/Z502)^2))^(1/2))*AG502</f>
        <v>0.55565685362693995</v>
      </c>
      <c r="BU502" s="209">
        <f>((((BJ502/Q502)^2)+((BO502/AA502)^2))^(1/2))*AH502</f>
        <v>5.5744066375094294E-3</v>
      </c>
      <c r="BV502" s="209">
        <f>((((BJ502/Q502)^2)+((BP502/AB502)^2))^(1/2))*AI502</f>
        <v>3.8692883066527884E-4</v>
      </c>
      <c r="CI502"/>
      <c r="CJ502"/>
      <c r="CK502"/>
      <c r="CL502"/>
      <c r="CM502"/>
    </row>
    <row r="503" spans="1:91" s="65" customFormat="1" ht="12.95" customHeight="1" thickBot="1" x14ac:dyDescent="0.3">
      <c r="A503" s="13">
        <v>4.6690777777777779</v>
      </c>
      <c r="B503" s="13">
        <v>-74.079922222222223</v>
      </c>
      <c r="C503" s="13">
        <v>31</v>
      </c>
      <c r="D503" s="13">
        <v>32</v>
      </c>
      <c r="E503" s="13">
        <v>2411</v>
      </c>
      <c r="F503" s="3" t="s">
        <v>5</v>
      </c>
      <c r="G503" s="4" t="s">
        <v>73</v>
      </c>
      <c r="H503" s="5" t="s">
        <v>74</v>
      </c>
      <c r="I503" s="14" t="s">
        <v>1563</v>
      </c>
      <c r="J503" s="3" t="s">
        <v>1553</v>
      </c>
      <c r="K503" s="6" t="s">
        <v>1551</v>
      </c>
      <c r="L503" s="15">
        <v>12</v>
      </c>
      <c r="M503" s="3">
        <v>7</v>
      </c>
      <c r="N503" s="3">
        <f t="shared" si="377"/>
        <v>360</v>
      </c>
      <c r="O503" s="3">
        <v>30</v>
      </c>
      <c r="P503" s="14" t="s">
        <v>1554</v>
      </c>
      <c r="Q503" s="3">
        <v>2500</v>
      </c>
      <c r="R503" s="14"/>
      <c r="S503" s="14"/>
      <c r="T503" s="14">
        <f>0.738210935315612*Q503</f>
        <v>1845.52733828903</v>
      </c>
      <c r="U503" s="17">
        <v>3.9E-2</v>
      </c>
      <c r="V503" s="27">
        <v>2.02</v>
      </c>
      <c r="W503" s="28">
        <v>10.1</v>
      </c>
      <c r="X503" s="27">
        <v>1.9</v>
      </c>
      <c r="Y503" s="155">
        <v>18.05</v>
      </c>
      <c r="Z503" s="28">
        <v>160.19999999999999</v>
      </c>
      <c r="AA503" s="21">
        <v>3.125</v>
      </c>
      <c r="AB503" s="222">
        <v>1.0149999999999999</v>
      </c>
      <c r="AC503" s="237">
        <f t="shared" si="378"/>
        <v>0.13840044787217426</v>
      </c>
      <c r="AD503" s="22">
        <f t="shared" si="379"/>
        <v>0.69200223936087113</v>
      </c>
      <c r="AE503" s="22">
        <f t="shared" si="380"/>
        <v>0.13017863908768862</v>
      </c>
      <c r="AF503" s="22">
        <f t="shared" si="381"/>
        <v>1.2366970713330419</v>
      </c>
      <c r="AG503" s="22">
        <f t="shared" si="382"/>
        <v>10.976114727288273</v>
      </c>
      <c r="AH503" s="22">
        <f t="shared" si="383"/>
        <v>0.21410960376264576</v>
      </c>
      <c r="AI503" s="238">
        <f t="shared" si="384"/>
        <v>5.2928522980360389E-2</v>
      </c>
      <c r="AJ503" s="247">
        <f t="shared" si="385"/>
        <v>3.8444568853381739E-4</v>
      </c>
      <c r="AK503" s="23">
        <f t="shared" si="386"/>
        <v>1.9222284426690865E-3</v>
      </c>
      <c r="AL503" s="23">
        <f t="shared" si="387"/>
        <v>3.6160733079913506E-4</v>
      </c>
      <c r="AM503" s="23">
        <f t="shared" si="388"/>
        <v>3.4352696425917831E-3</v>
      </c>
      <c r="AN503" s="23">
        <f t="shared" si="389"/>
        <v>3.0489207575800759E-2</v>
      </c>
      <c r="AO503" s="23">
        <f t="shared" si="390"/>
        <v>5.9474889934068263E-4</v>
      </c>
      <c r="AP503" s="248">
        <f t="shared" si="391"/>
        <v>1.4702367494544551E-4</v>
      </c>
      <c r="AQ503" s="256">
        <f t="shared" si="392"/>
        <v>1922.2284426690865</v>
      </c>
      <c r="AR503" s="257">
        <f t="shared" si="393"/>
        <v>361.60733079913507</v>
      </c>
      <c r="AS503" s="257">
        <f t="shared" si="394"/>
        <v>3435.2696425917829</v>
      </c>
      <c r="AT503" s="257">
        <f t="shared" si="395"/>
        <v>30489.20757580076</v>
      </c>
      <c r="AU503" s="257">
        <f t="shared" si="396"/>
        <v>594.74889934068267</v>
      </c>
      <c r="AV503" s="258">
        <f t="shared" si="397"/>
        <v>147.02367494544552</v>
      </c>
      <c r="AW503" s="264">
        <v>1</v>
      </c>
      <c r="AX503" s="265">
        <f t="shared" si="398"/>
        <v>1922.2284426690865</v>
      </c>
      <c r="AY503" s="265">
        <f t="shared" si="399"/>
        <v>361.60733079913507</v>
      </c>
      <c r="AZ503" s="265">
        <f t="shared" si="400"/>
        <v>3435.2696425917829</v>
      </c>
      <c r="BA503" s="265">
        <f t="shared" si="401"/>
        <v>30489.20757580076</v>
      </c>
      <c r="BB503" s="265">
        <f t="shared" si="402"/>
        <v>594.74889934068267</v>
      </c>
      <c r="BC503" s="266">
        <f t="shared" si="403"/>
        <v>147.02367494544552</v>
      </c>
      <c r="BD503" s="211">
        <f>'F. CONVERSIÓN DE CARBÓN A CARNE'!$F$20</f>
        <v>0.16207300021353654</v>
      </c>
      <c r="BG503" s="13">
        <v>0.1</v>
      </c>
      <c r="BH503" s="13">
        <f t="shared" si="404"/>
        <v>250</v>
      </c>
      <c r="BI503">
        <f>(((((BD503+BE503+BF503)/0.738210935315612)^2)+((BH503/Q503)^2))^(1/2))*T503</f>
        <v>445.23316397431387</v>
      </c>
      <c r="BJ503">
        <f>(((BH503)^2)+((BI503^2))^(1/2))</f>
        <v>62945.233163974313</v>
      </c>
      <c r="BK503" s="13">
        <f t="shared" si="405"/>
        <v>1.01</v>
      </c>
      <c r="BL503" s="13">
        <f t="shared" si="406"/>
        <v>0.19</v>
      </c>
      <c r="BM503" s="13">
        <f t="shared" si="407"/>
        <v>1.8050000000000002</v>
      </c>
      <c r="BN503" s="13">
        <f t="shared" si="408"/>
        <v>16.02</v>
      </c>
      <c r="BO503" s="13">
        <f t="shared" si="409"/>
        <v>0.3125</v>
      </c>
      <c r="BP503" s="13">
        <f t="shared" si="410"/>
        <v>0.10149999999999999</v>
      </c>
      <c r="BQ503" s="13">
        <f>((((BJ503/(Q503+R503+S503+T503))^2)+((BK503/W503)^2))^(1/2))*AD503</f>
        <v>10.023934245179007</v>
      </c>
      <c r="BR503" s="209">
        <f>((((BJ503/(Q503+R503+S503+T503))^2)+((BL503/X503)^2))^(1/2))*AE503</f>
        <v>1.8856906005782288</v>
      </c>
      <c r="BS503" s="209">
        <f>(((((BJ503/(Q503+R503+S503+T503))^2)+((BM503/Y503)^2))^(1/2))*AF503)</f>
        <v>17.914060705493174</v>
      </c>
      <c r="BT503" s="209">
        <f>((((BJ503/(Q503+R503+S503+T503))^2)+((BN503/Z503)^2))^(1/2))*AG503</f>
        <v>158.99349169085909</v>
      </c>
      <c r="BU503" s="209">
        <f>((((BJ503/(Q503+R503+S503+T503))^2)+((BO503/AA503)^2))^(1/2))*AH503</f>
        <v>3.1014648035826133</v>
      </c>
      <c r="BV503" s="209">
        <f>((((BJ503/(Q503+R503+S503+T503))^2)+((BP503/AB503)^2))^(1/2))*AI503</f>
        <v>0.76669120975618954</v>
      </c>
      <c r="CI503"/>
      <c r="CJ503"/>
      <c r="CK503"/>
      <c r="CL503"/>
      <c r="CM503"/>
    </row>
    <row r="504" spans="1:91" s="65" customFormat="1" ht="12.95" customHeight="1" thickBot="1" x14ac:dyDescent="0.3">
      <c r="A504" s="13">
        <v>4.6692538690426302</v>
      </c>
      <c r="B504" s="13">
        <v>-74.0981843359734</v>
      </c>
      <c r="C504" s="13">
        <v>29</v>
      </c>
      <c r="D504" s="13">
        <v>32</v>
      </c>
      <c r="E504" s="13">
        <v>2409</v>
      </c>
      <c r="F504" s="58" t="s">
        <v>13</v>
      </c>
      <c r="G504" s="59" t="s">
        <v>1142</v>
      </c>
      <c r="H504" s="60" t="s">
        <v>1143</v>
      </c>
      <c r="I504" s="16" t="s">
        <v>1587</v>
      </c>
      <c r="J504" s="16"/>
      <c r="K504" s="66">
        <v>40079</v>
      </c>
      <c r="L504" s="69">
        <f>100/30</f>
        <v>3.3333333333333335</v>
      </c>
      <c r="M504" s="16">
        <v>7</v>
      </c>
      <c r="N504" s="3">
        <f t="shared" si="377"/>
        <v>100</v>
      </c>
      <c r="O504" s="3">
        <v>30</v>
      </c>
      <c r="P504" s="16" t="s">
        <v>1593</v>
      </c>
      <c r="Q504" s="62">
        <v>550</v>
      </c>
      <c r="R504" s="14"/>
      <c r="S504" s="14"/>
      <c r="T504" s="14"/>
      <c r="U504" s="17">
        <v>3.9E-2</v>
      </c>
      <c r="V504" s="143">
        <v>2.8800000000000002E-3</v>
      </c>
      <c r="W504" s="143">
        <v>3.2000000000000002E-3</v>
      </c>
      <c r="X504" s="143">
        <v>7.5000000000000002E-4</v>
      </c>
      <c r="Y504" s="146">
        <v>4.0000000000000003E-5</v>
      </c>
      <c r="Z504" s="143">
        <v>6.7999999999999996E-3</v>
      </c>
      <c r="AA504" s="146">
        <v>2.64</v>
      </c>
      <c r="AB504" s="221">
        <v>1.4999999999999999E-2</v>
      </c>
      <c r="AC504" s="237">
        <f t="shared" si="378"/>
        <v>2.4974615853628644E-5</v>
      </c>
      <c r="AD504" s="22">
        <f t="shared" si="379"/>
        <v>2.7749573170698493E-5</v>
      </c>
      <c r="AE504" s="22">
        <f t="shared" si="380"/>
        <v>6.5038062118824593E-6</v>
      </c>
      <c r="AF504" s="22">
        <f t="shared" si="381"/>
        <v>3.4686966463373119E-7</v>
      </c>
      <c r="AG504" s="22">
        <f t="shared" si="382"/>
        <v>5.8967842987734291E-5</v>
      </c>
      <c r="AH504" s="22">
        <f t="shared" si="383"/>
        <v>2.2893397865826257E-2</v>
      </c>
      <c r="AI504" s="238">
        <f t="shared" si="384"/>
        <v>9.8999999999999994E-5</v>
      </c>
      <c r="AJ504" s="247">
        <f t="shared" si="385"/>
        <v>6.937393292674624E-8</v>
      </c>
      <c r="AK504" s="23">
        <f t="shared" si="386"/>
        <v>7.7082147696384702E-8</v>
      </c>
      <c r="AL504" s="23">
        <f t="shared" si="387"/>
        <v>1.8066128366340164E-8</v>
      </c>
      <c r="AM504" s="23">
        <f t="shared" si="388"/>
        <v>9.6352684620480882E-10</v>
      </c>
      <c r="AN504" s="23">
        <f t="shared" si="389"/>
        <v>1.6379956385481747E-7</v>
      </c>
      <c r="AO504" s="23">
        <f t="shared" si="390"/>
        <v>6.3592771849517376E-5</v>
      </c>
      <c r="AP504" s="248">
        <f t="shared" si="391"/>
        <v>2.7499999999999996E-7</v>
      </c>
      <c r="AQ504" s="256">
        <f t="shared" si="392"/>
        <v>7.7082147696384704E-2</v>
      </c>
      <c r="AR504" s="257">
        <f t="shared" si="393"/>
        <v>1.8066128366340164E-2</v>
      </c>
      <c r="AS504" s="257">
        <f t="shared" si="394"/>
        <v>9.6352684620480884E-4</v>
      </c>
      <c r="AT504" s="257">
        <f t="shared" si="395"/>
        <v>0.16379956385481748</v>
      </c>
      <c r="AU504" s="257">
        <f t="shared" si="396"/>
        <v>63.592771849517376</v>
      </c>
      <c r="AV504" s="258">
        <f t="shared" si="397"/>
        <v>0.27499999999999997</v>
      </c>
      <c r="AW504" s="264">
        <v>1</v>
      </c>
      <c r="AX504" s="265">
        <f t="shared" si="398"/>
        <v>7.7082147696384704E-2</v>
      </c>
      <c r="AY504" s="265">
        <f t="shared" si="399"/>
        <v>1.8066128366340164E-2</v>
      </c>
      <c r="AZ504" s="265">
        <f t="shared" si="400"/>
        <v>9.6352684620480884E-4</v>
      </c>
      <c r="BA504" s="265">
        <f t="shared" si="401"/>
        <v>0.16379956385481748</v>
      </c>
      <c r="BB504" s="265">
        <f t="shared" si="402"/>
        <v>63.592771849517376</v>
      </c>
      <c r="BC504" s="266">
        <f t="shared" si="403"/>
        <v>0.27499999999999997</v>
      </c>
      <c r="BG504" s="13">
        <v>0.1</v>
      </c>
      <c r="BH504" s="13">
        <f t="shared" si="404"/>
        <v>55</v>
      </c>
      <c r="BI504"/>
      <c r="BJ504">
        <f>BH504</f>
        <v>55</v>
      </c>
      <c r="BK504" s="13">
        <f t="shared" si="405"/>
        <v>3.2000000000000003E-4</v>
      </c>
      <c r="BL504" s="13">
        <f t="shared" si="406"/>
        <v>7.5000000000000007E-5</v>
      </c>
      <c r="BM504" s="13">
        <f t="shared" si="407"/>
        <v>4.0000000000000007E-6</v>
      </c>
      <c r="BN504" s="13">
        <f t="shared" si="408"/>
        <v>6.8000000000000005E-4</v>
      </c>
      <c r="BO504" s="13">
        <f t="shared" si="409"/>
        <v>0.26400000000000001</v>
      </c>
      <c r="BP504" s="13">
        <f t="shared" si="410"/>
        <v>1.5E-3</v>
      </c>
      <c r="BQ504" s="13">
        <f>((((BJ504/Q504)^2)+((BK504/W504)^2))^(1/2))*AD504</f>
        <v>3.9243822728066389E-6</v>
      </c>
      <c r="BR504" s="209">
        <f>(((((BJ504/Q504))^2)+((BL504/X504)^2))^(1/2))*AE504</f>
        <v>9.1977709518905595E-7</v>
      </c>
      <c r="BS504" s="209">
        <f>(((((BJ504/Q504))^2)+((BM504/Y504)^2))^(1/2))*AF504</f>
        <v>4.9054778410082988E-8</v>
      </c>
      <c r="BT504" s="209">
        <f>((((BJ504/Q504)^2)+((BN504/Z504)^2))^(1/2))*AG504</f>
        <v>8.3393123297141065E-6</v>
      </c>
      <c r="BU504" s="209">
        <f>((((BJ504/Q504)^2)+((BO504/AA504)^2))^(1/2))*AH504</f>
        <v>3.2376153750654771E-3</v>
      </c>
      <c r="BV504" s="209">
        <f>((((BJ504/Q504)^2)+((BP504/AB504)^2))^(1/2))*AI504</f>
        <v>1.4000714267493643E-5</v>
      </c>
      <c r="CI504"/>
      <c r="CJ504"/>
      <c r="CK504"/>
      <c r="CL504"/>
      <c r="CM504"/>
    </row>
    <row r="505" spans="1:91" s="65" customFormat="1" ht="12.95" customHeight="1" thickBot="1" x14ac:dyDescent="0.3">
      <c r="A505" s="13">
        <v>4.6692819999999999</v>
      </c>
      <c r="B505" s="13">
        <v>-74.111199999999997</v>
      </c>
      <c r="C505" s="13">
        <v>28</v>
      </c>
      <c r="D505" s="13">
        <v>32</v>
      </c>
      <c r="E505" s="13">
        <v>1915</v>
      </c>
      <c r="F505" s="83" t="s">
        <v>13</v>
      </c>
      <c r="G505" s="59" t="s">
        <v>1374</v>
      </c>
      <c r="H505" s="60" t="s">
        <v>1375</v>
      </c>
      <c r="I505" s="71" t="s">
        <v>1587</v>
      </c>
      <c r="J505" s="71"/>
      <c r="K505" s="92">
        <v>40682</v>
      </c>
      <c r="L505" s="93">
        <v>8</v>
      </c>
      <c r="M505" s="93">
        <v>3</v>
      </c>
      <c r="N505" s="3">
        <f t="shared" si="377"/>
        <v>96</v>
      </c>
      <c r="O505" s="16">
        <v>12</v>
      </c>
      <c r="P505" s="93" t="s">
        <v>1593</v>
      </c>
      <c r="Q505" s="93">
        <v>550</v>
      </c>
      <c r="R505" s="14"/>
      <c r="S505" s="14"/>
      <c r="T505" s="14"/>
      <c r="U505" s="17">
        <v>3.9E-2</v>
      </c>
      <c r="V505" s="143">
        <v>2.8800000000000002E-3</v>
      </c>
      <c r="W505" s="143">
        <v>3.2000000000000002E-3</v>
      </c>
      <c r="X505" s="143">
        <v>7.5000000000000002E-4</v>
      </c>
      <c r="Y505" s="146">
        <v>4.0000000000000003E-5</v>
      </c>
      <c r="Z505" s="143">
        <v>6.7999999999999996E-3</v>
      </c>
      <c r="AA505" s="146">
        <v>2.64</v>
      </c>
      <c r="AB505" s="221">
        <v>1.4999999999999999E-2</v>
      </c>
      <c r="AC505" s="237">
        <f t="shared" si="378"/>
        <v>2.4974615853628644E-5</v>
      </c>
      <c r="AD505" s="22">
        <f t="shared" si="379"/>
        <v>2.7749573170698493E-5</v>
      </c>
      <c r="AE505" s="22">
        <f t="shared" si="380"/>
        <v>6.5038062118824593E-6</v>
      </c>
      <c r="AF505" s="22">
        <f t="shared" si="381"/>
        <v>3.4686966463373119E-7</v>
      </c>
      <c r="AG505" s="22">
        <f t="shared" si="382"/>
        <v>5.8967842987734291E-5</v>
      </c>
      <c r="AH505" s="22">
        <f t="shared" si="383"/>
        <v>2.2893397865826257E-2</v>
      </c>
      <c r="AI505" s="238">
        <f t="shared" si="384"/>
        <v>9.8999999999999994E-5</v>
      </c>
      <c r="AJ505" s="247">
        <f t="shared" si="385"/>
        <v>1.7343483231686559E-7</v>
      </c>
      <c r="AK505" s="23">
        <f t="shared" si="386"/>
        <v>1.9270536924096175E-7</v>
      </c>
      <c r="AL505" s="23">
        <f t="shared" si="387"/>
        <v>4.5165320915850414E-8</v>
      </c>
      <c r="AM505" s="23">
        <f t="shared" si="388"/>
        <v>2.4088171155120219E-9</v>
      </c>
      <c r="AN505" s="23">
        <f t="shared" si="389"/>
        <v>4.0949890963704371E-7</v>
      </c>
      <c r="AO505" s="23">
        <f t="shared" si="390"/>
        <v>1.5898192962379346E-4</v>
      </c>
      <c r="AP505" s="248">
        <f t="shared" si="391"/>
        <v>6.8749999999999998E-7</v>
      </c>
      <c r="AQ505" s="256">
        <f t="shared" si="392"/>
        <v>0.19270536924096177</v>
      </c>
      <c r="AR505" s="257">
        <f t="shared" si="393"/>
        <v>4.5165320915850411E-2</v>
      </c>
      <c r="AS505" s="257">
        <f t="shared" si="394"/>
        <v>2.408817115512022E-3</v>
      </c>
      <c r="AT505" s="257">
        <f t="shared" si="395"/>
        <v>0.40949890963704372</v>
      </c>
      <c r="AU505" s="257">
        <f t="shared" si="396"/>
        <v>158.98192962379346</v>
      </c>
      <c r="AV505" s="258">
        <f t="shared" si="397"/>
        <v>0.6875</v>
      </c>
      <c r="AW505" s="264">
        <v>0</v>
      </c>
      <c r="AX505" s="265">
        <f t="shared" si="398"/>
        <v>0</v>
      </c>
      <c r="AY505" s="265">
        <f t="shared" si="399"/>
        <v>0</v>
      </c>
      <c r="AZ505" s="265">
        <f t="shared" si="400"/>
        <v>0</v>
      </c>
      <c r="BA505" s="265">
        <f t="shared" si="401"/>
        <v>0</v>
      </c>
      <c r="BB505" s="265">
        <f t="shared" si="402"/>
        <v>0</v>
      </c>
      <c r="BC505" s="266">
        <f t="shared" si="403"/>
        <v>0</v>
      </c>
      <c r="BG505" s="13">
        <v>0.1</v>
      </c>
      <c r="BH505" s="13">
        <f t="shared" si="404"/>
        <v>55</v>
      </c>
      <c r="BI505"/>
      <c r="BJ505">
        <f>BH505</f>
        <v>55</v>
      </c>
      <c r="BK505" s="13">
        <f t="shared" si="405"/>
        <v>3.2000000000000003E-4</v>
      </c>
      <c r="BL505" s="13">
        <f t="shared" si="406"/>
        <v>7.5000000000000007E-5</v>
      </c>
      <c r="BM505" s="13">
        <f t="shared" si="407"/>
        <v>4.0000000000000007E-6</v>
      </c>
      <c r="BN505" s="13">
        <f t="shared" si="408"/>
        <v>6.8000000000000005E-4</v>
      </c>
      <c r="BO505" s="13">
        <f t="shared" si="409"/>
        <v>0.26400000000000001</v>
      </c>
      <c r="BP505" s="13">
        <f t="shared" si="410"/>
        <v>1.5E-3</v>
      </c>
      <c r="BQ505" s="13">
        <f>((((BJ505/Q505)^2)+((BK505/W505)^2))^(1/2))*AD505</f>
        <v>3.9243822728066389E-6</v>
      </c>
      <c r="BR505" s="209">
        <f>(((((BJ505/Q505))^2)+((BL505/X505)^2))^(1/2))*AE505</f>
        <v>9.1977709518905595E-7</v>
      </c>
      <c r="BS505" s="209">
        <f>(((((BJ505/Q505))^2)+((BM505/Y505)^2))^(1/2))*AF505</f>
        <v>4.9054778410082988E-8</v>
      </c>
      <c r="BT505" s="209">
        <f>((((BJ505/Q505)^2)+((BN505/Z505)^2))^(1/2))*AG505</f>
        <v>8.3393123297141065E-6</v>
      </c>
      <c r="BU505" s="209">
        <f>((((BJ505/Q505)^2)+((BO505/AA505)^2))^(1/2))*AH505</f>
        <v>3.2376153750654771E-3</v>
      </c>
      <c r="BV505" s="209">
        <f>((((BJ505/Q505)^2)+((BP505/AB505)^2))^(1/2))*AI505</f>
        <v>1.4000714267493643E-5</v>
      </c>
      <c r="CI505"/>
      <c r="CJ505"/>
      <c r="CK505"/>
      <c r="CL505"/>
      <c r="CM505"/>
    </row>
    <row r="506" spans="1:91" ht="12.95" customHeight="1" thickBot="1" x14ac:dyDescent="0.3">
      <c r="A506" s="13">
        <v>4.6695527777777777</v>
      </c>
      <c r="B506" s="13">
        <v>-74.080844444444438</v>
      </c>
      <c r="C506" s="13">
        <v>31</v>
      </c>
      <c r="D506" s="13">
        <v>32</v>
      </c>
      <c r="E506" s="13">
        <v>2411</v>
      </c>
      <c r="F506" s="3" t="s">
        <v>5</v>
      </c>
      <c r="G506" s="4" t="s">
        <v>77</v>
      </c>
      <c r="H506" s="5" t="s">
        <v>78</v>
      </c>
      <c r="I506" s="14" t="s">
        <v>1563</v>
      </c>
      <c r="J506" s="3" t="s">
        <v>1553</v>
      </c>
      <c r="K506" s="6" t="s">
        <v>1551</v>
      </c>
      <c r="L506" s="15">
        <v>12</v>
      </c>
      <c r="M506" s="3">
        <v>7</v>
      </c>
      <c r="N506" s="3">
        <f t="shared" si="377"/>
        <v>360</v>
      </c>
      <c r="O506" s="3">
        <v>30</v>
      </c>
      <c r="P506" s="14" t="s">
        <v>1554</v>
      </c>
      <c r="Q506" s="3">
        <v>2750</v>
      </c>
      <c r="R506" s="14"/>
      <c r="S506" s="14"/>
      <c r="T506" s="14">
        <f>0.738210935315612*Q506</f>
        <v>2030.080072117933</v>
      </c>
      <c r="U506" s="17">
        <v>3.9E-2</v>
      </c>
      <c r="V506" s="27">
        <v>2.02</v>
      </c>
      <c r="W506" s="28">
        <v>10.1</v>
      </c>
      <c r="X506" s="27">
        <v>1.9</v>
      </c>
      <c r="Y506" s="155">
        <v>18.05</v>
      </c>
      <c r="Z506" s="28">
        <v>160.19999999999999</v>
      </c>
      <c r="AA506" s="21">
        <v>3.125</v>
      </c>
      <c r="AB506" s="222">
        <v>1.0149999999999999</v>
      </c>
      <c r="AC506" s="237">
        <f t="shared" si="378"/>
        <v>0.15224049265939163</v>
      </c>
      <c r="AD506" s="22">
        <f t="shared" si="379"/>
        <v>0.76120246329695818</v>
      </c>
      <c r="AE506" s="22">
        <f t="shared" si="380"/>
        <v>0.14319650299645748</v>
      </c>
      <c r="AF506" s="22">
        <f t="shared" si="381"/>
        <v>1.3603667784663462</v>
      </c>
      <c r="AG506" s="22">
        <f t="shared" si="382"/>
        <v>12.0737262000171</v>
      </c>
      <c r="AH506" s="22">
        <f t="shared" si="383"/>
        <v>0.23552056413891037</v>
      </c>
      <c r="AI506" s="238">
        <f t="shared" si="384"/>
        <v>5.8221375278396423E-2</v>
      </c>
      <c r="AJ506" s="247">
        <f t="shared" si="385"/>
        <v>4.22890257387199E-4</v>
      </c>
      <c r="AK506" s="23">
        <f t="shared" si="386"/>
        <v>2.1144512869359948E-3</v>
      </c>
      <c r="AL506" s="23">
        <f t="shared" si="387"/>
        <v>3.9776806387904854E-4</v>
      </c>
      <c r="AM506" s="23">
        <f t="shared" si="388"/>
        <v>3.7787966068509619E-3</v>
      </c>
      <c r="AN506" s="23">
        <f t="shared" si="389"/>
        <v>3.3538128333380837E-2</v>
      </c>
      <c r="AO506" s="23">
        <f t="shared" si="390"/>
        <v>6.5422378927475103E-4</v>
      </c>
      <c r="AP506" s="248">
        <f t="shared" si="391"/>
        <v>1.6172604243999006E-4</v>
      </c>
      <c r="AQ506" s="256">
        <f t="shared" si="392"/>
        <v>2114.4512869359946</v>
      </c>
      <c r="AR506" s="257">
        <f t="shared" si="393"/>
        <v>397.76806387904855</v>
      </c>
      <c r="AS506" s="257">
        <f t="shared" si="394"/>
        <v>3778.7966068509618</v>
      </c>
      <c r="AT506" s="257">
        <f t="shared" si="395"/>
        <v>33538.128333380839</v>
      </c>
      <c r="AU506" s="257">
        <f t="shared" si="396"/>
        <v>654.22378927475097</v>
      </c>
      <c r="AV506" s="258">
        <f t="shared" si="397"/>
        <v>161.72604243999007</v>
      </c>
      <c r="AW506" s="264">
        <v>1</v>
      </c>
      <c r="AX506" s="265">
        <f t="shared" si="398"/>
        <v>2114.4512869359946</v>
      </c>
      <c r="AY506" s="265">
        <f t="shared" si="399"/>
        <v>397.76806387904855</v>
      </c>
      <c r="AZ506" s="265">
        <f t="shared" si="400"/>
        <v>3778.7966068509618</v>
      </c>
      <c r="BA506" s="265">
        <f t="shared" si="401"/>
        <v>33538.128333380839</v>
      </c>
      <c r="BB506" s="265">
        <f t="shared" si="402"/>
        <v>654.22378927475097</v>
      </c>
      <c r="BC506" s="266">
        <f t="shared" si="403"/>
        <v>161.72604243999007</v>
      </c>
      <c r="BD506" s="211">
        <f>'F. CONVERSIÓN DE CARBÓN A CARNE'!$F$20</f>
        <v>0.16207300021353654</v>
      </c>
      <c r="BG506" s="13">
        <v>0.1</v>
      </c>
      <c r="BH506" s="13">
        <f t="shared" si="404"/>
        <v>275</v>
      </c>
      <c r="BI506">
        <f>(((((BD506+BE506+BF506)/0.738210935315612)^2)+((BH506/Q506)^2))^(1/2))*T506</f>
        <v>489.75648037174528</v>
      </c>
      <c r="BJ506">
        <f>(((BH506)^2)+((BI506^2))^(1/2))</f>
        <v>76114.75648037174</v>
      </c>
      <c r="BK506" s="13">
        <f t="shared" si="405"/>
        <v>1.01</v>
      </c>
      <c r="BL506" s="13">
        <f t="shared" si="406"/>
        <v>0.19</v>
      </c>
      <c r="BM506" s="13">
        <f t="shared" si="407"/>
        <v>1.8050000000000002</v>
      </c>
      <c r="BN506" s="13">
        <f t="shared" si="408"/>
        <v>16.02</v>
      </c>
      <c r="BO506" s="13">
        <f t="shared" si="409"/>
        <v>0.3125</v>
      </c>
      <c r="BP506" s="13">
        <f t="shared" si="410"/>
        <v>0.10149999999999999</v>
      </c>
      <c r="BQ506" s="13">
        <f>((((BJ506/(Q506+R506+S506+T506))^2)+((BK506/W506)^2))^(1/2))*AD506</f>
        <v>12.121111316414819</v>
      </c>
      <c r="BR506" s="209">
        <f>((((BJ506/(Q506+R506+S506+T506))^2)+((BL506/X506)^2))^(1/2))*AE506</f>
        <v>2.28020905952358</v>
      </c>
      <c r="BS506" s="209">
        <f>(((((BJ506/(Q506+R506+S506+T506))^2)+((BM506/Y506)^2))^(1/2))*AF506)</f>
        <v>21.661986065474011</v>
      </c>
      <c r="BT506" s="209">
        <f>((((BJ506/(Q506+R506+S506+T506))^2)+((BN506/Z506)^2))^(1/2))*AG506</f>
        <v>192.25762701877767</v>
      </c>
      <c r="BU506" s="209">
        <f>((((BJ506/(Q506+R506+S506+T506))^2)+((BO506/AA506)^2))^(1/2))*AH506</f>
        <v>3.7503438479006257</v>
      </c>
      <c r="BV506" s="209">
        <f>((((BJ506/(Q506+R506+S506+T506))^2)+((BP506/AB506)^2))^(1/2))*AI506</f>
        <v>0.92709601554310284</v>
      </c>
      <c r="CI506"/>
      <c r="CJ506"/>
      <c r="CK506"/>
      <c r="CL506"/>
      <c r="CM506"/>
    </row>
    <row r="507" spans="1:91" s="65" customFormat="1" ht="12.95" customHeight="1" thickBot="1" x14ac:dyDescent="0.3">
      <c r="A507" s="13">
        <v>4.669702</v>
      </c>
      <c r="B507" s="13">
        <v>-74.082746999999998</v>
      </c>
      <c r="C507" s="13">
        <v>31</v>
      </c>
      <c r="D507" s="13">
        <v>32</v>
      </c>
      <c r="E507" s="13">
        <v>2411</v>
      </c>
      <c r="F507" s="83" t="s">
        <v>13</v>
      </c>
      <c r="G507" s="59" t="s">
        <v>1315</v>
      </c>
      <c r="H507" s="60" t="s">
        <v>1316</v>
      </c>
      <c r="I507" s="83" t="s">
        <v>1563</v>
      </c>
      <c r="J507" s="58"/>
      <c r="K507" s="84">
        <v>40704</v>
      </c>
      <c r="L507" s="62">
        <v>12</v>
      </c>
      <c r="M507" s="16">
        <v>7</v>
      </c>
      <c r="N507" s="3">
        <f t="shared" si="377"/>
        <v>360</v>
      </c>
      <c r="O507" s="3">
        <v>30</v>
      </c>
      <c r="P507" s="83" t="s">
        <v>1554</v>
      </c>
      <c r="Q507" s="62">
        <v>550</v>
      </c>
      <c r="R507" s="14"/>
      <c r="S507" s="14"/>
      <c r="T507" s="14"/>
      <c r="U507" s="17">
        <v>3.9E-2</v>
      </c>
      <c r="V507" s="33">
        <v>0.36</v>
      </c>
      <c r="W507" s="34">
        <v>1.8</v>
      </c>
      <c r="X507" s="33">
        <v>10.3</v>
      </c>
      <c r="Y507" s="29">
        <f>0.01805*1000</f>
        <v>18.05</v>
      </c>
      <c r="Z507" s="34">
        <v>311.5</v>
      </c>
      <c r="AA507" s="21">
        <f>0.003125*1000</f>
        <v>3.125</v>
      </c>
      <c r="AB507" s="216">
        <v>0.28499999999999998</v>
      </c>
      <c r="AC507" s="237">
        <f t="shared" si="378"/>
        <v>3.1218269817035803E-3</v>
      </c>
      <c r="AD507" s="22">
        <f t="shared" si="379"/>
        <v>1.5609134908517902E-2</v>
      </c>
      <c r="AE507" s="22">
        <f t="shared" si="380"/>
        <v>8.9318938643185769E-2</v>
      </c>
      <c r="AF507" s="22">
        <f t="shared" si="381"/>
        <v>0.15652493616597118</v>
      </c>
      <c r="AG507" s="22">
        <f t="shared" si="382"/>
        <v>2.701247513335181</v>
      </c>
      <c r="AH507" s="22">
        <f t="shared" si="383"/>
        <v>2.7099192549510247E-2</v>
      </c>
      <c r="AI507" s="238">
        <f t="shared" si="384"/>
        <v>1.8810000000000001E-3</v>
      </c>
      <c r="AJ507" s="247">
        <f t="shared" si="385"/>
        <v>8.6717416158432791E-6</v>
      </c>
      <c r="AK507" s="23">
        <f t="shared" si="386"/>
        <v>4.3358708079216396E-5</v>
      </c>
      <c r="AL507" s="23">
        <f t="shared" si="387"/>
        <v>2.4810816289773824E-4</v>
      </c>
      <c r="AM507" s="23">
        <f t="shared" si="388"/>
        <v>4.3479148934991998E-4</v>
      </c>
      <c r="AN507" s="23">
        <f t="shared" si="389"/>
        <v>7.503465314819947E-3</v>
      </c>
      <c r="AO507" s="23">
        <f t="shared" si="390"/>
        <v>7.5275534859750687E-5</v>
      </c>
      <c r="AP507" s="248">
        <f t="shared" si="391"/>
        <v>5.2249999999999999E-6</v>
      </c>
      <c r="AQ507" s="256">
        <f t="shared" si="392"/>
        <v>43.358708079216399</v>
      </c>
      <c r="AR507" s="257">
        <f t="shared" si="393"/>
        <v>248.10816289773825</v>
      </c>
      <c r="AS507" s="257">
        <f t="shared" si="394"/>
        <v>434.79148934991997</v>
      </c>
      <c r="AT507" s="257">
        <f t="shared" si="395"/>
        <v>7503.4653148199468</v>
      </c>
      <c r="AU507" s="257">
        <f t="shared" si="396"/>
        <v>75.275534859750692</v>
      </c>
      <c r="AV507" s="258">
        <f t="shared" si="397"/>
        <v>5.2249999999999996</v>
      </c>
      <c r="AW507" s="264">
        <v>1</v>
      </c>
      <c r="AX507" s="265">
        <f t="shared" si="398"/>
        <v>43.358708079216399</v>
      </c>
      <c r="AY507" s="265">
        <f t="shared" si="399"/>
        <v>248.10816289773825</v>
      </c>
      <c r="AZ507" s="265">
        <f t="shared" si="400"/>
        <v>434.79148934991997</v>
      </c>
      <c r="BA507" s="265">
        <f t="shared" si="401"/>
        <v>7503.4653148199468</v>
      </c>
      <c r="BB507" s="265">
        <f t="shared" si="402"/>
        <v>75.275534859750692</v>
      </c>
      <c r="BC507" s="266">
        <f t="shared" si="403"/>
        <v>5.2249999999999996</v>
      </c>
      <c r="BG507" s="13">
        <v>0.1</v>
      </c>
      <c r="BH507" s="13">
        <f t="shared" si="404"/>
        <v>55</v>
      </c>
      <c r="BI507"/>
      <c r="BJ507">
        <f>BH507</f>
        <v>55</v>
      </c>
      <c r="BK507" s="13">
        <f t="shared" si="405"/>
        <v>0.18000000000000002</v>
      </c>
      <c r="BL507" s="13">
        <f t="shared" si="406"/>
        <v>1.03</v>
      </c>
      <c r="BM507" s="13">
        <f t="shared" si="407"/>
        <v>1.8050000000000002</v>
      </c>
      <c r="BN507" s="13">
        <f t="shared" si="408"/>
        <v>31.150000000000002</v>
      </c>
      <c r="BO507" s="13">
        <f t="shared" si="409"/>
        <v>0.3125</v>
      </c>
      <c r="BP507" s="13">
        <f t="shared" si="410"/>
        <v>2.8499999999999998E-2</v>
      </c>
      <c r="BQ507" s="13">
        <f>((((BJ507/Q507)^2)+((BK507/W507)^2))^(1/2))*AD507</f>
        <v>2.2074650284537342E-3</v>
      </c>
      <c r="BR507" s="209">
        <f>(((((BJ507/Q507))^2)+((BL507/X507)^2))^(1/2))*AE507</f>
        <v>1.2631605440596364E-2</v>
      </c>
      <c r="BS507" s="209">
        <f>(((((BJ507/Q507))^2)+((BM507/Y507)^2))^(1/2))*AF507</f>
        <v>2.2135968757549945E-2</v>
      </c>
      <c r="BT507" s="209">
        <f>((((BJ507/Q507)^2)+((BN507/Z507)^2))^(1/2))*AG507</f>
        <v>0.38201408686852117</v>
      </c>
      <c r="BU507" s="209">
        <f>((((BJ507/Q507)^2)+((BO507/AA507)^2))^(1/2))*AH507</f>
        <v>3.8324045632877331E-3</v>
      </c>
      <c r="BV507" s="209">
        <f>((((BJ507/Q507)^2)+((BP507/AB507)^2))^(1/2))*AI507</f>
        <v>2.6601357108237925E-4</v>
      </c>
      <c r="CI507"/>
      <c r="CJ507"/>
      <c r="CK507"/>
      <c r="CL507"/>
      <c r="CM507"/>
    </row>
    <row r="508" spans="1:91" s="65" customFormat="1" ht="12.95" customHeight="1" thickBot="1" x14ac:dyDescent="0.3">
      <c r="A508" s="13">
        <v>4.6700029070859399</v>
      </c>
      <c r="B508" s="13">
        <v>-74.080796207203093</v>
      </c>
      <c r="C508" s="13">
        <v>31</v>
      </c>
      <c r="D508" s="13">
        <v>32</v>
      </c>
      <c r="E508" s="13">
        <v>2411</v>
      </c>
      <c r="F508" s="3" t="s">
        <v>5</v>
      </c>
      <c r="G508" s="4" t="s">
        <v>41</v>
      </c>
      <c r="H508" s="5" t="s">
        <v>42</v>
      </c>
      <c r="I508" s="14" t="s">
        <v>1563</v>
      </c>
      <c r="J508" s="3" t="s">
        <v>1557</v>
      </c>
      <c r="K508" s="6" t="s">
        <v>1551</v>
      </c>
      <c r="L508" s="15">
        <v>12</v>
      </c>
      <c r="M508" s="3">
        <v>7</v>
      </c>
      <c r="N508" s="3">
        <f t="shared" si="377"/>
        <v>360</v>
      </c>
      <c r="O508" s="3">
        <v>30</v>
      </c>
      <c r="P508" s="14" t="s">
        <v>1554</v>
      </c>
      <c r="Q508" s="3">
        <v>500</v>
      </c>
      <c r="R508" s="14"/>
      <c r="S508" s="14">
        <f>0.392899638837687*Q508</f>
        <v>196.4498194188435</v>
      </c>
      <c r="T508" s="14"/>
      <c r="U508" s="17">
        <v>3.9E-2</v>
      </c>
      <c r="V508" s="27">
        <v>2</v>
      </c>
      <c r="W508" s="28">
        <v>10</v>
      </c>
      <c r="X508" s="27">
        <v>4.3</v>
      </c>
      <c r="Y508" s="29">
        <v>18.05</v>
      </c>
      <c r="Z508" s="28">
        <v>148.69999999999999</v>
      </c>
      <c r="AA508" s="31">
        <v>3.125</v>
      </c>
      <c r="AB508" s="225">
        <v>0.90300000000000002</v>
      </c>
      <c r="AC508" s="237">
        <f t="shared" si="378"/>
        <v>2.1961574117821531E-2</v>
      </c>
      <c r="AD508" s="22">
        <f t="shared" si="379"/>
        <v>0.10980787058910765</v>
      </c>
      <c r="AE508" s="22">
        <f t="shared" si="380"/>
        <v>4.7217384353316294E-2</v>
      </c>
      <c r="AF508" s="22">
        <f t="shared" si="381"/>
        <v>0.19820320641333936</v>
      </c>
      <c r="AG508" s="22">
        <f t="shared" si="382"/>
        <v>1.6328430356600308</v>
      </c>
      <c r="AH508" s="22">
        <f t="shared" si="383"/>
        <v>3.431495955909615E-2</v>
      </c>
      <c r="AI508" s="238">
        <f t="shared" si="384"/>
        <v>7.5467302432225877E-3</v>
      </c>
      <c r="AJ508" s="247">
        <f t="shared" si="385"/>
        <v>6.1004372549504254E-5</v>
      </c>
      <c r="AK508" s="23">
        <f t="shared" si="386"/>
        <v>3.0502186274752126E-4</v>
      </c>
      <c r="AL508" s="23">
        <f t="shared" si="387"/>
        <v>1.3115940098143414E-4</v>
      </c>
      <c r="AM508" s="23">
        <f t="shared" si="388"/>
        <v>5.5056446225927602E-4</v>
      </c>
      <c r="AN508" s="23">
        <f t="shared" si="389"/>
        <v>4.5356750990556407E-3</v>
      </c>
      <c r="AO508" s="23">
        <f t="shared" si="390"/>
        <v>9.5319332108600413E-5</v>
      </c>
      <c r="AP508" s="248">
        <f t="shared" si="391"/>
        <v>2.0963139564507187E-5</v>
      </c>
      <c r="AQ508" s="256">
        <f t="shared" si="392"/>
        <v>305.02186274752125</v>
      </c>
      <c r="AR508" s="257">
        <f t="shared" si="393"/>
        <v>131.15940098143415</v>
      </c>
      <c r="AS508" s="257">
        <f t="shared" si="394"/>
        <v>550.56446225927607</v>
      </c>
      <c r="AT508" s="257">
        <f t="shared" si="395"/>
        <v>4535.6750990556411</v>
      </c>
      <c r="AU508" s="257">
        <f t="shared" si="396"/>
        <v>95.319332108600406</v>
      </c>
      <c r="AV508" s="258">
        <f t="shared" si="397"/>
        <v>20.963139564507188</v>
      </c>
      <c r="AW508" s="264">
        <v>1</v>
      </c>
      <c r="AX508" s="265">
        <f t="shared" si="398"/>
        <v>305.02186274752125</v>
      </c>
      <c r="AY508" s="265">
        <f t="shared" si="399"/>
        <v>131.15940098143415</v>
      </c>
      <c r="AZ508" s="265">
        <f t="shared" si="400"/>
        <v>550.56446225927607</v>
      </c>
      <c r="BA508" s="265">
        <f t="shared" si="401"/>
        <v>4535.6750990556411</v>
      </c>
      <c r="BB508" s="265">
        <f t="shared" si="402"/>
        <v>95.319332108600406</v>
      </c>
      <c r="BC508" s="266">
        <f t="shared" si="403"/>
        <v>20.963139564507188</v>
      </c>
      <c r="BE508" s="212">
        <f>'F. CONVERSIÓN DE CARBÓN A CARNE'!$H$20</f>
        <v>8.6971304768698895E-2</v>
      </c>
      <c r="BG508" s="13">
        <v>0.1</v>
      </c>
      <c r="BH508" s="13">
        <f t="shared" si="404"/>
        <v>50</v>
      </c>
      <c r="BI508">
        <f>(((((BD508+BE508+BF508)/0.392899638837687)^2)+((BH508/Q508)^2))^(1/2))*S508</f>
        <v>47.717159165120449</v>
      </c>
      <c r="BJ508">
        <f t="shared" ref="BJ508:BJ510" si="431">(((BH508)^2)+((BI508^2))^(1/2))</f>
        <v>2547.7171591651204</v>
      </c>
      <c r="BK508" s="13">
        <f t="shared" si="405"/>
        <v>1</v>
      </c>
      <c r="BL508" s="13">
        <f t="shared" si="406"/>
        <v>0.43</v>
      </c>
      <c r="BM508" s="13">
        <f t="shared" si="407"/>
        <v>1.8050000000000002</v>
      </c>
      <c r="BN508" s="13">
        <f t="shared" si="408"/>
        <v>14.87</v>
      </c>
      <c r="BO508" s="13">
        <f t="shared" si="409"/>
        <v>0.3125</v>
      </c>
      <c r="BP508" s="13">
        <f t="shared" si="410"/>
        <v>9.0300000000000005E-2</v>
      </c>
      <c r="BQ508" s="13">
        <f>((((BJ508/(Q508+R508+S508+T508))^2)+((BK508/W508)^2))^(1/2))*AD508</f>
        <v>0.4018436025318996</v>
      </c>
      <c r="BR508" s="209">
        <f>((((BJ508/(Q508+R508+S508+T508))^2)+((BL508/X508)^2))^(1/2))*AE508</f>
        <v>0.17279274908871683</v>
      </c>
      <c r="BS508" s="209">
        <f>(((((BJ508/(Q508+R508+S508+T508))^2)+((BM508/Y508)^2))^(1/2))*AF508)</f>
        <v>0.72532770257007895</v>
      </c>
      <c r="BT508" s="209">
        <f>((((BJ508/(Q508+R508+S508+T508))^2)+((BN508/Z508)^2))^(1/2))*AG508</f>
        <v>5.9754143696493465</v>
      </c>
      <c r="BU508" s="209">
        <f>((((BJ508/(Q508+R508+S508+T508))^2)+((BO508/AA508)^2))^(1/2))*AH508</f>
        <v>0.12557612579121866</v>
      </c>
      <c r="BV508" s="209">
        <f>((((BJ508/(Q508+R508+S508+T508))^2)+((BP508/AB508)^2))^(1/2))*AI508</f>
        <v>2.7617376168059683E-2</v>
      </c>
      <c r="CI508"/>
      <c r="CJ508"/>
      <c r="CK508"/>
      <c r="CL508"/>
      <c r="CM508"/>
    </row>
    <row r="509" spans="1:91" s="65" customFormat="1" ht="12.95" customHeight="1" thickBot="1" x14ac:dyDescent="0.3">
      <c r="A509" s="13">
        <v>4.6703337626927102</v>
      </c>
      <c r="B509" s="13">
        <v>-74.080671637611204</v>
      </c>
      <c r="C509" s="13">
        <v>31</v>
      </c>
      <c r="D509" s="13">
        <v>32</v>
      </c>
      <c r="E509" s="13">
        <v>2411</v>
      </c>
      <c r="F509" s="3" t="s">
        <v>5</v>
      </c>
      <c r="G509" s="4" t="s">
        <v>51</v>
      </c>
      <c r="H509" s="5" t="s">
        <v>52</v>
      </c>
      <c r="I509" s="14" t="s">
        <v>1563</v>
      </c>
      <c r="J509" s="3" t="s">
        <v>1553</v>
      </c>
      <c r="K509" s="6" t="s">
        <v>1551</v>
      </c>
      <c r="L509" s="15">
        <v>12</v>
      </c>
      <c r="M509" s="3">
        <v>7</v>
      </c>
      <c r="N509" s="3">
        <f t="shared" si="377"/>
        <v>360</v>
      </c>
      <c r="O509" s="3">
        <v>30</v>
      </c>
      <c r="P509" s="14" t="s">
        <v>1554</v>
      </c>
      <c r="Q509" s="3">
        <v>2600</v>
      </c>
      <c r="R509" s="14"/>
      <c r="S509" s="14"/>
      <c r="T509" s="14">
        <f>0.738210935315612*Q509</f>
        <v>1919.3484318205913</v>
      </c>
      <c r="U509" s="17">
        <v>3.9E-2</v>
      </c>
      <c r="V509" s="27">
        <v>2.02</v>
      </c>
      <c r="W509" s="28">
        <v>10.1</v>
      </c>
      <c r="X509" s="27">
        <v>1.9</v>
      </c>
      <c r="Y509" s="155">
        <v>18.05</v>
      </c>
      <c r="Z509" s="28">
        <v>160.19999999999999</v>
      </c>
      <c r="AA509" s="21">
        <v>3.125</v>
      </c>
      <c r="AB509" s="222">
        <v>1.0149999999999999</v>
      </c>
      <c r="AC509" s="237">
        <f t="shared" si="378"/>
        <v>0.14393646578706118</v>
      </c>
      <c r="AD509" s="22">
        <f t="shared" si="379"/>
        <v>0.71968232893530593</v>
      </c>
      <c r="AE509" s="22">
        <f t="shared" si="380"/>
        <v>0.13538578465119616</v>
      </c>
      <c r="AF509" s="22">
        <f t="shared" si="381"/>
        <v>1.2861649541863636</v>
      </c>
      <c r="AG509" s="22">
        <f t="shared" si="382"/>
        <v>11.415159316379803</v>
      </c>
      <c r="AH509" s="22">
        <f t="shared" si="383"/>
        <v>0.22267398791315163</v>
      </c>
      <c r="AI509" s="238">
        <f t="shared" si="384"/>
        <v>5.5045663899574791E-2</v>
      </c>
      <c r="AJ509" s="247">
        <f t="shared" si="385"/>
        <v>3.9982351607516995E-4</v>
      </c>
      <c r="AK509" s="23">
        <f t="shared" si="386"/>
        <v>1.9991175803758497E-3</v>
      </c>
      <c r="AL509" s="23">
        <f t="shared" si="387"/>
        <v>3.7607162403110046E-4</v>
      </c>
      <c r="AM509" s="23">
        <f t="shared" si="388"/>
        <v>3.5726804282954542E-3</v>
      </c>
      <c r="AN509" s="23">
        <f t="shared" si="389"/>
        <v>3.1708775878832786E-2</v>
      </c>
      <c r="AO509" s="23">
        <f t="shared" si="390"/>
        <v>6.1853885531431012E-4</v>
      </c>
      <c r="AP509" s="248">
        <f t="shared" si="391"/>
        <v>1.5290462194326331E-4</v>
      </c>
      <c r="AQ509" s="256">
        <f t="shared" si="392"/>
        <v>1999.1175803758497</v>
      </c>
      <c r="AR509" s="257">
        <f t="shared" si="393"/>
        <v>376.07162403110044</v>
      </c>
      <c r="AS509" s="257">
        <f t="shared" si="394"/>
        <v>3572.680428295454</v>
      </c>
      <c r="AT509" s="257">
        <f t="shared" si="395"/>
        <v>31708.775878832785</v>
      </c>
      <c r="AU509" s="257">
        <f t="shared" si="396"/>
        <v>618.53885531431013</v>
      </c>
      <c r="AV509" s="258">
        <f t="shared" si="397"/>
        <v>152.90462194326332</v>
      </c>
      <c r="AW509" s="264">
        <v>1</v>
      </c>
      <c r="AX509" s="265">
        <f t="shared" si="398"/>
        <v>1999.1175803758497</v>
      </c>
      <c r="AY509" s="265">
        <f t="shared" si="399"/>
        <v>376.07162403110044</v>
      </c>
      <c r="AZ509" s="265">
        <f t="shared" si="400"/>
        <v>3572.680428295454</v>
      </c>
      <c r="BA509" s="265">
        <f t="shared" si="401"/>
        <v>31708.775878832785</v>
      </c>
      <c r="BB509" s="265">
        <f t="shared" si="402"/>
        <v>618.53885531431013</v>
      </c>
      <c r="BC509" s="266">
        <f t="shared" si="403"/>
        <v>152.90462194326332</v>
      </c>
      <c r="BD509" s="211">
        <f>'F. CONVERSIÓN DE CARBÓN A CARNE'!$F$20</f>
        <v>0.16207300021353654</v>
      </c>
      <c r="BG509" s="13">
        <v>0.1</v>
      </c>
      <c r="BH509" s="13">
        <f t="shared" si="404"/>
        <v>260</v>
      </c>
      <c r="BI509">
        <f>(((((BD509+BE509+BF509)/0.738210935315612)^2)+((BH509/Q509)^2))^(1/2))*T509</f>
        <v>463.04249053328641</v>
      </c>
      <c r="BJ509">
        <f t="shared" si="431"/>
        <v>68063.042490533291</v>
      </c>
      <c r="BK509" s="13">
        <f t="shared" si="405"/>
        <v>1.01</v>
      </c>
      <c r="BL509" s="13">
        <f t="shared" si="406"/>
        <v>0.19</v>
      </c>
      <c r="BM509" s="13">
        <f t="shared" si="407"/>
        <v>1.8050000000000002</v>
      </c>
      <c r="BN509" s="13">
        <f t="shared" si="408"/>
        <v>16.02</v>
      </c>
      <c r="BO509" s="13">
        <f t="shared" si="409"/>
        <v>0.3125</v>
      </c>
      <c r="BP509" s="13">
        <f t="shared" si="410"/>
        <v>0.10149999999999999</v>
      </c>
      <c r="BQ509" s="13">
        <f>((((BJ509/(Q509+R509+S509+T509))^2)+((BK509/W509)^2))^(1/2))*AD509</f>
        <v>10.838918370761975</v>
      </c>
      <c r="BR509" s="209">
        <f>((((BJ509/(Q509+R509+S509+T509))^2)+((BL509/X509)^2))^(1/2))*AE509</f>
        <v>2.0390044459849261</v>
      </c>
      <c r="BS509" s="209">
        <f>(((((BJ509/(Q509+R509+S509+T509))^2)+((BM509/Y509)^2))^(1/2))*AF509)</f>
        <v>19.370542236856799</v>
      </c>
      <c r="BT509" s="209">
        <f>((((BJ509/(Q509+R509+S509+T509))^2)+((BN509/Z509)^2))^(1/2))*AG509</f>
        <v>171.92026960357114</v>
      </c>
      <c r="BU509" s="209">
        <f>((((BJ509/(Q509+R509+S509+T509))^2)+((BO509/AA509)^2))^(1/2))*AH509</f>
        <v>3.3536257335278394</v>
      </c>
      <c r="BV509" s="209">
        <f>((((BJ509/(Q509+R509+S509+T509))^2)+((BP509/AB509)^2))^(1/2))*AI509</f>
        <v>0.82902613234168154</v>
      </c>
      <c r="CI509"/>
      <c r="CJ509"/>
      <c r="CK509"/>
      <c r="CL509"/>
      <c r="CM509"/>
    </row>
    <row r="510" spans="1:91" s="65" customFormat="1" ht="12.95" customHeight="1" thickBot="1" x14ac:dyDescent="0.3">
      <c r="A510" s="13">
        <v>4.6705156048512997</v>
      </c>
      <c r="B510" s="13">
        <v>-74.0816557026982</v>
      </c>
      <c r="C510" s="13">
        <v>31</v>
      </c>
      <c r="D510" s="13">
        <v>32</v>
      </c>
      <c r="E510" s="13">
        <v>2411</v>
      </c>
      <c r="F510" s="3" t="s">
        <v>5</v>
      </c>
      <c r="G510" s="4" t="s">
        <v>71</v>
      </c>
      <c r="H510" s="5" t="s">
        <v>72</v>
      </c>
      <c r="I510" s="14" t="s">
        <v>1563</v>
      </c>
      <c r="J510" s="3" t="s">
        <v>1557</v>
      </c>
      <c r="K510" s="6" t="s">
        <v>1551</v>
      </c>
      <c r="L510" s="15">
        <v>12</v>
      </c>
      <c r="M510" s="3">
        <v>7</v>
      </c>
      <c r="N510" s="3">
        <f t="shared" si="377"/>
        <v>360</v>
      </c>
      <c r="O510" s="3">
        <v>30</v>
      </c>
      <c r="P510" s="14" t="s">
        <v>1554</v>
      </c>
      <c r="Q510" s="3">
        <v>2500</v>
      </c>
      <c r="R510" s="14"/>
      <c r="S510" s="14">
        <f>0.392899638837687*Q510</f>
        <v>982.24909709421752</v>
      </c>
      <c r="T510" s="14"/>
      <c r="U510" s="17">
        <v>3.9E-2</v>
      </c>
      <c r="V510" s="27">
        <v>2</v>
      </c>
      <c r="W510" s="28">
        <v>10</v>
      </c>
      <c r="X510" s="27">
        <v>4.3</v>
      </c>
      <c r="Y510" s="29">
        <v>18.05</v>
      </c>
      <c r="Z510" s="28">
        <v>148.69999999999999</v>
      </c>
      <c r="AA510" s="31">
        <v>3.125</v>
      </c>
      <c r="AB510" s="225">
        <v>0.90300000000000002</v>
      </c>
      <c r="AC510" s="237">
        <f t="shared" si="378"/>
        <v>0.10980787058910765</v>
      </c>
      <c r="AD510" s="22">
        <f t="shared" si="379"/>
        <v>0.54903935294553841</v>
      </c>
      <c r="AE510" s="22">
        <f t="shared" si="380"/>
        <v>0.2360869217665815</v>
      </c>
      <c r="AF510" s="22">
        <f t="shared" si="381"/>
        <v>0.99101603206669675</v>
      </c>
      <c r="AG510" s="22">
        <f t="shared" si="382"/>
        <v>8.1642151783001555</v>
      </c>
      <c r="AH510" s="22">
        <f t="shared" si="383"/>
        <v>0.17157479779548074</v>
      </c>
      <c r="AI510" s="238">
        <f t="shared" si="384"/>
        <v>3.773365121611294E-2</v>
      </c>
      <c r="AJ510" s="247">
        <f t="shared" si="385"/>
        <v>3.0502186274752126E-4</v>
      </c>
      <c r="AK510" s="23">
        <f t="shared" si="386"/>
        <v>1.5251093137376066E-3</v>
      </c>
      <c r="AL510" s="23">
        <f t="shared" si="387"/>
        <v>6.5579700490717087E-4</v>
      </c>
      <c r="AM510" s="23">
        <f t="shared" si="388"/>
        <v>2.75282231129638E-3</v>
      </c>
      <c r="AN510" s="23">
        <f t="shared" si="389"/>
        <v>2.2678375495278211E-2</v>
      </c>
      <c r="AO510" s="23">
        <f t="shared" si="390"/>
        <v>4.7659666054300205E-4</v>
      </c>
      <c r="AP510" s="248">
        <f t="shared" si="391"/>
        <v>1.0481569782253594E-4</v>
      </c>
      <c r="AQ510" s="256">
        <f t="shared" si="392"/>
        <v>1525.1093137376065</v>
      </c>
      <c r="AR510" s="257">
        <f t="shared" si="393"/>
        <v>655.79700490717084</v>
      </c>
      <c r="AS510" s="257">
        <f t="shared" si="394"/>
        <v>2752.8223112963801</v>
      </c>
      <c r="AT510" s="257">
        <f t="shared" si="395"/>
        <v>22678.375495278211</v>
      </c>
      <c r="AU510" s="257">
        <f t="shared" si="396"/>
        <v>476.59666054300203</v>
      </c>
      <c r="AV510" s="258">
        <f t="shared" si="397"/>
        <v>104.81569782253594</v>
      </c>
      <c r="AW510" s="264">
        <v>1</v>
      </c>
      <c r="AX510" s="265">
        <f t="shared" si="398"/>
        <v>1525.1093137376065</v>
      </c>
      <c r="AY510" s="265">
        <f t="shared" si="399"/>
        <v>655.79700490717084</v>
      </c>
      <c r="AZ510" s="265">
        <f t="shared" si="400"/>
        <v>2752.8223112963801</v>
      </c>
      <c r="BA510" s="265">
        <f t="shared" si="401"/>
        <v>22678.375495278211</v>
      </c>
      <c r="BB510" s="265">
        <f t="shared" si="402"/>
        <v>476.59666054300203</v>
      </c>
      <c r="BC510" s="266">
        <f t="shared" si="403"/>
        <v>104.81569782253594</v>
      </c>
      <c r="BE510" s="212">
        <f>'F. CONVERSIÓN DE CARBÓN A CARNE'!$H$20</f>
        <v>8.6971304768698895E-2</v>
      </c>
      <c r="BG510" s="13">
        <v>0.1</v>
      </c>
      <c r="BH510" s="13">
        <f t="shared" si="404"/>
        <v>250</v>
      </c>
      <c r="BI510">
        <f>(((((BD510+BE510+BF510)/0.392899638837687)^2)+((BH510/Q510)^2))^(1/2))*S510</f>
        <v>238.58579582560225</v>
      </c>
      <c r="BJ510">
        <f t="shared" si="431"/>
        <v>62738.585795825602</v>
      </c>
      <c r="BK510" s="13">
        <f t="shared" si="405"/>
        <v>1</v>
      </c>
      <c r="BL510" s="13">
        <f t="shared" si="406"/>
        <v>0.43</v>
      </c>
      <c r="BM510" s="13">
        <f t="shared" si="407"/>
        <v>1.8050000000000002</v>
      </c>
      <c r="BN510" s="13">
        <f t="shared" si="408"/>
        <v>14.87</v>
      </c>
      <c r="BO510" s="13">
        <f t="shared" si="409"/>
        <v>0.3125</v>
      </c>
      <c r="BP510" s="13">
        <f t="shared" si="410"/>
        <v>9.0300000000000005E-2</v>
      </c>
      <c r="BQ510" s="13">
        <f>((((BJ510/(Q510+R510+S510+T510))^2)+((BK510/W510)^2))^(1/2))*AD510</f>
        <v>9.8920215569690626</v>
      </c>
      <c r="BR510" s="209">
        <f>((((BJ510/(Q510+R510+S510+T510))^2)+((BL510/X510)^2))^(1/2))*AE510</f>
        <v>4.2535692694966967</v>
      </c>
      <c r="BS510" s="209">
        <f>(((((BJ510/(Q510+R510+S510+T510))^2)+((BM510/Y510)^2))^(1/2))*AF510)</f>
        <v>17.855098910329158</v>
      </c>
      <c r="BT510" s="209">
        <f>((((BJ510/(Q510+R510+S510+T510))^2)+((BN510/Z510)^2))^(1/2))*AG510</f>
        <v>147.09436055212996</v>
      </c>
      <c r="BU510" s="209">
        <f>((((BJ510/(Q510+R510+S510+T510))^2)+((BO510/AA510)^2))^(1/2))*AH510</f>
        <v>3.0912567365528321</v>
      </c>
      <c r="BV510" s="209">
        <f>((((BJ510/(Q510+R510+S510+T510))^2)+((BP510/AB510)^2))^(1/2))*AI510</f>
        <v>0.6798457874657422</v>
      </c>
      <c r="CI510"/>
      <c r="CJ510"/>
      <c r="CK510"/>
      <c r="CL510"/>
      <c r="CM510"/>
    </row>
    <row r="511" spans="1:91" s="65" customFormat="1" ht="12.95" customHeight="1" thickBot="1" x14ac:dyDescent="0.3">
      <c r="A511" s="13">
        <v>4.6705156048512997</v>
      </c>
      <c r="B511" s="13">
        <v>-74.0816557026982</v>
      </c>
      <c r="C511" s="13">
        <v>31</v>
      </c>
      <c r="D511" s="13">
        <v>32</v>
      </c>
      <c r="E511" s="13">
        <v>2411</v>
      </c>
      <c r="F511" s="83" t="s">
        <v>13</v>
      </c>
      <c r="G511" s="59" t="s">
        <v>1427</v>
      </c>
      <c r="H511" s="60" t="s">
        <v>1428</v>
      </c>
      <c r="I511" s="93" t="s">
        <v>1563</v>
      </c>
      <c r="J511" s="101"/>
      <c r="K511" s="84">
        <v>40966</v>
      </c>
      <c r="L511" s="93">
        <v>6</v>
      </c>
      <c r="M511" s="16">
        <v>7</v>
      </c>
      <c r="N511" s="3">
        <f t="shared" si="377"/>
        <v>180</v>
      </c>
      <c r="O511" s="3">
        <v>30</v>
      </c>
      <c r="P511" s="16" t="s">
        <v>1632</v>
      </c>
      <c r="Q511" s="93">
        <v>280</v>
      </c>
      <c r="R511" s="14"/>
      <c r="S511" s="14"/>
      <c r="T511" s="14"/>
      <c r="U511" s="17">
        <v>3.9E-2</v>
      </c>
      <c r="V511" s="33">
        <v>0.36</v>
      </c>
      <c r="W511" s="34">
        <v>1.8</v>
      </c>
      <c r="X511" s="33">
        <v>10.3</v>
      </c>
      <c r="Y511" s="29">
        <f>0.01805*1000</f>
        <v>18.05</v>
      </c>
      <c r="Z511" s="34">
        <v>311.5</v>
      </c>
      <c r="AA511" s="21">
        <f>0.003125*1000</f>
        <v>3.125</v>
      </c>
      <c r="AB511" s="216">
        <v>0.28499999999999998</v>
      </c>
      <c r="AC511" s="237">
        <f t="shared" si="378"/>
        <v>1.5892937361400045E-3</v>
      </c>
      <c r="AD511" s="22">
        <f t="shared" si="379"/>
        <v>7.9464686807000241E-3</v>
      </c>
      <c r="AE511" s="22">
        <f t="shared" si="380"/>
        <v>4.5471459672894572E-2</v>
      </c>
      <c r="AF511" s="22">
        <f t="shared" si="381"/>
        <v>7.9685422048130783E-2</v>
      </c>
      <c r="AG511" s="22">
        <f t="shared" si="382"/>
        <v>1.3751805522433651</v>
      </c>
      <c r="AH511" s="22">
        <f t="shared" si="383"/>
        <v>1.3795952570659761E-2</v>
      </c>
      <c r="AI511" s="238">
        <f t="shared" si="384"/>
        <v>9.5759999999999986E-4</v>
      </c>
      <c r="AJ511" s="247">
        <f t="shared" si="385"/>
        <v>4.4147048226111234E-6</v>
      </c>
      <c r="AK511" s="23">
        <f t="shared" si="386"/>
        <v>2.2073524113055622E-5</v>
      </c>
      <c r="AL511" s="23">
        <f t="shared" si="387"/>
        <v>1.2630961020248494E-4</v>
      </c>
      <c r="AM511" s="23">
        <f t="shared" si="388"/>
        <v>2.2134839457814106E-4</v>
      </c>
      <c r="AN511" s="23">
        <f t="shared" si="389"/>
        <v>3.8199459784537919E-3</v>
      </c>
      <c r="AO511" s="23">
        <f t="shared" si="390"/>
        <v>3.8322090474054894E-5</v>
      </c>
      <c r="AP511" s="248">
        <f t="shared" si="391"/>
        <v>2.6599999999999995E-6</v>
      </c>
      <c r="AQ511" s="256">
        <f t="shared" si="392"/>
        <v>22.073524113055623</v>
      </c>
      <c r="AR511" s="257">
        <f t="shared" si="393"/>
        <v>126.30961020248493</v>
      </c>
      <c r="AS511" s="257">
        <f t="shared" si="394"/>
        <v>221.34839457814107</v>
      </c>
      <c r="AT511" s="257">
        <f t="shared" si="395"/>
        <v>3819.9459784537917</v>
      </c>
      <c r="AU511" s="257">
        <f t="shared" si="396"/>
        <v>38.322090474054896</v>
      </c>
      <c r="AV511" s="258">
        <f t="shared" si="397"/>
        <v>2.6599999999999997</v>
      </c>
      <c r="AW511" s="264">
        <v>1</v>
      </c>
      <c r="AX511" s="265">
        <f t="shared" si="398"/>
        <v>22.073524113055623</v>
      </c>
      <c r="AY511" s="265">
        <f t="shared" si="399"/>
        <v>126.30961020248493</v>
      </c>
      <c r="AZ511" s="265">
        <f t="shared" si="400"/>
        <v>221.34839457814107</v>
      </c>
      <c r="BA511" s="265">
        <f t="shared" si="401"/>
        <v>3819.9459784537917</v>
      </c>
      <c r="BB511" s="265">
        <f t="shared" si="402"/>
        <v>38.322090474054896</v>
      </c>
      <c r="BC511" s="266">
        <f t="shared" si="403"/>
        <v>2.6599999999999997</v>
      </c>
      <c r="BG511" s="13">
        <v>0.1</v>
      </c>
      <c r="BH511" s="13">
        <f t="shared" si="404"/>
        <v>28</v>
      </c>
      <c r="BI511"/>
      <c r="BJ511">
        <f>BH511</f>
        <v>28</v>
      </c>
      <c r="BK511" s="13">
        <f t="shared" si="405"/>
        <v>0.18000000000000002</v>
      </c>
      <c r="BL511" s="13">
        <f t="shared" si="406"/>
        <v>1.03</v>
      </c>
      <c r="BM511" s="13">
        <f t="shared" si="407"/>
        <v>1.8050000000000002</v>
      </c>
      <c r="BN511" s="13">
        <f t="shared" si="408"/>
        <v>31.150000000000002</v>
      </c>
      <c r="BO511" s="13">
        <f t="shared" si="409"/>
        <v>0.3125</v>
      </c>
      <c r="BP511" s="13">
        <f t="shared" si="410"/>
        <v>2.8499999999999998E-2</v>
      </c>
      <c r="BQ511" s="13">
        <f>((((BJ511/Q511)^2)+((BK511/W511)^2))^(1/2))*AD511</f>
        <v>1.1238003781219013E-3</v>
      </c>
      <c r="BR511" s="209">
        <f>(((((BJ511/Q511))^2)+((BL511/X511)^2))^(1/2))*AE511</f>
        <v>6.4306354970308762E-3</v>
      </c>
      <c r="BS511" s="209">
        <f>(((((BJ511/Q511))^2)+((BM511/Y511)^2))^(1/2))*AF511</f>
        <v>1.1269220458389063E-2</v>
      </c>
      <c r="BT511" s="209">
        <f>((((BJ511/Q511)^2)+((BN511/Z511)^2))^(1/2))*AG511</f>
        <v>0.19447989876942898</v>
      </c>
      <c r="BU511" s="209">
        <f>((((BJ511/Q511)^2)+((BO511/AA511)^2))^(1/2))*AH511</f>
        <v>1.9510423231283002E-3</v>
      </c>
      <c r="BV511" s="209">
        <f>((((BJ511/Q511)^2)+((BP511/AB511)^2))^(1/2))*AI511</f>
        <v>1.3542509073284758E-4</v>
      </c>
      <c r="CI511"/>
      <c r="CJ511"/>
      <c r="CK511"/>
      <c r="CL511"/>
      <c r="CM511"/>
    </row>
    <row r="512" spans="1:91" s="65" customFormat="1" ht="12.95" customHeight="1" thickBot="1" x14ac:dyDescent="0.3">
      <c r="A512" s="13">
        <v>4.6706589192455796</v>
      </c>
      <c r="B512" s="13">
        <v>-74.100909505806399</v>
      </c>
      <c r="C512" s="13">
        <v>29</v>
      </c>
      <c r="D512" s="13">
        <v>32</v>
      </c>
      <c r="E512" s="13">
        <v>2409</v>
      </c>
      <c r="F512" s="3" t="s">
        <v>5</v>
      </c>
      <c r="G512" s="4" t="s">
        <v>234</v>
      </c>
      <c r="H512" s="5" t="s">
        <v>235</v>
      </c>
      <c r="I512" s="14" t="s">
        <v>1587</v>
      </c>
      <c r="J512" s="3" t="s">
        <v>1553</v>
      </c>
      <c r="K512" s="6">
        <v>40641</v>
      </c>
      <c r="L512" s="15">
        <v>12</v>
      </c>
      <c r="M512" s="3">
        <v>7</v>
      </c>
      <c r="N512" s="3">
        <f t="shared" si="377"/>
        <v>360</v>
      </c>
      <c r="O512" s="3">
        <v>30</v>
      </c>
      <c r="P512" s="14" t="s">
        <v>1554</v>
      </c>
      <c r="Q512" s="3">
        <v>1000</v>
      </c>
      <c r="R512" s="14"/>
      <c r="S512" s="14"/>
      <c r="T512" s="14">
        <f>0.738210935315612*Q512</f>
        <v>738.21093531561201</v>
      </c>
      <c r="U512" s="17">
        <v>3.9E-2</v>
      </c>
      <c r="V512" s="27">
        <v>2.02</v>
      </c>
      <c r="W512" s="28">
        <v>10.1</v>
      </c>
      <c r="X512" s="27">
        <v>1.9</v>
      </c>
      <c r="Y512" s="155">
        <v>18.05</v>
      </c>
      <c r="Z512" s="28">
        <v>160.19999999999999</v>
      </c>
      <c r="AA512" s="21">
        <v>3.125</v>
      </c>
      <c r="AB512" s="222">
        <v>1.0149999999999999</v>
      </c>
      <c r="AC512" s="237">
        <f t="shared" si="378"/>
        <v>5.5360179148869697E-2</v>
      </c>
      <c r="AD512" s="22">
        <f t="shared" si="379"/>
        <v>0.27680089574434852</v>
      </c>
      <c r="AE512" s="22">
        <f t="shared" si="380"/>
        <v>5.2071455635075453E-2</v>
      </c>
      <c r="AF512" s="22">
        <f t="shared" si="381"/>
        <v>0.49467882853321682</v>
      </c>
      <c r="AG512" s="22">
        <f t="shared" si="382"/>
        <v>4.3904458909153092</v>
      </c>
      <c r="AH512" s="22">
        <f t="shared" si="383"/>
        <v>8.5643841505058313E-2</v>
      </c>
      <c r="AI512" s="238">
        <f t="shared" si="384"/>
        <v>2.117140919214415E-2</v>
      </c>
      <c r="AJ512" s="247">
        <f t="shared" si="385"/>
        <v>1.5377827541352692E-4</v>
      </c>
      <c r="AK512" s="23">
        <f t="shared" si="386"/>
        <v>7.6889137706763477E-4</v>
      </c>
      <c r="AL512" s="23">
        <f t="shared" si="387"/>
        <v>1.4464293231965404E-4</v>
      </c>
      <c r="AM512" s="23">
        <f t="shared" si="388"/>
        <v>1.3741078570367134E-3</v>
      </c>
      <c r="AN512" s="23">
        <f t="shared" si="389"/>
        <v>1.2195683030320304E-2</v>
      </c>
      <c r="AO512" s="23">
        <f t="shared" si="390"/>
        <v>2.3789955973627309E-4</v>
      </c>
      <c r="AP512" s="248">
        <f t="shared" si="391"/>
        <v>5.8809469978178193E-5</v>
      </c>
      <c r="AQ512" s="256">
        <f t="shared" si="392"/>
        <v>768.89137706763472</v>
      </c>
      <c r="AR512" s="257">
        <f t="shared" si="393"/>
        <v>144.64293231965405</v>
      </c>
      <c r="AS512" s="257">
        <f t="shared" si="394"/>
        <v>1374.1078570367133</v>
      </c>
      <c r="AT512" s="257">
        <f t="shared" si="395"/>
        <v>12195.683030320304</v>
      </c>
      <c r="AU512" s="257">
        <f t="shared" si="396"/>
        <v>237.89955973627309</v>
      </c>
      <c r="AV512" s="258">
        <f t="shared" si="397"/>
        <v>58.809469978178193</v>
      </c>
      <c r="AW512" s="264">
        <v>1</v>
      </c>
      <c r="AX512" s="265">
        <f t="shared" si="398"/>
        <v>768.89137706763472</v>
      </c>
      <c r="AY512" s="265">
        <f t="shared" si="399"/>
        <v>144.64293231965405</v>
      </c>
      <c r="AZ512" s="265">
        <f t="shared" si="400"/>
        <v>1374.1078570367133</v>
      </c>
      <c r="BA512" s="265">
        <f t="shared" si="401"/>
        <v>12195.683030320304</v>
      </c>
      <c r="BB512" s="265">
        <f t="shared" si="402"/>
        <v>237.89955973627309</v>
      </c>
      <c r="BC512" s="266">
        <f t="shared" si="403"/>
        <v>58.809469978178193</v>
      </c>
      <c r="BD512" s="211">
        <f>'F. CONVERSIÓN DE CARBÓN A CARNE'!$F$20</f>
        <v>0.16207300021353654</v>
      </c>
      <c r="BG512" s="13">
        <v>0.1</v>
      </c>
      <c r="BH512" s="13">
        <f t="shared" si="404"/>
        <v>100</v>
      </c>
      <c r="BI512">
        <f>(((((BD512+BE512+BF512)/0.738210935315612)^2)+((BH512/Q512)^2))^(1/2))*T512</f>
        <v>178.09326558972555</v>
      </c>
      <c r="BJ512">
        <f>(((BH512)^2)+((BI512^2))^(1/2))</f>
        <v>10178.093265589725</v>
      </c>
      <c r="BK512" s="13">
        <f t="shared" si="405"/>
        <v>1.01</v>
      </c>
      <c r="BL512" s="13">
        <f t="shared" si="406"/>
        <v>0.19</v>
      </c>
      <c r="BM512" s="13">
        <f t="shared" si="407"/>
        <v>1.8050000000000002</v>
      </c>
      <c r="BN512" s="13">
        <f t="shared" si="408"/>
        <v>16.02</v>
      </c>
      <c r="BO512" s="13">
        <f t="shared" si="409"/>
        <v>0.3125</v>
      </c>
      <c r="BP512" s="13">
        <f t="shared" si="410"/>
        <v>0.10149999999999999</v>
      </c>
      <c r="BQ512" s="13">
        <f>((((BJ512/(Q512+R512+S512+T512))^2)+((BK512/W512)^2))^(1/2))*AD512</f>
        <v>1.6210438496333497</v>
      </c>
      <c r="BR512" s="209">
        <f>((((BJ512/(Q512+R512+S512+T512))^2)+((BL512/X512)^2))^(1/2))*AE512</f>
        <v>0.30494884300033304</v>
      </c>
      <c r="BS512" s="209">
        <f>(((((BJ512/(Q512+R512+S512+T512))^2)+((BM512/Y512)^2))^(1/2))*AF512)</f>
        <v>2.8970140085031639</v>
      </c>
      <c r="BT512" s="209">
        <f>((((BJ512/(Q512+R512+S512+T512))^2)+((BN512/Z512)^2))^(1/2))*AG512</f>
        <v>25.71200244665966</v>
      </c>
      <c r="BU512" s="209">
        <f>((((BJ512/(Q512+R512+S512+T512))^2)+((BO512/AA512)^2))^(1/2))*AH512</f>
        <v>0.50156059704002143</v>
      </c>
      <c r="BV512" s="209">
        <f>((((BJ512/(Q512+R512+S512+T512))^2)+((BP512/AB512)^2))^(1/2))*AI512</f>
        <v>0.1239872528833641</v>
      </c>
      <c r="CI512"/>
      <c r="CJ512"/>
      <c r="CK512"/>
      <c r="CL512"/>
      <c r="CM512"/>
    </row>
    <row r="513" spans="1:91" s="65" customFormat="1" ht="12.95" customHeight="1" thickBot="1" x14ac:dyDescent="0.3">
      <c r="A513" s="24">
        <v>4.6707429999999999</v>
      </c>
      <c r="B513" s="24">
        <v>-74.056163999999995</v>
      </c>
      <c r="C513" s="13">
        <v>34</v>
      </c>
      <c r="D513" s="13">
        <v>32</v>
      </c>
      <c r="E513" s="24">
        <v>2414</v>
      </c>
      <c r="F513" s="58" t="s">
        <v>13</v>
      </c>
      <c r="G513" s="59" t="s">
        <v>1072</v>
      </c>
      <c r="H513" s="60" t="s">
        <v>1073</v>
      </c>
      <c r="I513" s="16" t="s">
        <v>1585</v>
      </c>
      <c r="J513" s="16"/>
      <c r="K513" s="66">
        <v>39146</v>
      </c>
      <c r="L513" s="16">
        <v>12</v>
      </c>
      <c r="M513" s="16">
        <v>7</v>
      </c>
      <c r="N513" s="3">
        <f t="shared" si="377"/>
        <v>360</v>
      </c>
      <c r="O513" s="3">
        <v>30</v>
      </c>
      <c r="P513" s="16" t="s">
        <v>1632</v>
      </c>
      <c r="Q513" s="16">
        <v>90</v>
      </c>
      <c r="R513" s="14"/>
      <c r="S513" s="14"/>
      <c r="T513" s="14"/>
      <c r="U513" s="17">
        <v>3.9E-2</v>
      </c>
      <c r="V513" s="33">
        <v>0.36</v>
      </c>
      <c r="W513" s="34">
        <v>1.8</v>
      </c>
      <c r="X513" s="33">
        <v>10.3</v>
      </c>
      <c r="Y513" s="29">
        <f>0.01805*1000</f>
        <v>18.05</v>
      </c>
      <c r="Z513" s="34">
        <v>311.5</v>
      </c>
      <c r="AA513" s="21">
        <f>0.003125*1000</f>
        <v>3.125</v>
      </c>
      <c r="AB513" s="216">
        <v>0.28499999999999998</v>
      </c>
      <c r="AC513" s="237">
        <f t="shared" si="378"/>
        <v>5.1084441518785858E-4</v>
      </c>
      <c r="AD513" s="22">
        <f t="shared" si="379"/>
        <v>2.5542220759392931E-3</v>
      </c>
      <c r="AE513" s="22">
        <f t="shared" si="380"/>
        <v>1.4615826323430402E-2</v>
      </c>
      <c r="AF513" s="22">
        <f t="shared" si="381"/>
        <v>2.5613171372613468E-2</v>
      </c>
      <c r="AG513" s="22">
        <f t="shared" si="382"/>
        <v>0.44202232036393874</v>
      </c>
      <c r="AH513" s="22">
        <f t="shared" si="383"/>
        <v>4.4344133262834949E-3</v>
      </c>
      <c r="AI513" s="238">
        <f t="shared" si="384"/>
        <v>3.0779999999999995E-4</v>
      </c>
      <c r="AJ513" s="247">
        <f t="shared" si="385"/>
        <v>1.4190122644107183E-6</v>
      </c>
      <c r="AK513" s="23">
        <f t="shared" si="386"/>
        <v>7.0950613220535919E-6</v>
      </c>
      <c r="AL513" s="23">
        <f t="shared" si="387"/>
        <v>4.0599517565084454E-5</v>
      </c>
      <c r="AM513" s="23">
        <f t="shared" si="388"/>
        <v>7.1147698257259631E-5</v>
      </c>
      <c r="AN513" s="23">
        <f t="shared" si="389"/>
        <v>1.2278397787887187E-3</v>
      </c>
      <c r="AO513" s="23">
        <f t="shared" si="390"/>
        <v>1.231781479523193E-5</v>
      </c>
      <c r="AP513" s="248">
        <f t="shared" si="391"/>
        <v>8.5499999999999986E-7</v>
      </c>
      <c r="AQ513" s="256">
        <f t="shared" si="392"/>
        <v>7.0950613220535921</v>
      </c>
      <c r="AR513" s="257">
        <f t="shared" si="393"/>
        <v>40.599517565084454</v>
      </c>
      <c r="AS513" s="257">
        <f t="shared" si="394"/>
        <v>71.147698257259634</v>
      </c>
      <c r="AT513" s="257">
        <f t="shared" si="395"/>
        <v>1227.8397787887188</v>
      </c>
      <c r="AU513" s="257">
        <f t="shared" si="396"/>
        <v>12.31781479523193</v>
      </c>
      <c r="AV513" s="258">
        <f t="shared" si="397"/>
        <v>0.85499999999999987</v>
      </c>
      <c r="AW513" s="264">
        <v>1</v>
      </c>
      <c r="AX513" s="265">
        <f t="shared" si="398"/>
        <v>7.0950613220535921</v>
      </c>
      <c r="AY513" s="265">
        <f t="shared" si="399"/>
        <v>40.599517565084454</v>
      </c>
      <c r="AZ513" s="265">
        <f t="shared" si="400"/>
        <v>71.147698257259634</v>
      </c>
      <c r="BA513" s="265">
        <f t="shared" si="401"/>
        <v>1227.8397787887188</v>
      </c>
      <c r="BB513" s="265">
        <f t="shared" si="402"/>
        <v>12.31781479523193</v>
      </c>
      <c r="BC513" s="266">
        <f t="shared" si="403"/>
        <v>0.85499999999999987</v>
      </c>
      <c r="BG513" s="13">
        <v>0.1</v>
      </c>
      <c r="BH513" s="13">
        <f t="shared" si="404"/>
        <v>9</v>
      </c>
      <c r="BI513"/>
      <c r="BJ513">
        <f>BH513</f>
        <v>9</v>
      </c>
      <c r="BK513" s="13">
        <f t="shared" si="405"/>
        <v>0.18000000000000002</v>
      </c>
      <c r="BL513" s="13">
        <f t="shared" si="406"/>
        <v>1.03</v>
      </c>
      <c r="BM513" s="13">
        <f t="shared" si="407"/>
        <v>1.8050000000000002</v>
      </c>
      <c r="BN513" s="13">
        <f t="shared" si="408"/>
        <v>31.150000000000002</v>
      </c>
      <c r="BO513" s="13">
        <f t="shared" si="409"/>
        <v>0.3125</v>
      </c>
      <c r="BP513" s="13">
        <f t="shared" si="410"/>
        <v>2.8499999999999998E-2</v>
      </c>
      <c r="BQ513" s="13">
        <f>((((BJ513/Q513)^2)+((BK513/W513)^2))^(1/2))*AD513</f>
        <v>3.6122155011061104E-4</v>
      </c>
      <c r="BR513" s="209">
        <f>(((((BJ513/Q513))^2)+((BL513/X513)^2))^(1/2))*AE513</f>
        <v>2.0669899811884967E-3</v>
      </c>
      <c r="BS513" s="209">
        <f>(((((BJ513/Q513))^2)+((BM513/Y513)^2))^(1/2))*AF513</f>
        <v>3.6222494330536278E-3</v>
      </c>
      <c r="BT513" s="209">
        <f>((((BJ513/Q513)^2)+((BN513/Z513)^2))^(1/2))*AG513</f>
        <v>6.2511396033030742E-2</v>
      </c>
      <c r="BU513" s="209">
        <f>((((BJ513/Q513)^2)+((BO513/AA513)^2))^(1/2))*AH513</f>
        <v>6.2712074671981088E-4</v>
      </c>
      <c r="BV513" s="209">
        <f>((((BJ513/Q513)^2)+((BP513/AB513)^2))^(1/2))*AI513</f>
        <v>4.3529493449843868E-5</v>
      </c>
      <c r="CI513"/>
      <c r="CJ513"/>
      <c r="CK513"/>
      <c r="CL513"/>
      <c r="CM513"/>
    </row>
    <row r="514" spans="1:91" s="65" customFormat="1" ht="12.95" customHeight="1" thickBot="1" x14ac:dyDescent="0.3">
      <c r="A514" s="13">
        <v>4.67096372314393</v>
      </c>
      <c r="B514" s="13">
        <v>-74.101468085919507</v>
      </c>
      <c r="C514" s="13">
        <v>29</v>
      </c>
      <c r="D514" s="13">
        <v>32</v>
      </c>
      <c r="E514" s="13">
        <v>2409</v>
      </c>
      <c r="F514" s="3" t="s">
        <v>13</v>
      </c>
      <c r="G514" s="4" t="s">
        <v>808</v>
      </c>
      <c r="H514" s="5" t="s">
        <v>809</v>
      </c>
      <c r="I514" s="14" t="s">
        <v>1587</v>
      </c>
      <c r="J514" s="3" t="s">
        <v>1557</v>
      </c>
      <c r="K514" s="6">
        <v>40641</v>
      </c>
      <c r="L514" s="15">
        <v>12</v>
      </c>
      <c r="M514" s="3">
        <v>7</v>
      </c>
      <c r="N514" s="3">
        <f t="shared" si="377"/>
        <v>360</v>
      </c>
      <c r="O514" s="3">
        <v>30</v>
      </c>
      <c r="P514" s="14" t="s">
        <v>1593</v>
      </c>
      <c r="Q514" s="3">
        <v>2000</v>
      </c>
      <c r="R514" s="14"/>
      <c r="S514" s="14"/>
      <c r="T514" s="14"/>
      <c r="U514" s="17">
        <v>3.9E-2</v>
      </c>
      <c r="V514" s="143">
        <v>2.8800000000000002E-3</v>
      </c>
      <c r="W514" s="143">
        <v>3.2000000000000002E-3</v>
      </c>
      <c r="X514" s="143">
        <v>7.5000000000000002E-4</v>
      </c>
      <c r="Y514" s="146">
        <v>4.0000000000000003E-5</v>
      </c>
      <c r="Z514" s="143">
        <v>6.7999999999999996E-3</v>
      </c>
      <c r="AA514" s="146">
        <v>2.64</v>
      </c>
      <c r="AB514" s="221">
        <v>1.4999999999999999E-2</v>
      </c>
      <c r="AC514" s="237">
        <f t="shared" si="378"/>
        <v>9.0816784922285974E-5</v>
      </c>
      <c r="AD514" s="22">
        <f t="shared" si="379"/>
        <v>1.0090753880253998E-4</v>
      </c>
      <c r="AE514" s="22">
        <f t="shared" si="380"/>
        <v>2.3650204406845307E-5</v>
      </c>
      <c r="AF514" s="22">
        <f t="shared" si="381"/>
        <v>1.2613442350317495E-6</v>
      </c>
      <c r="AG514" s="22">
        <f t="shared" si="382"/>
        <v>2.1442851995539741E-4</v>
      </c>
      <c r="AH514" s="22">
        <f t="shared" si="383"/>
        <v>8.3248719512095476E-2</v>
      </c>
      <c r="AI514" s="238">
        <f t="shared" si="384"/>
        <v>3.6000000000000002E-4</v>
      </c>
      <c r="AJ514" s="247">
        <f t="shared" si="385"/>
        <v>2.5226884700634991E-7</v>
      </c>
      <c r="AK514" s="23">
        <f t="shared" si="386"/>
        <v>2.8029871889594439E-7</v>
      </c>
      <c r="AL514" s="23">
        <f t="shared" si="387"/>
        <v>6.5695012241236966E-8</v>
      </c>
      <c r="AM514" s="23">
        <f t="shared" si="388"/>
        <v>3.5037339861993041E-9</v>
      </c>
      <c r="AN514" s="23">
        <f t="shared" si="389"/>
        <v>5.9563477765388171E-7</v>
      </c>
      <c r="AO514" s="23">
        <f t="shared" si="390"/>
        <v>2.312464430891541E-4</v>
      </c>
      <c r="AP514" s="248">
        <f t="shared" si="391"/>
        <v>1.0000000000000002E-6</v>
      </c>
      <c r="AQ514" s="256">
        <f t="shared" si="392"/>
        <v>0.28029871889594438</v>
      </c>
      <c r="AR514" s="257">
        <f t="shared" si="393"/>
        <v>6.5695012241236972E-2</v>
      </c>
      <c r="AS514" s="257">
        <f t="shared" si="394"/>
        <v>3.5037339861993043E-3</v>
      </c>
      <c r="AT514" s="257">
        <f t="shared" si="395"/>
        <v>0.59563477765388173</v>
      </c>
      <c r="AU514" s="257">
        <f t="shared" si="396"/>
        <v>231.2464430891541</v>
      </c>
      <c r="AV514" s="258">
        <f t="shared" si="397"/>
        <v>1.0000000000000002</v>
      </c>
      <c r="AW514" s="264">
        <v>1</v>
      </c>
      <c r="AX514" s="265">
        <f t="shared" si="398"/>
        <v>0.28029871889594438</v>
      </c>
      <c r="AY514" s="265">
        <f t="shared" si="399"/>
        <v>6.5695012241236972E-2</v>
      </c>
      <c r="AZ514" s="265">
        <f t="shared" si="400"/>
        <v>3.5037339861993043E-3</v>
      </c>
      <c r="BA514" s="265">
        <f t="shared" si="401"/>
        <v>0.59563477765388173</v>
      </c>
      <c r="BB514" s="265">
        <f t="shared" si="402"/>
        <v>231.2464430891541</v>
      </c>
      <c r="BC514" s="266">
        <f t="shared" si="403"/>
        <v>1.0000000000000002</v>
      </c>
      <c r="BG514" s="13">
        <v>0.1</v>
      </c>
      <c r="BH514" s="13">
        <f t="shared" si="404"/>
        <v>200</v>
      </c>
      <c r="BI514"/>
      <c r="BJ514">
        <f>BH514</f>
        <v>200</v>
      </c>
      <c r="BK514" s="13">
        <f t="shared" si="405"/>
        <v>3.2000000000000003E-4</v>
      </c>
      <c r="BL514" s="13">
        <f t="shared" si="406"/>
        <v>7.5000000000000007E-5</v>
      </c>
      <c r="BM514" s="13">
        <f t="shared" si="407"/>
        <v>4.0000000000000007E-6</v>
      </c>
      <c r="BN514" s="13">
        <f t="shared" si="408"/>
        <v>6.8000000000000005E-4</v>
      </c>
      <c r="BO514" s="13">
        <f t="shared" si="409"/>
        <v>0.26400000000000001</v>
      </c>
      <c r="BP514" s="13">
        <f t="shared" si="410"/>
        <v>1.5E-3</v>
      </c>
      <c r="BQ514" s="13">
        <f>((((BJ514/Q514)^2)+((BK514/W514)^2))^(1/2))*AD514</f>
        <v>1.4270480992024141E-5</v>
      </c>
      <c r="BR514" s="209">
        <f>(((((BJ514/Q514))^2)+((BL514/X514)^2))^(1/2))*AE514</f>
        <v>3.3446439825056577E-6</v>
      </c>
      <c r="BS514" s="209">
        <f>(((((BJ514/Q514))^2)+((BM514/Y514)^2))^(1/2))*AF514</f>
        <v>1.7838101240030171E-7</v>
      </c>
      <c r="BT514" s="209">
        <f>((((BJ514/Q514)^2)+((BN514/Z514)^2))^(1/2))*AG514</f>
        <v>3.0324772108051292E-5</v>
      </c>
      <c r="BU514" s="209">
        <f>((((BJ514/Q514)^2)+((BO514/AA514)^2))^(1/2))*AH514</f>
        <v>1.1773146818419915E-2</v>
      </c>
      <c r="BV514" s="209">
        <f>((((BJ514/Q514)^2)+((BP514/AB514)^2))^(1/2))*AI514</f>
        <v>5.0911688245431432E-5</v>
      </c>
      <c r="CI514"/>
      <c r="CJ514"/>
      <c r="CK514"/>
      <c r="CL514"/>
      <c r="CM514"/>
    </row>
    <row r="515" spans="1:91" s="65" customFormat="1" ht="12.95" customHeight="1" thickBot="1" x14ac:dyDescent="0.3">
      <c r="A515" s="13">
        <v>4.67096372314393</v>
      </c>
      <c r="B515" s="13">
        <v>-74.101468085919507</v>
      </c>
      <c r="C515" s="13">
        <v>29</v>
      </c>
      <c r="D515" s="13">
        <v>32</v>
      </c>
      <c r="E515" s="13">
        <v>2409</v>
      </c>
      <c r="F515" s="58" t="s">
        <v>13</v>
      </c>
      <c r="G515" s="59" t="s">
        <v>1019</v>
      </c>
      <c r="H515" s="60" t="s">
        <v>809</v>
      </c>
      <c r="I515" s="16" t="s">
        <v>1587</v>
      </c>
      <c r="J515" s="16"/>
      <c r="K515" s="66">
        <v>40078</v>
      </c>
      <c r="L515" s="69">
        <f>168/30</f>
        <v>5.6</v>
      </c>
      <c r="M515" s="16">
        <v>7</v>
      </c>
      <c r="N515" s="3">
        <f t="shared" ref="N515:N578" si="432">L515*O515</f>
        <v>168</v>
      </c>
      <c r="O515" s="3">
        <v>30</v>
      </c>
      <c r="P515" s="16" t="s">
        <v>1593</v>
      </c>
      <c r="Q515" s="16">
        <v>300</v>
      </c>
      <c r="R515" s="14"/>
      <c r="S515" s="14"/>
      <c r="T515" s="14"/>
      <c r="U515" s="17">
        <v>3.9E-2</v>
      </c>
      <c r="V515" s="143">
        <v>2.8800000000000002E-3</v>
      </c>
      <c r="W515" s="143">
        <v>3.2000000000000002E-3</v>
      </c>
      <c r="X515" s="143">
        <v>7.5000000000000002E-4</v>
      </c>
      <c r="Y515" s="146">
        <v>4.0000000000000003E-5</v>
      </c>
      <c r="Z515" s="143">
        <v>6.7999999999999996E-3</v>
      </c>
      <c r="AA515" s="146">
        <v>2.64</v>
      </c>
      <c r="AB515" s="221">
        <v>1.4999999999999999E-2</v>
      </c>
      <c r="AC515" s="237">
        <f t="shared" ref="AC515:AC578" si="433">(((R515+S515+T515+Q515)*V515*12)/1000000)*EXP(U515*7)</f>
        <v>1.3622517738342898E-5</v>
      </c>
      <c r="AD515" s="22">
        <f t="shared" ref="AD515:AD578" si="434">(((R515+S515+T515+Q515)*W515*12)/1000000)*EXP(U515*7)</f>
        <v>1.5136130820380997E-5</v>
      </c>
      <c r="AE515" s="22">
        <f t="shared" ref="AE515:AE578" si="435">((R515+S515+T515+Q515)*X515*12/1000000)*EXP(U515*7)</f>
        <v>3.547530661026796E-6</v>
      </c>
      <c r="AF515" s="22">
        <f t="shared" ref="AF515:AF578" si="436">(((R515+S515+T515+Q515)*Y515*12)/1000000)*EXP(U515*7)</f>
        <v>1.8920163525476247E-7</v>
      </c>
      <c r="AG515" s="22">
        <f t="shared" ref="AG515:AG578" si="437">(((R515+S515+T515+Q515)*Z515*12)/1000000)*EXP(U515*7)</f>
        <v>3.2164277993309618E-5</v>
      </c>
      <c r="AH515" s="22">
        <f t="shared" ref="AH515:AH578" si="438">EXP(U515*7)*((R515+S515+T515+Q515)*AA515*12)/1000000</f>
        <v>1.2487307926814321E-2</v>
      </c>
      <c r="AI515" s="238">
        <f t="shared" ref="AI515:AI578" si="439">((R515+S515+T515+Q515)*AB515*12)/1000000</f>
        <v>5.3999999999999998E-5</v>
      </c>
      <c r="AJ515" s="247">
        <f t="shared" ref="AJ515:AJ578" si="440">IFERROR((AC515/(O515*12)),0)</f>
        <v>3.7840327050952494E-8</v>
      </c>
      <c r="AK515" s="23">
        <f t="shared" ref="AK515:AK578" si="441">IFERROR((AD515/(O515*12)),0)</f>
        <v>4.204480783439166E-8</v>
      </c>
      <c r="AL515" s="23">
        <f t="shared" ref="AL515:AL578" si="442">IFERROR((AE515/(O515*12)),0)</f>
        <v>9.8542518361855446E-9</v>
      </c>
      <c r="AM515" s="23">
        <f t="shared" ref="AM515:AM578" si="443">IFERROR((AF515/(12*O515)),0)</f>
        <v>5.2556009792989576E-10</v>
      </c>
      <c r="AN515" s="23">
        <f t="shared" ref="AN515:AN578" si="444">IFERROR((AG515/(12*O515)),0)</f>
        <v>8.9345216648082272E-8</v>
      </c>
      <c r="AO515" s="23">
        <f t="shared" ref="AO515:AO578" si="445">IFERROR((AH515/(12*O515)),0)</f>
        <v>3.4686966463373116E-5</v>
      </c>
      <c r="AP515" s="248">
        <f t="shared" ref="AP515:AP578" si="446">IFERROR((AI515/(12*O515)),0)</f>
        <v>1.4999999999999999E-7</v>
      </c>
      <c r="AQ515" s="256">
        <f t="shared" ref="AQ515:AQ578" si="447">AK515*1000000</f>
        <v>4.2044807834391663E-2</v>
      </c>
      <c r="AR515" s="257">
        <f t="shared" ref="AR515:AR578" si="448">AL515*1000000</f>
        <v>9.8542518361855441E-3</v>
      </c>
      <c r="AS515" s="257">
        <f t="shared" ref="AS515:AS578" si="449">AM515*1000000</f>
        <v>5.2556009792989575E-4</v>
      </c>
      <c r="AT515" s="257">
        <f t="shared" ref="AT515:AT578" si="450">AN515*1000000</f>
        <v>8.9345216648082273E-2</v>
      </c>
      <c r="AU515" s="257">
        <f t="shared" ref="AU515:AU578" si="451">AO515*1000000</f>
        <v>34.686966463373118</v>
      </c>
      <c r="AV515" s="258">
        <f t="shared" ref="AV515:AV578" si="452">AP515*1000000</f>
        <v>0.15</v>
      </c>
      <c r="AW515" s="264">
        <v>1</v>
      </c>
      <c r="AX515" s="265">
        <f t="shared" ref="AX515:AX578" si="453">AK515*1000000*AW515</f>
        <v>4.2044807834391663E-2</v>
      </c>
      <c r="AY515" s="265">
        <f t="shared" ref="AY515:AY578" si="454">AL515*1000000*AW515</f>
        <v>9.8542518361855441E-3</v>
      </c>
      <c r="AZ515" s="265">
        <f t="shared" ref="AZ515:AZ578" si="455">AM515*1000000*AW515</f>
        <v>5.2556009792989575E-4</v>
      </c>
      <c r="BA515" s="265">
        <f t="shared" ref="BA515:BA578" si="456">AN515*1000000*AW515</f>
        <v>8.9345216648082273E-2</v>
      </c>
      <c r="BB515" s="265">
        <f t="shared" ref="BB515:BB578" si="457">AO515*1000000*AW515</f>
        <v>34.686966463373118</v>
      </c>
      <c r="BC515" s="266">
        <f t="shared" ref="BC515:BC578" si="458">AP515*1000000*AW515</f>
        <v>0.15</v>
      </c>
      <c r="BG515" s="13">
        <v>0.1</v>
      </c>
      <c r="BH515" s="13">
        <f t="shared" ref="BH515:BH578" si="459">Q515*BG515</f>
        <v>30</v>
      </c>
      <c r="BI515"/>
      <c r="BJ515">
        <f>BH515</f>
        <v>30</v>
      </c>
      <c r="BK515" s="13">
        <f t="shared" ref="BK515:BK578" si="460">W515*0.1</f>
        <v>3.2000000000000003E-4</v>
      </c>
      <c r="BL515" s="13">
        <f t="shared" ref="BL515:BL578" si="461">X515*0.1</f>
        <v>7.5000000000000007E-5</v>
      </c>
      <c r="BM515" s="13">
        <f t="shared" ref="BM515:BM578" si="462">Y515*0.1</f>
        <v>4.0000000000000007E-6</v>
      </c>
      <c r="BN515" s="13">
        <f t="shared" ref="BN515:BN578" si="463">Z515*0.1</f>
        <v>6.8000000000000005E-4</v>
      </c>
      <c r="BO515" s="13">
        <f t="shared" ref="BO515:BO578" si="464">AA515*0.1</f>
        <v>0.26400000000000001</v>
      </c>
      <c r="BP515" s="13">
        <f t="shared" ref="BP515:BP578" si="465">AB515*0.1</f>
        <v>1.5E-3</v>
      </c>
      <c r="BQ515" s="13">
        <f>((((BJ515/Q515)^2)+((BK515/W515)^2))^(1/2))*AD515</f>
        <v>2.1405721488036213E-6</v>
      </c>
      <c r="BR515" s="209">
        <f>(((((BJ515/Q515))^2)+((BL515/X515)^2))^(1/2))*AE515</f>
        <v>5.0169659737584868E-7</v>
      </c>
      <c r="BS515" s="209">
        <f>(((((BJ515/Q515))^2)+((BM515/Y515)^2))^(1/2))*AF515</f>
        <v>2.6757151860045267E-8</v>
      </c>
      <c r="BT515" s="209">
        <f>((((BJ515/Q515)^2)+((BN515/Z515)^2))^(1/2))*AG515</f>
        <v>4.548715816207695E-6</v>
      </c>
      <c r="BU515" s="209">
        <f>((((BJ515/Q515)^2)+((BO515/AA515)^2))^(1/2))*AH515</f>
        <v>1.7659720227629872E-3</v>
      </c>
      <c r="BV515" s="209">
        <f>((((BJ515/Q515)^2)+((BP515/AB515)^2))^(1/2))*AI515</f>
        <v>7.6367532368147141E-6</v>
      </c>
      <c r="CI515"/>
      <c r="CJ515"/>
      <c r="CK515"/>
      <c r="CL515"/>
      <c r="CM515"/>
    </row>
    <row r="516" spans="1:91" s="65" customFormat="1" ht="12.95" customHeight="1" thickBot="1" x14ac:dyDescent="0.3">
      <c r="A516" s="13">
        <v>4.6710861111111113</v>
      </c>
      <c r="B516" s="13">
        <v>-74.100744444444445</v>
      </c>
      <c r="C516" s="13">
        <v>29</v>
      </c>
      <c r="D516" s="13">
        <v>32</v>
      </c>
      <c r="E516" s="13">
        <v>2409</v>
      </c>
      <c r="F516" s="3" t="s">
        <v>5</v>
      </c>
      <c r="G516" s="4" t="s">
        <v>796</v>
      </c>
      <c r="H516" s="5" t="s">
        <v>797</v>
      </c>
      <c r="I516" s="14" t="s">
        <v>1587</v>
      </c>
      <c r="J516" s="3" t="s">
        <v>1559</v>
      </c>
      <c r="K516" s="6">
        <v>40641</v>
      </c>
      <c r="L516" s="15">
        <v>12</v>
      </c>
      <c r="M516" s="3">
        <v>7</v>
      </c>
      <c r="N516" s="3">
        <f t="shared" si="432"/>
        <v>360</v>
      </c>
      <c r="O516" s="3">
        <v>30</v>
      </c>
      <c r="P516" s="14" t="s">
        <v>1593</v>
      </c>
      <c r="Q516" s="3">
        <v>1000</v>
      </c>
      <c r="R516" s="14"/>
      <c r="S516" s="14"/>
      <c r="T516" s="14"/>
      <c r="U516" s="17">
        <v>3.9E-2</v>
      </c>
      <c r="V516" s="143">
        <v>2.8800000000000002E-3</v>
      </c>
      <c r="W516" s="143">
        <v>3.2000000000000002E-3</v>
      </c>
      <c r="X516" s="143">
        <v>7.5000000000000002E-4</v>
      </c>
      <c r="Y516" s="146">
        <v>4.0000000000000003E-5</v>
      </c>
      <c r="Z516" s="143">
        <v>6.7999999999999996E-3</v>
      </c>
      <c r="AA516" s="146">
        <v>2.64</v>
      </c>
      <c r="AB516" s="221">
        <v>1.4999999999999999E-2</v>
      </c>
      <c r="AC516" s="237">
        <f t="shared" si="433"/>
        <v>4.5408392461142987E-5</v>
      </c>
      <c r="AD516" s="22">
        <f t="shared" si="434"/>
        <v>5.045376940126999E-5</v>
      </c>
      <c r="AE516" s="22">
        <f t="shared" si="435"/>
        <v>1.1825102203422653E-5</v>
      </c>
      <c r="AF516" s="22">
        <f t="shared" si="436"/>
        <v>6.3067211751587475E-7</v>
      </c>
      <c r="AG516" s="22">
        <f t="shared" si="437"/>
        <v>1.072142599776987E-4</v>
      </c>
      <c r="AH516" s="22">
        <f t="shared" si="438"/>
        <v>4.1624359756047738E-2</v>
      </c>
      <c r="AI516" s="238">
        <f t="shared" si="439"/>
        <v>1.8000000000000001E-4</v>
      </c>
      <c r="AJ516" s="247">
        <f t="shared" si="440"/>
        <v>1.2613442350317495E-7</v>
      </c>
      <c r="AK516" s="23">
        <f t="shared" si="441"/>
        <v>1.4014935944797219E-7</v>
      </c>
      <c r="AL516" s="23">
        <f t="shared" si="442"/>
        <v>3.2847506120618483E-8</v>
      </c>
      <c r="AM516" s="23">
        <f t="shared" si="443"/>
        <v>1.751866993099652E-9</v>
      </c>
      <c r="AN516" s="23">
        <f t="shared" si="444"/>
        <v>2.9781738882694085E-7</v>
      </c>
      <c r="AO516" s="23">
        <f t="shared" si="445"/>
        <v>1.1562322154457705E-4</v>
      </c>
      <c r="AP516" s="248">
        <f t="shared" si="446"/>
        <v>5.0000000000000008E-7</v>
      </c>
      <c r="AQ516" s="256">
        <f t="shared" si="447"/>
        <v>0.14014935944797219</v>
      </c>
      <c r="AR516" s="257">
        <f t="shared" si="448"/>
        <v>3.2847506120618486E-2</v>
      </c>
      <c r="AS516" s="257">
        <f t="shared" si="449"/>
        <v>1.7518669930996521E-3</v>
      </c>
      <c r="AT516" s="257">
        <f t="shared" si="450"/>
        <v>0.29781738882694087</v>
      </c>
      <c r="AU516" s="257">
        <f t="shared" si="451"/>
        <v>115.62322154457705</v>
      </c>
      <c r="AV516" s="258">
        <f t="shared" si="452"/>
        <v>0.50000000000000011</v>
      </c>
      <c r="AW516" s="264">
        <v>1</v>
      </c>
      <c r="AX516" s="265">
        <f t="shared" si="453"/>
        <v>0.14014935944797219</v>
      </c>
      <c r="AY516" s="265">
        <f t="shared" si="454"/>
        <v>3.2847506120618486E-2</v>
      </c>
      <c r="AZ516" s="265">
        <f t="shared" si="455"/>
        <v>1.7518669930996521E-3</v>
      </c>
      <c r="BA516" s="265">
        <f t="shared" si="456"/>
        <v>0.29781738882694087</v>
      </c>
      <c r="BB516" s="265">
        <f t="shared" si="457"/>
        <v>115.62322154457705</v>
      </c>
      <c r="BC516" s="266">
        <f t="shared" si="458"/>
        <v>0.50000000000000011</v>
      </c>
      <c r="BG516" s="13">
        <v>0.1</v>
      </c>
      <c r="BH516" s="13">
        <f t="shared" si="459"/>
        <v>100</v>
      </c>
      <c r="BI516"/>
      <c r="BJ516">
        <f>BH516</f>
        <v>100</v>
      </c>
      <c r="BK516" s="13">
        <f t="shared" si="460"/>
        <v>3.2000000000000003E-4</v>
      </c>
      <c r="BL516" s="13">
        <f t="shared" si="461"/>
        <v>7.5000000000000007E-5</v>
      </c>
      <c r="BM516" s="13">
        <f t="shared" si="462"/>
        <v>4.0000000000000007E-6</v>
      </c>
      <c r="BN516" s="13">
        <f t="shared" si="463"/>
        <v>6.8000000000000005E-4</v>
      </c>
      <c r="BO516" s="13">
        <f t="shared" si="464"/>
        <v>0.26400000000000001</v>
      </c>
      <c r="BP516" s="13">
        <f t="shared" si="465"/>
        <v>1.5E-3</v>
      </c>
      <c r="BQ516" s="13">
        <f>((((BJ516/Q516)^2)+((BK516/W516)^2))^(1/2))*AD516</f>
        <v>7.1352404960120705E-6</v>
      </c>
      <c r="BR516" s="209">
        <f>(((((BJ516/Q516))^2)+((BL516/X516)^2))^(1/2))*AE516</f>
        <v>1.6723219912528289E-6</v>
      </c>
      <c r="BS516" s="209">
        <f>(((((BJ516/Q516))^2)+((BM516/Y516)^2))^(1/2))*AF516</f>
        <v>8.9190506200150857E-8</v>
      </c>
      <c r="BT516" s="209">
        <f>((((BJ516/Q516)^2)+((BN516/Z516)^2))^(1/2))*AG516</f>
        <v>1.5162386054025646E-5</v>
      </c>
      <c r="BU516" s="209">
        <f>((((BJ516/Q516)^2)+((BO516/AA516)^2))^(1/2))*AH516</f>
        <v>5.8865734092099576E-3</v>
      </c>
      <c r="BV516" s="209">
        <f>((((BJ516/Q516)^2)+((BP516/AB516)^2))^(1/2))*AI516</f>
        <v>2.5455844122715716E-5</v>
      </c>
      <c r="CI516"/>
      <c r="CJ516"/>
      <c r="CK516"/>
      <c r="CL516"/>
      <c r="CM516"/>
    </row>
    <row r="517" spans="1:91" s="65" customFormat="1" ht="12.95" customHeight="1" thickBot="1" x14ac:dyDescent="0.3">
      <c r="A517" s="13">
        <v>4.6710916666666673</v>
      </c>
      <c r="B517" s="13">
        <v>-74.100447222222215</v>
      </c>
      <c r="C517" s="13">
        <v>29</v>
      </c>
      <c r="D517" s="13">
        <v>32</v>
      </c>
      <c r="E517" s="13">
        <v>2409</v>
      </c>
      <c r="F517" s="3" t="s">
        <v>13</v>
      </c>
      <c r="G517" s="4" t="s">
        <v>264</v>
      </c>
      <c r="H517" s="5" t="s">
        <v>265</v>
      </c>
      <c r="I517" s="14" t="s">
        <v>1587</v>
      </c>
      <c r="J517" s="3" t="s">
        <v>1558</v>
      </c>
      <c r="K517" s="6">
        <v>40641</v>
      </c>
      <c r="L517" s="3">
        <f>O517/12</f>
        <v>2.1666666666666665</v>
      </c>
      <c r="M517" s="3">
        <v>2</v>
      </c>
      <c r="N517" s="3">
        <f t="shared" si="432"/>
        <v>56.333333333333329</v>
      </c>
      <c r="O517" s="3">
        <v>26</v>
      </c>
      <c r="P517" s="14" t="s">
        <v>1554</v>
      </c>
      <c r="Q517" s="3">
        <v>100</v>
      </c>
      <c r="R517" s="14"/>
      <c r="S517" s="14"/>
      <c r="T517" s="14"/>
      <c r="U517" s="17">
        <v>3.9E-2</v>
      </c>
      <c r="V517" s="145">
        <v>0.36</v>
      </c>
      <c r="W517" s="150">
        <v>1.8</v>
      </c>
      <c r="X517" s="152">
        <v>10.3</v>
      </c>
      <c r="Y517" s="156">
        <f>0.01805*1000</f>
        <v>18.05</v>
      </c>
      <c r="Z517" s="150">
        <v>311.5</v>
      </c>
      <c r="AA517" s="157">
        <f>0.003125*1000</f>
        <v>3.125</v>
      </c>
      <c r="AB517" s="227">
        <v>0.28499999999999998</v>
      </c>
      <c r="AC517" s="237">
        <f t="shared" si="433"/>
        <v>5.6760490576428734E-4</v>
      </c>
      <c r="AD517" s="22">
        <f t="shared" si="434"/>
        <v>2.8380245288214369E-3</v>
      </c>
      <c r="AE517" s="22">
        <f t="shared" si="435"/>
        <v>1.6239807026033774E-2</v>
      </c>
      <c r="AF517" s="22">
        <f t="shared" si="436"/>
        <v>2.845907930290385E-2</v>
      </c>
      <c r="AG517" s="22">
        <f t="shared" si="437"/>
        <v>0.49113591151548752</v>
      </c>
      <c r="AH517" s="22">
        <f t="shared" si="438"/>
        <v>4.927125918092772E-3</v>
      </c>
      <c r="AI517" s="238">
        <f t="shared" si="439"/>
        <v>3.4199999999999996E-4</v>
      </c>
      <c r="AJ517" s="247">
        <f t="shared" si="440"/>
        <v>1.8192464928342544E-6</v>
      </c>
      <c r="AK517" s="23">
        <f t="shared" si="441"/>
        <v>9.096232464171272E-6</v>
      </c>
      <c r="AL517" s="23">
        <f t="shared" si="442"/>
        <v>5.2050663544980048E-5</v>
      </c>
      <c r="AM517" s="23">
        <f t="shared" si="443"/>
        <v>9.1214997765717471E-5</v>
      </c>
      <c r="AN517" s="23">
        <f t="shared" si="444"/>
        <v>1.5741535625496395E-3</v>
      </c>
      <c r="AO517" s="23">
        <f t="shared" si="445"/>
        <v>1.5792070250297347E-5</v>
      </c>
      <c r="AP517" s="248">
        <f t="shared" si="446"/>
        <v>1.096153846153846E-6</v>
      </c>
      <c r="AQ517" s="256">
        <f t="shared" si="447"/>
        <v>9.0962324641712726</v>
      </c>
      <c r="AR517" s="257">
        <f t="shared" si="448"/>
        <v>52.050663544980047</v>
      </c>
      <c r="AS517" s="257">
        <f t="shared" si="449"/>
        <v>91.21499776571747</v>
      </c>
      <c r="AT517" s="257">
        <f t="shared" si="450"/>
        <v>1574.1535625496394</v>
      </c>
      <c r="AU517" s="257">
        <f t="shared" si="451"/>
        <v>15.792070250297346</v>
      </c>
      <c r="AV517" s="258">
        <f t="shared" si="452"/>
        <v>1.096153846153846</v>
      </c>
      <c r="AW517" s="264">
        <v>0</v>
      </c>
      <c r="AX517" s="265">
        <f t="shared" si="453"/>
        <v>0</v>
      </c>
      <c r="AY517" s="265">
        <f t="shared" si="454"/>
        <v>0</v>
      </c>
      <c r="AZ517" s="265">
        <f t="shared" si="455"/>
        <v>0</v>
      </c>
      <c r="BA517" s="265">
        <f t="shared" si="456"/>
        <v>0</v>
      </c>
      <c r="BB517" s="265">
        <f t="shared" si="457"/>
        <v>0</v>
      </c>
      <c r="BC517" s="266">
        <f t="shared" si="458"/>
        <v>0</v>
      </c>
      <c r="BG517" s="13">
        <v>0.1</v>
      </c>
      <c r="BH517" s="13">
        <f t="shared" si="459"/>
        <v>10</v>
      </c>
      <c r="BI517"/>
      <c r="BJ517">
        <f>BH517</f>
        <v>10</v>
      </c>
      <c r="BK517" s="13">
        <f t="shared" si="460"/>
        <v>0.18000000000000002</v>
      </c>
      <c r="BL517" s="13">
        <f t="shared" si="461"/>
        <v>1.03</v>
      </c>
      <c r="BM517" s="13">
        <f t="shared" si="462"/>
        <v>1.8050000000000002</v>
      </c>
      <c r="BN517" s="13">
        <f t="shared" si="463"/>
        <v>31.150000000000002</v>
      </c>
      <c r="BO517" s="13">
        <f t="shared" si="464"/>
        <v>0.3125</v>
      </c>
      <c r="BP517" s="13">
        <f t="shared" si="465"/>
        <v>2.8499999999999998E-2</v>
      </c>
      <c r="BQ517" s="13">
        <f>((((BJ517/Q517)^2)+((BK517/W517)^2))^(1/2))*AD517</f>
        <v>4.0135727790067895E-4</v>
      </c>
      <c r="BR517" s="209">
        <f>(((((BJ517/Q517))^2)+((BL517/X517)^2))^(1/2))*AE517</f>
        <v>2.2966555346538844E-3</v>
      </c>
      <c r="BS517" s="209">
        <f>(((((BJ517/Q517))^2)+((BM517/Y517)^2))^(1/2))*AF517</f>
        <v>4.024721592281808E-3</v>
      </c>
      <c r="BT517" s="209">
        <f>((((BJ517/Q517)^2)+((BN517/Z517)^2))^(1/2))*AG517</f>
        <v>6.9457106703367494E-2</v>
      </c>
      <c r="BU517" s="209">
        <f>((((BJ517/Q517)^2)+((BO517/AA517)^2))^(1/2))*AH517</f>
        <v>6.9680082968867868E-4</v>
      </c>
      <c r="BV517" s="209">
        <f>((((BJ517/Q517)^2)+((BP517/AB517)^2))^(1/2))*AI517</f>
        <v>4.8366103833159855E-5</v>
      </c>
      <c r="CI517"/>
      <c r="CJ517"/>
      <c r="CK517"/>
      <c r="CL517"/>
      <c r="CM517"/>
    </row>
    <row r="518" spans="1:91" s="65" customFormat="1" ht="12.95" customHeight="1" thickBot="1" x14ac:dyDescent="0.3">
      <c r="A518" s="13">
        <v>4.6713733204827399</v>
      </c>
      <c r="B518" s="13">
        <v>-74.081381171259494</v>
      </c>
      <c r="C518" s="13">
        <v>31</v>
      </c>
      <c r="D518" s="13">
        <v>32</v>
      </c>
      <c r="E518" s="13">
        <v>2411</v>
      </c>
      <c r="F518" s="3" t="s">
        <v>5</v>
      </c>
      <c r="G518" s="4" t="s">
        <v>55</v>
      </c>
      <c r="H518" s="5" t="s">
        <v>56</v>
      </c>
      <c r="I518" s="14" t="s">
        <v>1563</v>
      </c>
      <c r="J518" s="3" t="s">
        <v>1553</v>
      </c>
      <c r="K518" s="6" t="s">
        <v>1551</v>
      </c>
      <c r="L518" s="15">
        <v>12</v>
      </c>
      <c r="M518" s="3">
        <v>7</v>
      </c>
      <c r="N518" s="3">
        <f t="shared" si="432"/>
        <v>360</v>
      </c>
      <c r="O518" s="3">
        <v>30</v>
      </c>
      <c r="P518" s="14" t="s">
        <v>1554</v>
      </c>
      <c r="Q518" s="3">
        <v>2600</v>
      </c>
      <c r="R518" s="14"/>
      <c r="S518" s="14"/>
      <c r="T518" s="14">
        <f>0.738210935315612*Q518</f>
        <v>1919.3484318205913</v>
      </c>
      <c r="U518" s="17">
        <v>3.9E-2</v>
      </c>
      <c r="V518" s="27">
        <v>2.02</v>
      </c>
      <c r="W518" s="28">
        <v>10.1</v>
      </c>
      <c r="X518" s="27">
        <v>1.9</v>
      </c>
      <c r="Y518" s="155">
        <v>18.05</v>
      </c>
      <c r="Z518" s="28">
        <v>160.19999999999999</v>
      </c>
      <c r="AA518" s="21">
        <v>3.125</v>
      </c>
      <c r="AB518" s="222">
        <v>1.0149999999999999</v>
      </c>
      <c r="AC518" s="237">
        <f t="shared" si="433"/>
        <v>0.14393646578706118</v>
      </c>
      <c r="AD518" s="22">
        <f t="shared" si="434"/>
        <v>0.71968232893530593</v>
      </c>
      <c r="AE518" s="22">
        <f t="shared" si="435"/>
        <v>0.13538578465119616</v>
      </c>
      <c r="AF518" s="22">
        <f t="shared" si="436"/>
        <v>1.2861649541863636</v>
      </c>
      <c r="AG518" s="22">
        <f t="shared" si="437"/>
        <v>11.415159316379803</v>
      </c>
      <c r="AH518" s="22">
        <f t="shared" si="438"/>
        <v>0.22267398791315163</v>
      </c>
      <c r="AI518" s="238">
        <f t="shared" si="439"/>
        <v>5.5045663899574791E-2</v>
      </c>
      <c r="AJ518" s="247">
        <f t="shared" si="440"/>
        <v>3.9982351607516995E-4</v>
      </c>
      <c r="AK518" s="23">
        <f t="shared" si="441"/>
        <v>1.9991175803758497E-3</v>
      </c>
      <c r="AL518" s="23">
        <f t="shared" si="442"/>
        <v>3.7607162403110046E-4</v>
      </c>
      <c r="AM518" s="23">
        <f t="shared" si="443"/>
        <v>3.5726804282954542E-3</v>
      </c>
      <c r="AN518" s="23">
        <f t="shared" si="444"/>
        <v>3.1708775878832786E-2</v>
      </c>
      <c r="AO518" s="23">
        <f t="shared" si="445"/>
        <v>6.1853885531431012E-4</v>
      </c>
      <c r="AP518" s="248">
        <f t="shared" si="446"/>
        <v>1.5290462194326331E-4</v>
      </c>
      <c r="AQ518" s="256">
        <f t="shared" si="447"/>
        <v>1999.1175803758497</v>
      </c>
      <c r="AR518" s="257">
        <f t="shared" si="448"/>
        <v>376.07162403110044</v>
      </c>
      <c r="AS518" s="257">
        <f t="shared" si="449"/>
        <v>3572.680428295454</v>
      </c>
      <c r="AT518" s="257">
        <f t="shared" si="450"/>
        <v>31708.775878832785</v>
      </c>
      <c r="AU518" s="257">
        <f t="shared" si="451"/>
        <v>618.53885531431013</v>
      </c>
      <c r="AV518" s="258">
        <f t="shared" si="452"/>
        <v>152.90462194326332</v>
      </c>
      <c r="AW518" s="264">
        <v>1</v>
      </c>
      <c r="AX518" s="265">
        <f t="shared" si="453"/>
        <v>1999.1175803758497</v>
      </c>
      <c r="AY518" s="265">
        <f t="shared" si="454"/>
        <v>376.07162403110044</v>
      </c>
      <c r="AZ518" s="265">
        <f t="shared" si="455"/>
        <v>3572.680428295454</v>
      </c>
      <c r="BA518" s="265">
        <f t="shared" si="456"/>
        <v>31708.775878832785</v>
      </c>
      <c r="BB518" s="265">
        <f t="shared" si="457"/>
        <v>618.53885531431013</v>
      </c>
      <c r="BC518" s="266">
        <f t="shared" si="458"/>
        <v>152.90462194326332</v>
      </c>
      <c r="BD518" s="211">
        <f>'F. CONVERSIÓN DE CARBÓN A CARNE'!$F$20</f>
        <v>0.16207300021353654</v>
      </c>
      <c r="BG518" s="13">
        <v>0.1</v>
      </c>
      <c r="BH518" s="13">
        <f t="shared" si="459"/>
        <v>260</v>
      </c>
      <c r="BI518">
        <f>(((((BD518+BE518+BF518)/0.738210935315612)^2)+((BH518/Q518)^2))^(1/2))*T518</f>
        <v>463.04249053328641</v>
      </c>
      <c r="BJ518">
        <f>(((BH518)^2)+((BI518^2))^(1/2))</f>
        <v>68063.042490533291</v>
      </c>
      <c r="BK518" s="13">
        <f t="shared" si="460"/>
        <v>1.01</v>
      </c>
      <c r="BL518" s="13">
        <f t="shared" si="461"/>
        <v>0.19</v>
      </c>
      <c r="BM518" s="13">
        <f t="shared" si="462"/>
        <v>1.8050000000000002</v>
      </c>
      <c r="BN518" s="13">
        <f t="shared" si="463"/>
        <v>16.02</v>
      </c>
      <c r="BO518" s="13">
        <f t="shared" si="464"/>
        <v>0.3125</v>
      </c>
      <c r="BP518" s="13">
        <f t="shared" si="465"/>
        <v>0.10149999999999999</v>
      </c>
      <c r="BQ518" s="13">
        <f>((((BJ518/(Q518+R518+S518+T518))^2)+((BK518/W518)^2))^(1/2))*AD518</f>
        <v>10.838918370761975</v>
      </c>
      <c r="BR518" s="209">
        <f>((((BJ518/(Q518+R518+S518+T518))^2)+((BL518/X518)^2))^(1/2))*AE518</f>
        <v>2.0390044459849261</v>
      </c>
      <c r="BS518" s="209">
        <f>(((((BJ518/(Q518+R518+S518+T518))^2)+((BM518/Y518)^2))^(1/2))*AF518)</f>
        <v>19.370542236856799</v>
      </c>
      <c r="BT518" s="209">
        <f>((((BJ518/(Q518+R518+S518+T518))^2)+((BN518/Z518)^2))^(1/2))*AG518</f>
        <v>171.92026960357114</v>
      </c>
      <c r="BU518" s="209">
        <f>((((BJ518/(Q518+R518+S518+T518))^2)+((BO518/AA518)^2))^(1/2))*AH518</f>
        <v>3.3536257335278394</v>
      </c>
      <c r="BV518" s="209">
        <f>((((BJ518/(Q518+R518+S518+T518))^2)+((BP518/AB518)^2))^(1/2))*AI518</f>
        <v>0.82902613234168154</v>
      </c>
      <c r="CI518"/>
      <c r="CJ518"/>
      <c r="CK518"/>
      <c r="CL518"/>
      <c r="CM518"/>
    </row>
    <row r="519" spans="1:91" s="65" customFormat="1" ht="12.95" customHeight="1" thickBot="1" x14ac:dyDescent="0.3">
      <c r="A519" s="13">
        <v>4.67141699092622</v>
      </c>
      <c r="B519" s="13">
        <v>-74.100543414777704</v>
      </c>
      <c r="C519" s="13">
        <v>29</v>
      </c>
      <c r="D519" s="13">
        <v>32</v>
      </c>
      <c r="E519" s="13">
        <v>2409</v>
      </c>
      <c r="F519" s="83" t="s">
        <v>13</v>
      </c>
      <c r="G519" s="59" t="s">
        <v>1462</v>
      </c>
      <c r="H519" s="60" t="s">
        <v>1463</v>
      </c>
      <c r="I519" s="83" t="s">
        <v>1587</v>
      </c>
      <c r="J519" s="58"/>
      <c r="K519" s="63">
        <v>40646</v>
      </c>
      <c r="L519" s="83">
        <v>7</v>
      </c>
      <c r="M519" s="83">
        <v>7</v>
      </c>
      <c r="N519" s="3">
        <f t="shared" si="432"/>
        <v>210</v>
      </c>
      <c r="O519" s="3">
        <v>30</v>
      </c>
      <c r="P519" s="83" t="s">
        <v>1593</v>
      </c>
      <c r="Q519" s="62">
        <v>550</v>
      </c>
      <c r="R519" s="14"/>
      <c r="S519" s="14"/>
      <c r="T519" s="14"/>
      <c r="U519" s="17">
        <v>3.9E-2</v>
      </c>
      <c r="V519" s="143">
        <v>2.8800000000000002E-3</v>
      </c>
      <c r="W519" s="143">
        <v>3.2000000000000002E-3</v>
      </c>
      <c r="X519" s="143">
        <v>7.5000000000000002E-4</v>
      </c>
      <c r="Y519" s="146">
        <v>4.0000000000000003E-5</v>
      </c>
      <c r="Z519" s="143">
        <v>6.7999999999999996E-3</v>
      </c>
      <c r="AA519" s="146">
        <v>2.64</v>
      </c>
      <c r="AB519" s="221">
        <v>1.4999999999999999E-2</v>
      </c>
      <c r="AC519" s="237">
        <f t="shared" si="433"/>
        <v>2.4974615853628644E-5</v>
      </c>
      <c r="AD519" s="22">
        <f t="shared" si="434"/>
        <v>2.7749573170698493E-5</v>
      </c>
      <c r="AE519" s="22">
        <f t="shared" si="435"/>
        <v>6.5038062118824593E-6</v>
      </c>
      <c r="AF519" s="22">
        <f t="shared" si="436"/>
        <v>3.4686966463373119E-7</v>
      </c>
      <c r="AG519" s="22">
        <f t="shared" si="437"/>
        <v>5.8967842987734291E-5</v>
      </c>
      <c r="AH519" s="22">
        <f t="shared" si="438"/>
        <v>2.2893397865826257E-2</v>
      </c>
      <c r="AI519" s="238">
        <f t="shared" si="439"/>
        <v>9.8999999999999994E-5</v>
      </c>
      <c r="AJ519" s="247">
        <f t="shared" si="440"/>
        <v>6.937393292674624E-8</v>
      </c>
      <c r="AK519" s="23">
        <f t="shared" si="441"/>
        <v>7.7082147696384702E-8</v>
      </c>
      <c r="AL519" s="23">
        <f t="shared" si="442"/>
        <v>1.8066128366340164E-8</v>
      </c>
      <c r="AM519" s="23">
        <f t="shared" si="443"/>
        <v>9.6352684620480882E-10</v>
      </c>
      <c r="AN519" s="23">
        <f t="shared" si="444"/>
        <v>1.6379956385481747E-7</v>
      </c>
      <c r="AO519" s="23">
        <f t="shared" si="445"/>
        <v>6.3592771849517376E-5</v>
      </c>
      <c r="AP519" s="248">
        <f t="shared" si="446"/>
        <v>2.7499999999999996E-7</v>
      </c>
      <c r="AQ519" s="256">
        <f t="shared" si="447"/>
        <v>7.7082147696384704E-2</v>
      </c>
      <c r="AR519" s="257">
        <f t="shared" si="448"/>
        <v>1.8066128366340164E-2</v>
      </c>
      <c r="AS519" s="257">
        <f t="shared" si="449"/>
        <v>9.6352684620480884E-4</v>
      </c>
      <c r="AT519" s="257">
        <f t="shared" si="450"/>
        <v>0.16379956385481748</v>
      </c>
      <c r="AU519" s="257">
        <f t="shared" si="451"/>
        <v>63.592771849517376</v>
      </c>
      <c r="AV519" s="258">
        <f t="shared" si="452"/>
        <v>0.27499999999999997</v>
      </c>
      <c r="AW519" s="264">
        <v>1</v>
      </c>
      <c r="AX519" s="265">
        <f t="shared" si="453"/>
        <v>7.7082147696384704E-2</v>
      </c>
      <c r="AY519" s="265">
        <f t="shared" si="454"/>
        <v>1.8066128366340164E-2</v>
      </c>
      <c r="AZ519" s="265">
        <f t="shared" si="455"/>
        <v>9.6352684620480884E-4</v>
      </c>
      <c r="BA519" s="265">
        <f t="shared" si="456"/>
        <v>0.16379956385481748</v>
      </c>
      <c r="BB519" s="265">
        <f t="shared" si="457"/>
        <v>63.592771849517376</v>
      </c>
      <c r="BC519" s="266">
        <f t="shared" si="458"/>
        <v>0.27499999999999997</v>
      </c>
      <c r="BG519" s="13">
        <v>0.1</v>
      </c>
      <c r="BH519" s="13">
        <f t="shared" si="459"/>
        <v>55</v>
      </c>
      <c r="BI519"/>
      <c r="BJ519">
        <f>BH519</f>
        <v>55</v>
      </c>
      <c r="BK519" s="13">
        <f t="shared" si="460"/>
        <v>3.2000000000000003E-4</v>
      </c>
      <c r="BL519" s="13">
        <f t="shared" si="461"/>
        <v>7.5000000000000007E-5</v>
      </c>
      <c r="BM519" s="13">
        <f t="shared" si="462"/>
        <v>4.0000000000000007E-6</v>
      </c>
      <c r="BN519" s="13">
        <f t="shared" si="463"/>
        <v>6.8000000000000005E-4</v>
      </c>
      <c r="BO519" s="13">
        <f t="shared" si="464"/>
        <v>0.26400000000000001</v>
      </c>
      <c r="BP519" s="13">
        <f t="shared" si="465"/>
        <v>1.5E-3</v>
      </c>
      <c r="BQ519" s="13">
        <f>((((BJ519/Q519)^2)+((BK519/W519)^2))^(1/2))*AD519</f>
        <v>3.9243822728066389E-6</v>
      </c>
      <c r="BR519" s="209">
        <f>(((((BJ519/Q519))^2)+((BL519/X519)^2))^(1/2))*AE519</f>
        <v>9.1977709518905595E-7</v>
      </c>
      <c r="BS519" s="209">
        <f>(((((BJ519/Q519))^2)+((BM519/Y519)^2))^(1/2))*AF519</f>
        <v>4.9054778410082988E-8</v>
      </c>
      <c r="BT519" s="209">
        <f>((((BJ519/Q519)^2)+((BN519/Z519)^2))^(1/2))*AG519</f>
        <v>8.3393123297141065E-6</v>
      </c>
      <c r="BU519" s="209">
        <f>((((BJ519/Q519)^2)+((BO519/AA519)^2))^(1/2))*AH519</f>
        <v>3.2376153750654771E-3</v>
      </c>
      <c r="BV519" s="209">
        <f>((((BJ519/Q519)^2)+((BP519/AB519)^2))^(1/2))*AI519</f>
        <v>1.4000714267493643E-5</v>
      </c>
      <c r="CI519"/>
      <c r="CJ519"/>
      <c r="CK519"/>
      <c r="CL519"/>
      <c r="CM519"/>
    </row>
    <row r="520" spans="1:91" s="65" customFormat="1" ht="12.95" customHeight="1" thickBot="1" x14ac:dyDescent="0.3">
      <c r="A520" s="13">
        <v>4.67144989787145</v>
      </c>
      <c r="B520" s="13">
        <v>-74.144593555376204</v>
      </c>
      <c r="C520" s="13">
        <v>24</v>
      </c>
      <c r="D520" s="13">
        <v>32</v>
      </c>
      <c r="E520" s="13">
        <v>1911</v>
      </c>
      <c r="F520" s="58" t="s">
        <v>13</v>
      </c>
      <c r="G520" s="59" t="s">
        <v>1064</v>
      </c>
      <c r="H520" s="60" t="s">
        <v>1065</v>
      </c>
      <c r="I520" s="16" t="s">
        <v>1594</v>
      </c>
      <c r="J520" s="16"/>
      <c r="K520" s="66">
        <v>40424</v>
      </c>
      <c r="L520" s="16">
        <v>6</v>
      </c>
      <c r="M520" s="16">
        <v>7</v>
      </c>
      <c r="N520" s="3">
        <f t="shared" si="432"/>
        <v>180</v>
      </c>
      <c r="O520" s="3">
        <v>30</v>
      </c>
      <c r="P520" s="16" t="s">
        <v>1639</v>
      </c>
      <c r="Q520" s="62">
        <v>550</v>
      </c>
      <c r="R520" s="14"/>
      <c r="S520" s="14"/>
      <c r="T520" s="14"/>
      <c r="U520" s="17">
        <v>3.9E-2</v>
      </c>
      <c r="V520" s="48">
        <v>2.8800000000000002E-3</v>
      </c>
      <c r="W520" s="49">
        <v>3.2000000000000002E-3</v>
      </c>
      <c r="X520" s="49">
        <v>7.5000000000000002E-4</v>
      </c>
      <c r="Y520" s="49">
        <v>4.0000000000000003E-5</v>
      </c>
      <c r="Z520" s="49">
        <v>6.7999999999999996E-3</v>
      </c>
      <c r="AA520" s="49">
        <v>2.64</v>
      </c>
      <c r="AB520" s="228">
        <v>1.4999999999999999E-2</v>
      </c>
      <c r="AC520" s="237">
        <f t="shared" si="433"/>
        <v>2.4974615853628644E-5</v>
      </c>
      <c r="AD520" s="22">
        <f t="shared" si="434"/>
        <v>2.7749573170698493E-5</v>
      </c>
      <c r="AE520" s="22">
        <f t="shared" si="435"/>
        <v>6.5038062118824593E-6</v>
      </c>
      <c r="AF520" s="22">
        <f t="shared" si="436"/>
        <v>3.4686966463373119E-7</v>
      </c>
      <c r="AG520" s="22">
        <f t="shared" si="437"/>
        <v>5.8967842987734291E-5</v>
      </c>
      <c r="AH520" s="22">
        <f t="shared" si="438"/>
        <v>2.2893397865826257E-2</v>
      </c>
      <c r="AI520" s="238">
        <f t="shared" si="439"/>
        <v>9.8999999999999994E-5</v>
      </c>
      <c r="AJ520" s="247">
        <f t="shared" si="440"/>
        <v>6.937393292674624E-8</v>
      </c>
      <c r="AK520" s="23">
        <f t="shared" si="441"/>
        <v>7.7082147696384702E-8</v>
      </c>
      <c r="AL520" s="23">
        <f t="shared" si="442"/>
        <v>1.8066128366340164E-8</v>
      </c>
      <c r="AM520" s="23">
        <f t="shared" si="443"/>
        <v>9.6352684620480882E-10</v>
      </c>
      <c r="AN520" s="23">
        <f t="shared" si="444"/>
        <v>1.6379956385481747E-7</v>
      </c>
      <c r="AO520" s="23">
        <f t="shared" si="445"/>
        <v>6.3592771849517376E-5</v>
      </c>
      <c r="AP520" s="248">
        <f t="shared" si="446"/>
        <v>2.7499999999999996E-7</v>
      </c>
      <c r="AQ520" s="256">
        <f t="shared" si="447"/>
        <v>7.7082147696384704E-2</v>
      </c>
      <c r="AR520" s="257">
        <f t="shared" si="448"/>
        <v>1.8066128366340164E-2</v>
      </c>
      <c r="AS520" s="257">
        <f t="shared" si="449"/>
        <v>9.6352684620480884E-4</v>
      </c>
      <c r="AT520" s="257">
        <f t="shared" si="450"/>
        <v>0.16379956385481748</v>
      </c>
      <c r="AU520" s="257">
        <f t="shared" si="451"/>
        <v>63.592771849517376</v>
      </c>
      <c r="AV520" s="258">
        <f t="shared" si="452"/>
        <v>0.27499999999999997</v>
      </c>
      <c r="AW520" s="264">
        <v>1</v>
      </c>
      <c r="AX520" s="265">
        <f t="shared" si="453"/>
        <v>7.7082147696384704E-2</v>
      </c>
      <c r="AY520" s="265">
        <f t="shared" si="454"/>
        <v>1.8066128366340164E-2</v>
      </c>
      <c r="AZ520" s="265">
        <f t="shared" si="455"/>
        <v>9.6352684620480884E-4</v>
      </c>
      <c r="BA520" s="265">
        <f t="shared" si="456"/>
        <v>0.16379956385481748</v>
      </c>
      <c r="BB520" s="265">
        <f t="shared" si="457"/>
        <v>63.592771849517376</v>
      </c>
      <c r="BC520" s="266">
        <f t="shared" si="458"/>
        <v>0.27499999999999997</v>
      </c>
      <c r="BG520" s="13">
        <v>0.1</v>
      </c>
      <c r="BH520" s="13">
        <f t="shared" si="459"/>
        <v>55</v>
      </c>
      <c r="BI520"/>
      <c r="BJ520">
        <f>BH520</f>
        <v>55</v>
      </c>
      <c r="BK520" s="13">
        <f t="shared" si="460"/>
        <v>3.2000000000000003E-4</v>
      </c>
      <c r="BL520" s="13">
        <f t="shared" si="461"/>
        <v>7.5000000000000007E-5</v>
      </c>
      <c r="BM520" s="13">
        <f t="shared" si="462"/>
        <v>4.0000000000000007E-6</v>
      </c>
      <c r="BN520" s="13">
        <f t="shared" si="463"/>
        <v>6.8000000000000005E-4</v>
      </c>
      <c r="BO520" s="13">
        <f t="shared" si="464"/>
        <v>0.26400000000000001</v>
      </c>
      <c r="BP520" s="13">
        <f t="shared" si="465"/>
        <v>1.5E-3</v>
      </c>
      <c r="BQ520" s="13">
        <f>((((BJ520/Q520)^2)+((BK520/W520)^2))^(1/2))*AD520</f>
        <v>3.9243822728066389E-6</v>
      </c>
      <c r="BR520" s="209">
        <f>(((((BJ520/Q520))^2)+((BL520/X520)^2))^(1/2))*AE520</f>
        <v>9.1977709518905595E-7</v>
      </c>
      <c r="BS520" s="209">
        <f>(((((BJ520/Q520))^2)+((BM520/Y520)^2))^(1/2))*AF520</f>
        <v>4.9054778410082988E-8</v>
      </c>
      <c r="BT520" s="209">
        <f>((((BJ520/Q520)^2)+((BN520/Z520)^2))^(1/2))*AG520</f>
        <v>8.3393123297141065E-6</v>
      </c>
      <c r="BU520" s="209">
        <f>((((BJ520/Q520)^2)+((BO520/AA520)^2))^(1/2))*AH520</f>
        <v>3.2376153750654771E-3</v>
      </c>
      <c r="BV520" s="209">
        <f>((((BJ520/Q520)^2)+((BP520/AB520)^2))^(1/2))*AI520</f>
        <v>1.4000714267493643E-5</v>
      </c>
      <c r="CI520"/>
      <c r="CJ520"/>
      <c r="CK520"/>
      <c r="CL520"/>
      <c r="CM520"/>
    </row>
    <row r="521" spans="1:91" s="65" customFormat="1" ht="12.95" customHeight="1" thickBot="1" x14ac:dyDescent="0.3">
      <c r="A521" s="13">
        <v>4.6714696106604601</v>
      </c>
      <c r="B521" s="13">
        <v>-74.144423407639195</v>
      </c>
      <c r="C521" s="13">
        <v>24</v>
      </c>
      <c r="D521" s="13">
        <v>32</v>
      </c>
      <c r="E521" s="13">
        <v>1911</v>
      </c>
      <c r="F521" s="83" t="s">
        <v>13</v>
      </c>
      <c r="G521" s="59" t="s">
        <v>1440</v>
      </c>
      <c r="H521" s="60" t="s">
        <v>1441</v>
      </c>
      <c r="I521" s="93" t="s">
        <v>1594</v>
      </c>
      <c r="J521" s="71"/>
      <c r="K521" s="95">
        <v>41126</v>
      </c>
      <c r="L521" s="93">
        <v>14</v>
      </c>
      <c r="M521" s="16">
        <v>7</v>
      </c>
      <c r="N521" s="3">
        <f t="shared" si="432"/>
        <v>420</v>
      </c>
      <c r="O521" s="3">
        <v>30</v>
      </c>
      <c r="P521" s="16" t="s">
        <v>1632</v>
      </c>
      <c r="Q521" s="93">
        <v>750</v>
      </c>
      <c r="R521" s="14"/>
      <c r="S521" s="14"/>
      <c r="T521" s="14"/>
      <c r="U521" s="17">
        <v>3.9E-2</v>
      </c>
      <c r="V521" s="33">
        <v>0.36</v>
      </c>
      <c r="W521" s="34">
        <v>1.8</v>
      </c>
      <c r="X521" s="33">
        <v>10.3</v>
      </c>
      <c r="Y521" s="29">
        <f>0.01805*1000</f>
        <v>18.05</v>
      </c>
      <c r="Z521" s="34">
        <v>311.5</v>
      </c>
      <c r="AA521" s="21">
        <f>0.003125*1000</f>
        <v>3.125</v>
      </c>
      <c r="AB521" s="216">
        <v>0.28499999999999998</v>
      </c>
      <c r="AC521" s="237">
        <f t="shared" si="433"/>
        <v>4.2570367932321549E-3</v>
      </c>
      <c r="AD521" s="22">
        <f t="shared" si="434"/>
        <v>2.1285183966160776E-2</v>
      </c>
      <c r="AE521" s="22">
        <f t="shared" si="435"/>
        <v>0.12179855269525335</v>
      </c>
      <c r="AF521" s="22">
        <f t="shared" si="436"/>
        <v>0.21344309477177889</v>
      </c>
      <c r="AG521" s="22">
        <f t="shared" si="437"/>
        <v>3.6835193363661567</v>
      </c>
      <c r="AH521" s="22">
        <f t="shared" si="438"/>
        <v>3.695344438569579E-2</v>
      </c>
      <c r="AI521" s="238">
        <f t="shared" si="439"/>
        <v>2.5649999999999996E-3</v>
      </c>
      <c r="AJ521" s="247">
        <f t="shared" si="440"/>
        <v>1.1825102203422652E-5</v>
      </c>
      <c r="AK521" s="23">
        <f t="shared" si="441"/>
        <v>5.9125511017113262E-5</v>
      </c>
      <c r="AL521" s="23">
        <f t="shared" si="442"/>
        <v>3.3832931304237041E-4</v>
      </c>
      <c r="AM521" s="23">
        <f t="shared" si="443"/>
        <v>5.9289748547716357E-4</v>
      </c>
      <c r="AN521" s="23">
        <f t="shared" si="444"/>
        <v>1.0231998156572657E-2</v>
      </c>
      <c r="AO521" s="23">
        <f t="shared" si="445"/>
        <v>1.0264845662693276E-4</v>
      </c>
      <c r="AP521" s="248">
        <f t="shared" si="446"/>
        <v>7.1249999999999987E-6</v>
      </c>
      <c r="AQ521" s="256">
        <f t="shared" si="447"/>
        <v>59.125511017113261</v>
      </c>
      <c r="AR521" s="257">
        <f t="shared" si="448"/>
        <v>338.32931304237042</v>
      </c>
      <c r="AS521" s="257">
        <f t="shared" si="449"/>
        <v>592.89748547716351</v>
      </c>
      <c r="AT521" s="257">
        <f t="shared" si="450"/>
        <v>10231.998156572658</v>
      </c>
      <c r="AU521" s="257">
        <f t="shared" si="451"/>
        <v>102.64845662693276</v>
      </c>
      <c r="AV521" s="258">
        <f t="shared" si="452"/>
        <v>7.1249999999999991</v>
      </c>
      <c r="AW521" s="264">
        <v>1</v>
      </c>
      <c r="AX521" s="265">
        <f t="shared" si="453"/>
        <v>59.125511017113261</v>
      </c>
      <c r="AY521" s="265">
        <f t="shared" si="454"/>
        <v>338.32931304237042</v>
      </c>
      <c r="AZ521" s="265">
        <f t="shared" si="455"/>
        <v>592.89748547716351</v>
      </c>
      <c r="BA521" s="265">
        <f t="shared" si="456"/>
        <v>10231.998156572658</v>
      </c>
      <c r="BB521" s="265">
        <f t="shared" si="457"/>
        <v>102.64845662693276</v>
      </c>
      <c r="BC521" s="266">
        <f t="shared" si="458"/>
        <v>7.1249999999999991</v>
      </c>
      <c r="BG521" s="13">
        <v>0.1</v>
      </c>
      <c r="BH521" s="13">
        <f t="shared" si="459"/>
        <v>75</v>
      </c>
      <c r="BI521"/>
      <c r="BJ521">
        <f>BH521</f>
        <v>75</v>
      </c>
      <c r="BK521" s="13">
        <f t="shared" si="460"/>
        <v>0.18000000000000002</v>
      </c>
      <c r="BL521" s="13">
        <f t="shared" si="461"/>
        <v>1.03</v>
      </c>
      <c r="BM521" s="13">
        <f t="shared" si="462"/>
        <v>1.8050000000000002</v>
      </c>
      <c r="BN521" s="13">
        <f t="shared" si="463"/>
        <v>31.150000000000002</v>
      </c>
      <c r="BO521" s="13">
        <f t="shared" si="464"/>
        <v>0.3125</v>
      </c>
      <c r="BP521" s="13">
        <f t="shared" si="465"/>
        <v>2.8499999999999998E-2</v>
      </c>
      <c r="BQ521" s="13">
        <f>((((BJ521/Q521)^2)+((BK521/W521)^2))^(1/2))*AD521</f>
        <v>3.0101795842550922E-3</v>
      </c>
      <c r="BR521" s="209">
        <f>(((((BJ521/Q521))^2)+((BL521/X521)^2))^(1/2))*AE521</f>
        <v>1.7224916509904136E-2</v>
      </c>
      <c r="BS521" s="209">
        <f>(((((BJ521/Q521))^2)+((BM521/Y521)^2))^(1/2))*AF521</f>
        <v>3.0185411942113563E-2</v>
      </c>
      <c r="BT521" s="209">
        <f>((((BJ521/Q521)^2)+((BN521/Z521)^2))^(1/2))*AG521</f>
        <v>0.52092830027525627</v>
      </c>
      <c r="BU521" s="209">
        <f>((((BJ521/Q521)^2)+((BO521/AA521)^2))^(1/2))*AH521</f>
        <v>5.2260062226650904E-3</v>
      </c>
      <c r="BV521" s="209">
        <f>((((BJ521/Q521)^2)+((BP521/AB521)^2))^(1/2))*AI521</f>
        <v>3.6274577874869887E-4</v>
      </c>
      <c r="CI521"/>
      <c r="CJ521"/>
      <c r="CK521"/>
      <c r="CL521"/>
      <c r="CM521"/>
    </row>
    <row r="522" spans="1:91" s="65" customFormat="1" ht="12.95" customHeight="1" thickBot="1" x14ac:dyDescent="0.3">
      <c r="A522" s="13">
        <v>4.6714777405727501</v>
      </c>
      <c r="B522" s="13">
        <v>-74.145029949175793</v>
      </c>
      <c r="C522" s="13">
        <v>24</v>
      </c>
      <c r="D522" s="13">
        <v>32</v>
      </c>
      <c r="E522" s="13">
        <v>1911</v>
      </c>
      <c r="F522" s="3" t="s">
        <v>13</v>
      </c>
      <c r="G522" s="4" t="s">
        <v>319</v>
      </c>
      <c r="H522" s="5" t="s">
        <v>320</v>
      </c>
      <c r="I522" s="14" t="s">
        <v>1594</v>
      </c>
      <c r="J522" s="3" t="s">
        <v>1558</v>
      </c>
      <c r="K522" s="6" t="s">
        <v>1596</v>
      </c>
      <c r="L522" s="15">
        <v>12</v>
      </c>
      <c r="M522" s="3">
        <v>2</v>
      </c>
      <c r="N522" s="3">
        <f t="shared" si="432"/>
        <v>96</v>
      </c>
      <c r="O522" s="3">
        <v>8</v>
      </c>
      <c r="P522" s="14" t="s">
        <v>1554</v>
      </c>
      <c r="Q522" s="3">
        <v>80</v>
      </c>
      <c r="R522" s="14"/>
      <c r="S522" s="14"/>
      <c r="T522" s="14"/>
      <c r="U522" s="17">
        <v>3.9E-2</v>
      </c>
      <c r="V522" s="33">
        <v>0.36</v>
      </c>
      <c r="W522" s="34">
        <v>1.8</v>
      </c>
      <c r="X522" s="33">
        <v>10.3</v>
      </c>
      <c r="Y522" s="29">
        <f>0.01805*1000</f>
        <v>18.05</v>
      </c>
      <c r="Z522" s="34">
        <v>311.5</v>
      </c>
      <c r="AA522" s="21">
        <f>0.003125*1000</f>
        <v>3.125</v>
      </c>
      <c r="AB522" s="216">
        <v>0.28499999999999998</v>
      </c>
      <c r="AC522" s="237">
        <f t="shared" si="433"/>
        <v>4.5408392461142977E-4</v>
      </c>
      <c r="AD522" s="22">
        <f t="shared" si="434"/>
        <v>2.2704196230571494E-3</v>
      </c>
      <c r="AE522" s="22">
        <f t="shared" si="435"/>
        <v>1.299184562082702E-2</v>
      </c>
      <c r="AF522" s="22">
        <f t="shared" si="436"/>
        <v>2.276726344232308E-2</v>
      </c>
      <c r="AG522" s="22">
        <f t="shared" si="437"/>
        <v>0.39290872921239001</v>
      </c>
      <c r="AH522" s="22">
        <f t="shared" si="438"/>
        <v>3.9417007344742178E-3</v>
      </c>
      <c r="AI522" s="238">
        <f t="shared" si="439"/>
        <v>2.7359999999999998E-4</v>
      </c>
      <c r="AJ522" s="247">
        <f t="shared" si="440"/>
        <v>4.7300408813690599E-6</v>
      </c>
      <c r="AK522" s="23">
        <f t="shared" si="441"/>
        <v>2.3650204406845307E-5</v>
      </c>
      <c r="AL522" s="23">
        <f t="shared" si="442"/>
        <v>1.3533172521694814E-4</v>
      </c>
      <c r="AM522" s="23">
        <f t="shared" si="443"/>
        <v>2.3715899419086541E-4</v>
      </c>
      <c r="AN522" s="23">
        <f t="shared" si="444"/>
        <v>4.0927992626290629E-3</v>
      </c>
      <c r="AO522" s="23">
        <f t="shared" si="445"/>
        <v>4.1059382650773102E-5</v>
      </c>
      <c r="AP522" s="248">
        <f t="shared" si="446"/>
        <v>2.8499999999999998E-6</v>
      </c>
      <c r="AQ522" s="256">
        <f t="shared" si="447"/>
        <v>23.650204406845308</v>
      </c>
      <c r="AR522" s="257">
        <f t="shared" si="448"/>
        <v>135.33172521694814</v>
      </c>
      <c r="AS522" s="257">
        <f t="shared" si="449"/>
        <v>237.1589941908654</v>
      </c>
      <c r="AT522" s="257">
        <f t="shared" si="450"/>
        <v>4092.7992626290629</v>
      </c>
      <c r="AU522" s="257">
        <f t="shared" si="451"/>
        <v>41.059382650773102</v>
      </c>
      <c r="AV522" s="258">
        <f t="shared" si="452"/>
        <v>2.8499999999999996</v>
      </c>
      <c r="AW522" s="264">
        <v>0</v>
      </c>
      <c r="AX522" s="265">
        <f t="shared" si="453"/>
        <v>0</v>
      </c>
      <c r="AY522" s="265">
        <f t="shared" si="454"/>
        <v>0</v>
      </c>
      <c r="AZ522" s="265">
        <f t="shared" si="455"/>
        <v>0</v>
      </c>
      <c r="BA522" s="265">
        <f t="shared" si="456"/>
        <v>0</v>
      </c>
      <c r="BB522" s="265">
        <f t="shared" si="457"/>
        <v>0</v>
      </c>
      <c r="BC522" s="266">
        <f t="shared" si="458"/>
        <v>0</v>
      </c>
      <c r="BG522" s="13">
        <v>0.1</v>
      </c>
      <c r="BH522" s="13">
        <f t="shared" si="459"/>
        <v>8</v>
      </c>
      <c r="BI522"/>
      <c r="BJ522">
        <f>BH522</f>
        <v>8</v>
      </c>
      <c r="BK522" s="13">
        <f t="shared" si="460"/>
        <v>0.18000000000000002</v>
      </c>
      <c r="BL522" s="13">
        <f t="shared" si="461"/>
        <v>1.03</v>
      </c>
      <c r="BM522" s="13">
        <f t="shared" si="462"/>
        <v>1.8050000000000002</v>
      </c>
      <c r="BN522" s="13">
        <f t="shared" si="463"/>
        <v>31.150000000000002</v>
      </c>
      <c r="BO522" s="13">
        <f t="shared" si="464"/>
        <v>0.3125</v>
      </c>
      <c r="BP522" s="13">
        <f t="shared" si="465"/>
        <v>2.8499999999999998E-2</v>
      </c>
      <c r="BQ522" s="13">
        <f>((((BJ522/Q522)^2)+((BK522/W522)^2))^(1/2))*AD522</f>
        <v>3.2108582232054313E-4</v>
      </c>
      <c r="BR522" s="209">
        <f>(((((BJ522/Q522))^2)+((BL522/X522)^2))^(1/2))*AE522</f>
        <v>1.8373244277231074E-3</v>
      </c>
      <c r="BS522" s="209">
        <f>(((((BJ522/Q522))^2)+((BM522/Y522)^2))^(1/2))*AF522</f>
        <v>3.2197772738254463E-3</v>
      </c>
      <c r="BT522" s="209">
        <f>((((BJ522/Q522)^2)+((BN522/Z522)^2))^(1/2))*AG522</f>
        <v>5.5565685362693996E-2</v>
      </c>
      <c r="BU522" s="209">
        <f>((((BJ522/Q522)^2)+((BO522/AA522)^2))^(1/2))*AH522</f>
        <v>5.5744066375094296E-4</v>
      </c>
      <c r="BV522" s="209">
        <f>((((BJ522/Q522)^2)+((BP522/AB522)^2))^(1/2))*AI522</f>
        <v>3.8692883066527882E-5</v>
      </c>
      <c r="CI522"/>
      <c r="CJ522"/>
      <c r="CK522"/>
      <c r="CL522"/>
      <c r="CM522"/>
    </row>
    <row r="523" spans="1:91" s="65" customFormat="1" ht="12.95" customHeight="1" thickBot="1" x14ac:dyDescent="0.3">
      <c r="A523" s="13">
        <v>4.6717110000000002</v>
      </c>
      <c r="B523" s="13">
        <v>-74.081795</v>
      </c>
      <c r="C523" s="13">
        <v>31</v>
      </c>
      <c r="D523" s="13">
        <v>32</v>
      </c>
      <c r="E523" s="13">
        <v>2411</v>
      </c>
      <c r="F523" s="3" t="s">
        <v>5</v>
      </c>
      <c r="G523" s="4" t="s">
        <v>65</v>
      </c>
      <c r="H523" s="5" t="s">
        <v>1566</v>
      </c>
      <c r="I523" s="14" t="s">
        <v>1563</v>
      </c>
      <c r="J523" s="3" t="s">
        <v>1567</v>
      </c>
      <c r="K523" s="6" t="s">
        <v>1551</v>
      </c>
      <c r="L523" s="15">
        <v>12</v>
      </c>
      <c r="M523" s="3">
        <v>7</v>
      </c>
      <c r="N523" s="3">
        <f t="shared" si="432"/>
        <v>360</v>
      </c>
      <c r="O523" s="3">
        <v>30</v>
      </c>
      <c r="P523" s="14" t="s">
        <v>1554</v>
      </c>
      <c r="Q523" s="3">
        <v>1600</v>
      </c>
      <c r="R523" s="14"/>
      <c r="S523" s="14">
        <f>0.392899638837687*Q523</f>
        <v>628.63942214029919</v>
      </c>
      <c r="T523" s="14"/>
      <c r="U523" s="17">
        <v>3.9E-2</v>
      </c>
      <c r="V523" s="27">
        <v>2</v>
      </c>
      <c r="W523" s="28">
        <v>10</v>
      </c>
      <c r="X523" s="27">
        <v>4.3</v>
      </c>
      <c r="Y523" s="29">
        <v>18.05</v>
      </c>
      <c r="Z523" s="28">
        <v>148.69999999999999</v>
      </c>
      <c r="AA523" s="31">
        <v>3.125</v>
      </c>
      <c r="AB523" s="225">
        <v>0.90300000000000002</v>
      </c>
      <c r="AC523" s="237">
        <f t="shared" si="433"/>
        <v>7.027703717702892E-2</v>
      </c>
      <c r="AD523" s="22">
        <f t="shared" si="434"/>
        <v>0.3513851858851445</v>
      </c>
      <c r="AE523" s="22">
        <f t="shared" si="435"/>
        <v>0.15109562993061212</v>
      </c>
      <c r="AF523" s="22">
        <f t="shared" si="436"/>
        <v>0.63425026052268596</v>
      </c>
      <c r="AG523" s="22">
        <f t="shared" si="437"/>
        <v>5.2250977141120982</v>
      </c>
      <c r="AH523" s="22">
        <f t="shared" si="438"/>
        <v>0.10980787058910767</v>
      </c>
      <c r="AI523" s="238">
        <f t="shared" si="439"/>
        <v>2.4149536778312282E-2</v>
      </c>
      <c r="AJ523" s="247">
        <f t="shared" si="440"/>
        <v>1.9521399215841366E-4</v>
      </c>
      <c r="AK523" s="23">
        <f t="shared" si="441"/>
        <v>9.7606996079206807E-4</v>
      </c>
      <c r="AL523" s="23">
        <f t="shared" si="442"/>
        <v>4.1971008314058925E-4</v>
      </c>
      <c r="AM523" s="23">
        <f t="shared" si="443"/>
        <v>1.7618062792296833E-3</v>
      </c>
      <c r="AN523" s="23">
        <f t="shared" si="444"/>
        <v>1.4514160316978051E-2</v>
      </c>
      <c r="AO523" s="23">
        <f t="shared" si="445"/>
        <v>3.0502186274752131E-4</v>
      </c>
      <c r="AP523" s="248">
        <f t="shared" si="446"/>
        <v>6.7082046606423005E-5</v>
      </c>
      <c r="AQ523" s="256">
        <f t="shared" si="447"/>
        <v>976.06996079206806</v>
      </c>
      <c r="AR523" s="257">
        <f t="shared" si="448"/>
        <v>419.71008314058923</v>
      </c>
      <c r="AS523" s="257">
        <f t="shared" si="449"/>
        <v>1761.8062792296832</v>
      </c>
      <c r="AT523" s="257">
        <f t="shared" si="450"/>
        <v>14514.160316978052</v>
      </c>
      <c r="AU523" s="257">
        <f t="shared" si="451"/>
        <v>305.02186274752131</v>
      </c>
      <c r="AV523" s="258">
        <f t="shared" si="452"/>
        <v>67.082046606423006</v>
      </c>
      <c r="AW523" s="264">
        <v>1</v>
      </c>
      <c r="AX523" s="265">
        <f t="shared" si="453"/>
        <v>976.06996079206806</v>
      </c>
      <c r="AY523" s="265">
        <f t="shared" si="454"/>
        <v>419.71008314058923</v>
      </c>
      <c r="AZ523" s="265">
        <f t="shared" si="455"/>
        <v>1761.8062792296832</v>
      </c>
      <c r="BA523" s="265">
        <f t="shared" si="456"/>
        <v>14514.160316978052</v>
      </c>
      <c r="BB523" s="265">
        <f t="shared" si="457"/>
        <v>305.02186274752131</v>
      </c>
      <c r="BC523" s="266">
        <f t="shared" si="458"/>
        <v>67.082046606423006</v>
      </c>
      <c r="BE523" s="212">
        <f>'F. CONVERSIÓN DE CARBÓN A CARNE'!$H$20</f>
        <v>8.6971304768698895E-2</v>
      </c>
      <c r="BG523" s="13">
        <v>0.1</v>
      </c>
      <c r="BH523" s="13">
        <f t="shared" si="459"/>
        <v>160</v>
      </c>
      <c r="BI523">
        <f>(((((BD523+BE523+BF523)/0.392899638837687)^2)+((BH523/Q523)^2))^(1/2))*S523</f>
        <v>152.69490932838545</v>
      </c>
      <c r="BJ523">
        <f t="shared" ref="BJ523:BJ524" si="466">(((BH523)^2)+((BI523^2))^(1/2))</f>
        <v>25752.694909328384</v>
      </c>
      <c r="BK523" s="13">
        <f t="shared" si="460"/>
        <v>1</v>
      </c>
      <c r="BL523" s="13">
        <f t="shared" si="461"/>
        <v>0.43</v>
      </c>
      <c r="BM523" s="13">
        <f t="shared" si="462"/>
        <v>1.8050000000000002</v>
      </c>
      <c r="BN523" s="13">
        <f t="shared" si="463"/>
        <v>14.87</v>
      </c>
      <c r="BO523" s="13">
        <f t="shared" si="464"/>
        <v>0.3125</v>
      </c>
      <c r="BP523" s="13">
        <f t="shared" si="465"/>
        <v>9.0300000000000005E-2</v>
      </c>
      <c r="BQ523" s="13">
        <f>((((BJ523/(Q523+R523+S523+T523))^2)+((BK523/W523)^2))^(1/2))*AD523</f>
        <v>4.0605286991571106</v>
      </c>
      <c r="BR523" s="209">
        <f>((((BJ523/(Q523+R523+S523+T523))^2)+((BL523/X523)^2))^(1/2))*AE523</f>
        <v>1.7460273406375575</v>
      </c>
      <c r="BS523" s="209">
        <f>(((((BJ523/(Q523+R523+S523+T523))^2)+((BM523/Y523)^2))^(1/2))*AF523)</f>
        <v>7.3292543019785867</v>
      </c>
      <c r="BT523" s="209">
        <f>((((BJ523/(Q523+R523+S523+T523))^2)+((BN523/Z523)^2))^(1/2))*AG523</f>
        <v>60.380061756466233</v>
      </c>
      <c r="BU523" s="209">
        <f>((((BJ523/(Q523+R523+S523+T523))^2)+((BO523/AA523)^2))^(1/2))*AH523</f>
        <v>1.2689152184865973</v>
      </c>
      <c r="BV523" s="209">
        <f>((((BJ523/(Q523+R523+S523+T523))^2)+((BP523/AB523)^2))^(1/2))*AI523</f>
        <v>0.27906665135205649</v>
      </c>
      <c r="CI523"/>
      <c r="CJ523"/>
      <c r="CK523"/>
      <c r="CL523"/>
      <c r="CM523"/>
    </row>
    <row r="524" spans="1:91" s="65" customFormat="1" ht="12.95" customHeight="1" thickBot="1" x14ac:dyDescent="0.3">
      <c r="A524" s="13">
        <v>4.6717777777777778</v>
      </c>
      <c r="B524" s="13">
        <v>-74.144316666666668</v>
      </c>
      <c r="C524" s="13">
        <v>24</v>
      </c>
      <c r="D524" s="13">
        <v>32</v>
      </c>
      <c r="E524" s="13">
        <v>1911</v>
      </c>
      <c r="F524" s="3" t="s">
        <v>5</v>
      </c>
      <c r="G524" s="4" t="s">
        <v>317</v>
      </c>
      <c r="H524" s="5" t="s">
        <v>318</v>
      </c>
      <c r="I524" s="14" t="s">
        <v>1594</v>
      </c>
      <c r="J524" s="3" t="s">
        <v>1553</v>
      </c>
      <c r="K524" s="6">
        <v>40624</v>
      </c>
      <c r="L524" s="15">
        <v>12</v>
      </c>
      <c r="M524" s="3">
        <v>7</v>
      </c>
      <c r="N524" s="3">
        <f t="shared" si="432"/>
        <v>360</v>
      </c>
      <c r="O524" s="3">
        <v>30</v>
      </c>
      <c r="P524" s="14" t="s">
        <v>1554</v>
      </c>
      <c r="Q524" s="3">
        <v>600</v>
      </c>
      <c r="R524" s="14"/>
      <c r="S524" s="14"/>
      <c r="T524" s="14">
        <f>0.738210935315612*Q524</f>
        <v>442.92656118936719</v>
      </c>
      <c r="U524" s="17">
        <v>3.9E-2</v>
      </c>
      <c r="V524" s="27">
        <v>2.02</v>
      </c>
      <c r="W524" s="28">
        <v>10.1</v>
      </c>
      <c r="X524" s="27">
        <v>1.9</v>
      </c>
      <c r="Y524" s="155">
        <v>18.05</v>
      </c>
      <c r="Z524" s="28">
        <v>160.19999999999999</v>
      </c>
      <c r="AA524" s="21">
        <v>3.125</v>
      </c>
      <c r="AB524" s="222">
        <v>1.0149999999999999</v>
      </c>
      <c r="AC524" s="237">
        <f t="shared" si="433"/>
        <v>3.3216107489321814E-2</v>
      </c>
      <c r="AD524" s="22">
        <f t="shared" si="434"/>
        <v>0.16608053744660906</v>
      </c>
      <c r="AE524" s="22">
        <f t="shared" si="435"/>
        <v>3.1242873381045269E-2</v>
      </c>
      <c r="AF524" s="22">
        <f t="shared" si="436"/>
        <v>0.29680729711993015</v>
      </c>
      <c r="AG524" s="22">
        <f t="shared" si="437"/>
        <v>2.6342675345491857</v>
      </c>
      <c r="AH524" s="22">
        <f t="shared" si="438"/>
        <v>5.1386304903034988E-2</v>
      </c>
      <c r="AI524" s="238">
        <f t="shared" si="439"/>
        <v>1.2702845515286491E-2</v>
      </c>
      <c r="AJ524" s="247">
        <f t="shared" si="440"/>
        <v>9.2266965248116151E-5</v>
      </c>
      <c r="AK524" s="23">
        <f t="shared" si="441"/>
        <v>4.6133482624058071E-4</v>
      </c>
      <c r="AL524" s="23">
        <f t="shared" si="442"/>
        <v>8.6785759391792413E-5</v>
      </c>
      <c r="AM524" s="23">
        <f t="shared" si="443"/>
        <v>8.2446471422202821E-4</v>
      </c>
      <c r="AN524" s="23">
        <f t="shared" si="444"/>
        <v>7.3174098181921828E-3</v>
      </c>
      <c r="AO524" s="23">
        <f t="shared" si="445"/>
        <v>1.4273973584176387E-4</v>
      </c>
      <c r="AP524" s="248">
        <f t="shared" si="446"/>
        <v>3.5285681986906921E-5</v>
      </c>
      <c r="AQ524" s="256">
        <f t="shared" si="447"/>
        <v>461.3348262405807</v>
      </c>
      <c r="AR524" s="257">
        <f t="shared" si="448"/>
        <v>86.785759391792411</v>
      </c>
      <c r="AS524" s="257">
        <f t="shared" si="449"/>
        <v>824.46471422202819</v>
      </c>
      <c r="AT524" s="257">
        <f t="shared" si="450"/>
        <v>7317.4098181921827</v>
      </c>
      <c r="AU524" s="257">
        <f t="shared" si="451"/>
        <v>142.73973584176386</v>
      </c>
      <c r="AV524" s="258">
        <f t="shared" si="452"/>
        <v>35.285681986906923</v>
      </c>
      <c r="AW524" s="264">
        <v>1</v>
      </c>
      <c r="AX524" s="265">
        <f t="shared" si="453"/>
        <v>461.3348262405807</v>
      </c>
      <c r="AY524" s="265">
        <f t="shared" si="454"/>
        <v>86.785759391792411</v>
      </c>
      <c r="AZ524" s="265">
        <f t="shared" si="455"/>
        <v>824.46471422202819</v>
      </c>
      <c r="BA524" s="265">
        <f t="shared" si="456"/>
        <v>7317.4098181921827</v>
      </c>
      <c r="BB524" s="265">
        <f t="shared" si="457"/>
        <v>142.73973584176386</v>
      </c>
      <c r="BC524" s="266">
        <f t="shared" si="458"/>
        <v>35.285681986906923</v>
      </c>
      <c r="BD524" s="211">
        <f>'F. CONVERSIÓN DE CARBÓN A CARNE'!$F$20</f>
        <v>0.16207300021353654</v>
      </c>
      <c r="BG524" s="13">
        <v>0.1</v>
      </c>
      <c r="BH524" s="13">
        <f t="shared" si="459"/>
        <v>60</v>
      </c>
      <c r="BI524">
        <f>(((((BD524+BE524+BF524)/0.738210935315612)^2)+((BH524/Q524)^2))^(1/2))*T524</f>
        <v>106.85595935383533</v>
      </c>
      <c r="BJ524">
        <f t="shared" si="466"/>
        <v>3706.8559593538353</v>
      </c>
      <c r="BK524" s="13">
        <f t="shared" si="460"/>
        <v>1.01</v>
      </c>
      <c r="BL524" s="13">
        <f t="shared" si="461"/>
        <v>0.19</v>
      </c>
      <c r="BM524" s="13">
        <f t="shared" si="462"/>
        <v>1.8050000000000002</v>
      </c>
      <c r="BN524" s="13">
        <f t="shared" si="463"/>
        <v>16.02</v>
      </c>
      <c r="BO524" s="13">
        <f t="shared" si="464"/>
        <v>0.3125</v>
      </c>
      <c r="BP524" s="13">
        <f t="shared" si="465"/>
        <v>0.10149999999999999</v>
      </c>
      <c r="BQ524" s="13">
        <f>((((BJ524/(Q524+R524+S524+T524))^2)+((BK524/W524)^2))^(1/2))*AD524</f>
        <v>0.59053078921591318</v>
      </c>
      <c r="BR524" s="209">
        <f>((((BJ524/(Q524+R524+S524+T524))^2)+((BL524/X524)^2))^(1/2))*AE524</f>
        <v>0.11108995044655794</v>
      </c>
      <c r="BS524" s="209">
        <f>(((((BJ524/(Q524+R524+S524+T524))^2)+((BM524/Y524)^2))^(1/2))*AF524)</f>
        <v>1.0553545292423008</v>
      </c>
      <c r="BT524" s="209">
        <f>((((BJ524/(Q524+R524+S524+T524))^2)+((BN524/Z524)^2))^(1/2))*AG524</f>
        <v>9.3666368744939916</v>
      </c>
      <c r="BU524" s="209">
        <f>((((BJ524/(Q524+R524+S524+T524))^2)+((BO524/AA524)^2))^(1/2))*AH524</f>
        <v>0.18271373428710189</v>
      </c>
      <c r="BV524" s="209">
        <f>((((BJ524/(Q524+R524+S524+T524))^2)+((BP524/AB524)^2))^(1/2))*AI524</f>
        <v>4.5167371823092058E-2</v>
      </c>
      <c r="CI524"/>
      <c r="CJ524"/>
      <c r="CK524"/>
      <c r="CL524"/>
      <c r="CM524"/>
    </row>
    <row r="525" spans="1:91" s="65" customFormat="1" ht="12.95" customHeight="1" thickBot="1" x14ac:dyDescent="0.3">
      <c r="A525" s="13">
        <v>4.6718111111111114</v>
      </c>
      <c r="B525" s="13">
        <v>-74.100211111111108</v>
      </c>
      <c r="C525" s="13">
        <v>29</v>
      </c>
      <c r="D525" s="13">
        <v>32</v>
      </c>
      <c r="E525" s="13">
        <v>2409</v>
      </c>
      <c r="F525" s="3" t="s">
        <v>5</v>
      </c>
      <c r="G525" s="4" t="s">
        <v>246</v>
      </c>
      <c r="H525" s="5" t="s">
        <v>247</v>
      </c>
      <c r="I525" s="14" t="s">
        <v>1587</v>
      </c>
      <c r="J525" s="3" t="s">
        <v>1551</v>
      </c>
      <c r="K525" s="6">
        <v>40641</v>
      </c>
      <c r="L525" s="15">
        <v>12</v>
      </c>
      <c r="M525" s="3">
        <v>7</v>
      </c>
      <c r="N525" s="3">
        <f t="shared" si="432"/>
        <v>360</v>
      </c>
      <c r="O525" s="3">
        <v>30</v>
      </c>
      <c r="P525" s="14" t="s">
        <v>1554</v>
      </c>
      <c r="Q525" s="3">
        <v>400</v>
      </c>
      <c r="R525" s="14"/>
      <c r="S525" s="14"/>
      <c r="T525" s="14"/>
      <c r="U525" s="17">
        <v>3.9E-2</v>
      </c>
      <c r="V525" s="33">
        <v>0.36</v>
      </c>
      <c r="W525" s="34">
        <v>1.8</v>
      </c>
      <c r="X525" s="33">
        <v>10.3</v>
      </c>
      <c r="Y525" s="29">
        <f>0.01805*1000</f>
        <v>18.05</v>
      </c>
      <c r="Z525" s="34">
        <v>311.5</v>
      </c>
      <c r="AA525" s="21">
        <f>0.003125*1000</f>
        <v>3.125</v>
      </c>
      <c r="AB525" s="216">
        <v>0.28499999999999998</v>
      </c>
      <c r="AC525" s="237">
        <f t="shared" si="433"/>
        <v>2.2704196230571494E-3</v>
      </c>
      <c r="AD525" s="22">
        <f t="shared" si="434"/>
        <v>1.1352098115285748E-2</v>
      </c>
      <c r="AE525" s="22">
        <f t="shared" si="435"/>
        <v>6.4959228104135097E-2</v>
      </c>
      <c r="AF525" s="22">
        <f t="shared" si="436"/>
        <v>0.1138363172116154</v>
      </c>
      <c r="AG525" s="22">
        <f t="shared" si="437"/>
        <v>1.9645436460619501</v>
      </c>
      <c r="AH525" s="22">
        <f t="shared" si="438"/>
        <v>1.9708503672371088E-2</v>
      </c>
      <c r="AI525" s="238">
        <f t="shared" si="439"/>
        <v>1.3679999999999999E-3</v>
      </c>
      <c r="AJ525" s="247">
        <f t="shared" si="440"/>
        <v>6.3067211751587479E-6</v>
      </c>
      <c r="AK525" s="23">
        <f t="shared" si="441"/>
        <v>3.153360587579374E-5</v>
      </c>
      <c r="AL525" s="23">
        <f t="shared" si="442"/>
        <v>1.8044230028926416E-4</v>
      </c>
      <c r="AM525" s="23">
        <f t="shared" si="443"/>
        <v>3.1621199225448723E-4</v>
      </c>
      <c r="AN525" s="23">
        <f t="shared" si="444"/>
        <v>5.4570656835054169E-3</v>
      </c>
      <c r="AO525" s="23">
        <f t="shared" si="445"/>
        <v>5.4745843534364136E-5</v>
      </c>
      <c r="AP525" s="248">
        <f t="shared" si="446"/>
        <v>3.7999999999999996E-6</v>
      </c>
      <c r="AQ525" s="256">
        <f t="shared" si="447"/>
        <v>31.533605875793739</v>
      </c>
      <c r="AR525" s="257">
        <f t="shared" si="448"/>
        <v>180.44230028926415</v>
      </c>
      <c r="AS525" s="257">
        <f t="shared" si="449"/>
        <v>316.21199225448726</v>
      </c>
      <c r="AT525" s="257">
        <f t="shared" si="450"/>
        <v>5457.0656835054169</v>
      </c>
      <c r="AU525" s="257">
        <f t="shared" si="451"/>
        <v>54.745843534364134</v>
      </c>
      <c r="AV525" s="258">
        <f t="shared" si="452"/>
        <v>3.8</v>
      </c>
      <c r="AW525" s="264">
        <v>1</v>
      </c>
      <c r="AX525" s="265">
        <f t="shared" si="453"/>
        <v>31.533605875793739</v>
      </c>
      <c r="AY525" s="265">
        <f t="shared" si="454"/>
        <v>180.44230028926415</v>
      </c>
      <c r="AZ525" s="265">
        <f t="shared" si="455"/>
        <v>316.21199225448726</v>
      </c>
      <c r="BA525" s="265">
        <f t="shared" si="456"/>
        <v>5457.0656835054169</v>
      </c>
      <c r="BB525" s="265">
        <f t="shared" si="457"/>
        <v>54.745843534364134</v>
      </c>
      <c r="BC525" s="266">
        <f t="shared" si="458"/>
        <v>3.8</v>
      </c>
      <c r="BG525" s="13">
        <v>0.1</v>
      </c>
      <c r="BH525" s="13">
        <f t="shared" si="459"/>
        <v>40</v>
      </c>
      <c r="BI525"/>
      <c r="BJ525">
        <f>BH525</f>
        <v>40</v>
      </c>
      <c r="BK525" s="13">
        <f t="shared" si="460"/>
        <v>0.18000000000000002</v>
      </c>
      <c r="BL525" s="13">
        <f t="shared" si="461"/>
        <v>1.03</v>
      </c>
      <c r="BM525" s="13">
        <f t="shared" si="462"/>
        <v>1.8050000000000002</v>
      </c>
      <c r="BN525" s="13">
        <f t="shared" si="463"/>
        <v>31.150000000000002</v>
      </c>
      <c r="BO525" s="13">
        <f t="shared" si="464"/>
        <v>0.3125</v>
      </c>
      <c r="BP525" s="13">
        <f t="shared" si="465"/>
        <v>2.8499999999999998E-2</v>
      </c>
      <c r="BQ525" s="13">
        <f>((((BJ525/Q525)^2)+((BK525/W525)^2))^(1/2))*AD525</f>
        <v>1.6054291116027158E-3</v>
      </c>
      <c r="BR525" s="209">
        <f>(((((BJ525/Q525))^2)+((BL525/X525)^2))^(1/2))*AE525</f>
        <v>9.1866221386155376E-3</v>
      </c>
      <c r="BS525" s="209">
        <f>(((((BJ525/Q525))^2)+((BM525/Y525)^2))^(1/2))*AF525</f>
        <v>1.6098886369127232E-2</v>
      </c>
      <c r="BT525" s="209">
        <f>((((BJ525/Q525)^2)+((BN525/Z525)^2))^(1/2))*AG525</f>
        <v>0.27782842681346998</v>
      </c>
      <c r="BU525" s="209">
        <f>((((BJ525/Q525)^2)+((BO525/AA525)^2))^(1/2))*AH525</f>
        <v>2.7872033187547147E-3</v>
      </c>
      <c r="BV525" s="209">
        <f>((((BJ525/Q525)^2)+((BP525/AB525)^2))^(1/2))*AI525</f>
        <v>1.9346441533263942E-4</v>
      </c>
      <c r="CI525"/>
      <c r="CJ525"/>
      <c r="CK525"/>
      <c r="CL525"/>
      <c r="CM525"/>
    </row>
    <row r="526" spans="1:91" s="65" customFormat="1" ht="12.95" customHeight="1" thickBot="1" x14ac:dyDescent="0.3">
      <c r="A526" s="13">
        <v>4.6718270000000004</v>
      </c>
      <c r="B526" s="13">
        <v>-74.100058000000004</v>
      </c>
      <c r="C526" s="13">
        <v>29</v>
      </c>
      <c r="D526" s="13">
        <v>32</v>
      </c>
      <c r="E526" s="13">
        <v>2409</v>
      </c>
      <c r="F526" s="83" t="s">
        <v>13</v>
      </c>
      <c r="G526" s="59" t="s">
        <v>1329</v>
      </c>
      <c r="H526" s="60" t="s">
        <v>1330</v>
      </c>
      <c r="I526" s="83" t="s">
        <v>1587</v>
      </c>
      <c r="J526" s="58"/>
      <c r="K526" s="86">
        <v>40646</v>
      </c>
      <c r="L526" s="83">
        <v>6</v>
      </c>
      <c r="M526" s="16">
        <v>7</v>
      </c>
      <c r="N526" s="3">
        <f t="shared" si="432"/>
        <v>180</v>
      </c>
      <c r="O526" s="3">
        <v>30</v>
      </c>
      <c r="P526" s="83" t="s">
        <v>1593</v>
      </c>
      <c r="Q526" s="62">
        <v>550</v>
      </c>
      <c r="R526" s="14"/>
      <c r="S526" s="14"/>
      <c r="T526" s="14"/>
      <c r="U526" s="17">
        <v>3.9E-2</v>
      </c>
      <c r="V526" s="48">
        <v>2.8800000000000002E-3</v>
      </c>
      <c r="W526" s="49">
        <v>3.2000000000000002E-3</v>
      </c>
      <c r="X526" s="49">
        <v>7.5000000000000002E-4</v>
      </c>
      <c r="Y526" s="49">
        <v>4.0000000000000003E-5</v>
      </c>
      <c r="Z526" s="49">
        <v>6.7999999999999996E-3</v>
      </c>
      <c r="AA526" s="49">
        <v>2.64</v>
      </c>
      <c r="AB526" s="228">
        <v>1.4999999999999999E-2</v>
      </c>
      <c r="AC526" s="237">
        <f t="shared" si="433"/>
        <v>2.4974615853628644E-5</v>
      </c>
      <c r="AD526" s="22">
        <f t="shared" si="434"/>
        <v>2.7749573170698493E-5</v>
      </c>
      <c r="AE526" s="22">
        <f t="shared" si="435"/>
        <v>6.5038062118824593E-6</v>
      </c>
      <c r="AF526" s="22">
        <f t="shared" si="436"/>
        <v>3.4686966463373119E-7</v>
      </c>
      <c r="AG526" s="22">
        <f t="shared" si="437"/>
        <v>5.8967842987734291E-5</v>
      </c>
      <c r="AH526" s="22">
        <f t="shared" si="438"/>
        <v>2.2893397865826257E-2</v>
      </c>
      <c r="AI526" s="238">
        <f t="shared" si="439"/>
        <v>9.8999999999999994E-5</v>
      </c>
      <c r="AJ526" s="247">
        <f t="shared" si="440"/>
        <v>6.937393292674624E-8</v>
      </c>
      <c r="AK526" s="23">
        <f t="shared" si="441"/>
        <v>7.7082147696384702E-8</v>
      </c>
      <c r="AL526" s="23">
        <f t="shared" si="442"/>
        <v>1.8066128366340164E-8</v>
      </c>
      <c r="AM526" s="23">
        <f t="shared" si="443"/>
        <v>9.6352684620480882E-10</v>
      </c>
      <c r="AN526" s="23">
        <f t="shared" si="444"/>
        <v>1.6379956385481747E-7</v>
      </c>
      <c r="AO526" s="23">
        <f t="shared" si="445"/>
        <v>6.3592771849517376E-5</v>
      </c>
      <c r="AP526" s="248">
        <f t="shared" si="446"/>
        <v>2.7499999999999996E-7</v>
      </c>
      <c r="AQ526" s="256">
        <f t="shared" si="447"/>
        <v>7.7082147696384704E-2</v>
      </c>
      <c r="AR526" s="257">
        <f t="shared" si="448"/>
        <v>1.8066128366340164E-2</v>
      </c>
      <c r="AS526" s="257">
        <f t="shared" si="449"/>
        <v>9.6352684620480884E-4</v>
      </c>
      <c r="AT526" s="257">
        <f t="shared" si="450"/>
        <v>0.16379956385481748</v>
      </c>
      <c r="AU526" s="257">
        <f t="shared" si="451"/>
        <v>63.592771849517376</v>
      </c>
      <c r="AV526" s="258">
        <f t="shared" si="452"/>
        <v>0.27499999999999997</v>
      </c>
      <c r="AW526" s="264">
        <v>1</v>
      </c>
      <c r="AX526" s="265">
        <f t="shared" si="453"/>
        <v>7.7082147696384704E-2</v>
      </c>
      <c r="AY526" s="265">
        <f t="shared" si="454"/>
        <v>1.8066128366340164E-2</v>
      </c>
      <c r="AZ526" s="265">
        <f t="shared" si="455"/>
        <v>9.6352684620480884E-4</v>
      </c>
      <c r="BA526" s="265">
        <f t="shared" si="456"/>
        <v>0.16379956385481748</v>
      </c>
      <c r="BB526" s="265">
        <f t="shared" si="457"/>
        <v>63.592771849517376</v>
      </c>
      <c r="BC526" s="266">
        <f t="shared" si="458"/>
        <v>0.27499999999999997</v>
      </c>
      <c r="BG526" s="13">
        <v>0.1</v>
      </c>
      <c r="BH526" s="13">
        <f t="shared" si="459"/>
        <v>55</v>
      </c>
      <c r="BI526"/>
      <c r="BJ526">
        <f>BH526</f>
        <v>55</v>
      </c>
      <c r="BK526" s="13">
        <f t="shared" si="460"/>
        <v>3.2000000000000003E-4</v>
      </c>
      <c r="BL526" s="13">
        <f t="shared" si="461"/>
        <v>7.5000000000000007E-5</v>
      </c>
      <c r="BM526" s="13">
        <f t="shared" si="462"/>
        <v>4.0000000000000007E-6</v>
      </c>
      <c r="BN526" s="13">
        <f t="shared" si="463"/>
        <v>6.8000000000000005E-4</v>
      </c>
      <c r="BO526" s="13">
        <f t="shared" si="464"/>
        <v>0.26400000000000001</v>
      </c>
      <c r="BP526" s="13">
        <f t="shared" si="465"/>
        <v>1.5E-3</v>
      </c>
      <c r="BQ526" s="13">
        <f>((((BJ526/Q526)^2)+((BK526/W526)^2))^(1/2))*AD526</f>
        <v>3.9243822728066389E-6</v>
      </c>
      <c r="BR526" s="209">
        <f>(((((BJ526/Q526))^2)+((BL526/X526)^2))^(1/2))*AE526</f>
        <v>9.1977709518905595E-7</v>
      </c>
      <c r="BS526" s="209">
        <f>(((((BJ526/Q526))^2)+((BM526/Y526)^2))^(1/2))*AF526</f>
        <v>4.9054778410082988E-8</v>
      </c>
      <c r="BT526" s="209">
        <f>((((BJ526/Q526)^2)+((BN526/Z526)^2))^(1/2))*AG526</f>
        <v>8.3393123297141065E-6</v>
      </c>
      <c r="BU526" s="209">
        <f>((((BJ526/Q526)^2)+((BO526/AA526)^2))^(1/2))*AH526</f>
        <v>3.2376153750654771E-3</v>
      </c>
      <c r="BV526" s="209">
        <f>((((BJ526/Q526)^2)+((BP526/AB526)^2))^(1/2))*AI526</f>
        <v>1.4000714267493643E-5</v>
      </c>
      <c r="CI526"/>
      <c r="CJ526"/>
      <c r="CK526"/>
      <c r="CL526"/>
      <c r="CM526"/>
    </row>
    <row r="527" spans="1:91" s="65" customFormat="1" ht="12.95" customHeight="1" thickBot="1" x14ac:dyDescent="0.3">
      <c r="A527" s="13">
        <v>4.6718694444444449</v>
      </c>
      <c r="B527" s="13">
        <v>-74.099380555555555</v>
      </c>
      <c r="C527" s="13">
        <v>29</v>
      </c>
      <c r="D527" s="13">
        <v>32</v>
      </c>
      <c r="E527" s="13">
        <v>2409</v>
      </c>
      <c r="F527" s="3" t="s">
        <v>5</v>
      </c>
      <c r="G527" s="4" t="s">
        <v>244</v>
      </c>
      <c r="H527" s="5" t="s">
        <v>245</v>
      </c>
      <c r="I527" s="14" t="s">
        <v>1587</v>
      </c>
      <c r="J527" s="3" t="s">
        <v>1553</v>
      </c>
      <c r="K527" s="6">
        <v>40641</v>
      </c>
      <c r="L527" s="15">
        <v>12</v>
      </c>
      <c r="M527" s="3">
        <v>7</v>
      </c>
      <c r="N527" s="3">
        <f t="shared" si="432"/>
        <v>360</v>
      </c>
      <c r="O527" s="3">
        <v>30</v>
      </c>
      <c r="P527" s="14" t="s">
        <v>1554</v>
      </c>
      <c r="Q527" s="3">
        <v>500</v>
      </c>
      <c r="R527" s="14"/>
      <c r="S527" s="14"/>
      <c r="T527" s="14">
        <f>0.738210935315612*Q527</f>
        <v>369.105467657806</v>
      </c>
      <c r="U527" s="17">
        <v>3.9E-2</v>
      </c>
      <c r="V527" s="27">
        <v>2.02</v>
      </c>
      <c r="W527" s="28">
        <v>10.1</v>
      </c>
      <c r="X527" s="27">
        <v>1.9</v>
      </c>
      <c r="Y527" s="155">
        <v>18.05</v>
      </c>
      <c r="Z527" s="28">
        <v>160.19999999999999</v>
      </c>
      <c r="AA527" s="21">
        <v>3.125</v>
      </c>
      <c r="AB527" s="222">
        <v>1.0149999999999999</v>
      </c>
      <c r="AC527" s="237">
        <f t="shared" si="433"/>
        <v>2.7680089574434848E-2</v>
      </c>
      <c r="AD527" s="22">
        <f t="shared" si="434"/>
        <v>0.13840044787217426</v>
      </c>
      <c r="AE527" s="22">
        <f t="shared" si="435"/>
        <v>2.6035727817537727E-2</v>
      </c>
      <c r="AF527" s="22">
        <f t="shared" si="436"/>
        <v>0.24733941426660841</v>
      </c>
      <c r="AG527" s="22">
        <f t="shared" si="437"/>
        <v>2.1952229454576546</v>
      </c>
      <c r="AH527" s="22">
        <f t="shared" si="438"/>
        <v>4.2821920752529156E-2</v>
      </c>
      <c r="AI527" s="238">
        <f t="shared" si="439"/>
        <v>1.0585704596072075E-2</v>
      </c>
      <c r="AJ527" s="247">
        <f t="shared" si="440"/>
        <v>7.6889137706763461E-5</v>
      </c>
      <c r="AK527" s="23">
        <f t="shared" si="441"/>
        <v>3.8444568853381739E-4</v>
      </c>
      <c r="AL527" s="23">
        <f t="shared" si="442"/>
        <v>7.2321466159827022E-5</v>
      </c>
      <c r="AM527" s="23">
        <f t="shared" si="443"/>
        <v>6.8705392851835668E-4</v>
      </c>
      <c r="AN527" s="23">
        <f t="shared" si="444"/>
        <v>6.0978415151601521E-3</v>
      </c>
      <c r="AO527" s="23">
        <f t="shared" si="445"/>
        <v>1.1894977986813654E-4</v>
      </c>
      <c r="AP527" s="248">
        <f t="shared" si="446"/>
        <v>2.9404734989089096E-5</v>
      </c>
      <c r="AQ527" s="256">
        <f t="shared" si="447"/>
        <v>384.44568853381736</v>
      </c>
      <c r="AR527" s="257">
        <f t="shared" si="448"/>
        <v>72.321466159827025</v>
      </c>
      <c r="AS527" s="257">
        <f t="shared" si="449"/>
        <v>687.05392851835666</v>
      </c>
      <c r="AT527" s="257">
        <f t="shared" si="450"/>
        <v>6097.8415151601521</v>
      </c>
      <c r="AU527" s="257">
        <f t="shared" si="451"/>
        <v>118.94977986813655</v>
      </c>
      <c r="AV527" s="258">
        <f t="shared" si="452"/>
        <v>29.404734989089096</v>
      </c>
      <c r="AW527" s="264">
        <v>1</v>
      </c>
      <c r="AX527" s="265">
        <f t="shared" si="453"/>
        <v>384.44568853381736</v>
      </c>
      <c r="AY527" s="265">
        <f t="shared" si="454"/>
        <v>72.321466159827025</v>
      </c>
      <c r="AZ527" s="265">
        <f t="shared" si="455"/>
        <v>687.05392851835666</v>
      </c>
      <c r="BA527" s="265">
        <f t="shared" si="456"/>
        <v>6097.8415151601521</v>
      </c>
      <c r="BB527" s="265">
        <f t="shared" si="457"/>
        <v>118.94977986813655</v>
      </c>
      <c r="BC527" s="266">
        <f t="shared" si="458"/>
        <v>29.404734989089096</v>
      </c>
      <c r="BD527" s="211">
        <f>'F. CONVERSIÓN DE CARBÓN A CARNE'!$F$20</f>
        <v>0.16207300021353654</v>
      </c>
      <c r="BG527" s="13">
        <v>0.1</v>
      </c>
      <c r="BH527" s="13">
        <f t="shared" si="459"/>
        <v>50</v>
      </c>
      <c r="BI527">
        <f>(((((BD527+BE527+BF527)/0.738210935315612)^2)+((BH527/Q527)^2))^(1/2))*T527</f>
        <v>89.046632794862774</v>
      </c>
      <c r="BJ527">
        <f>(((BH527)^2)+((BI527^2))^(1/2))</f>
        <v>2589.0466327948629</v>
      </c>
      <c r="BK527" s="13">
        <f t="shared" si="460"/>
        <v>1.01</v>
      </c>
      <c r="BL527" s="13">
        <f t="shared" si="461"/>
        <v>0.19</v>
      </c>
      <c r="BM527" s="13">
        <f t="shared" si="462"/>
        <v>1.8050000000000002</v>
      </c>
      <c r="BN527" s="13">
        <f t="shared" si="463"/>
        <v>16.02</v>
      </c>
      <c r="BO527" s="13">
        <f t="shared" si="464"/>
        <v>0.3125</v>
      </c>
      <c r="BP527" s="13">
        <f t="shared" si="465"/>
        <v>0.10149999999999999</v>
      </c>
      <c r="BQ527" s="13">
        <f>((((BJ527/(Q527+R527+S527+T527))^2)+((BK527/W527)^2))^(1/2))*AD527</f>
        <v>0.41252420909739601</v>
      </c>
      <c r="BR527" s="209">
        <f>((((BJ527/(Q527+R527+S527+T527))^2)+((BL527/X527)^2))^(1/2))*AE527</f>
        <v>7.7603564087628932E-2</v>
      </c>
      <c r="BS527" s="209">
        <f>(((((BJ527/(Q527+R527+S527+T527))^2)+((BM527/Y527)^2))^(1/2))*AF527)</f>
        <v>0.73723385883247494</v>
      </c>
      <c r="BT527" s="209">
        <f>((((BJ527/(Q527+R527+S527+T527))^2)+((BN527/Z527)^2))^(1/2))*AG527</f>
        <v>6.543205772020082</v>
      </c>
      <c r="BU527" s="209">
        <f>((((BJ527/(Q527+R527+S527+T527))^2)+((BO527/AA527)^2))^(1/2))*AH527</f>
        <v>0.12763744093360022</v>
      </c>
      <c r="BV527" s="209">
        <f>((((BJ527/(Q527+R527+S527+T527))^2)+((BP527/AB527)^2))^(1/2))*AI527</f>
        <v>3.1552350323797398E-2</v>
      </c>
      <c r="CI527"/>
      <c r="CJ527"/>
      <c r="CK527"/>
      <c r="CL527"/>
      <c r="CM527"/>
    </row>
    <row r="528" spans="1:91" s="65" customFormat="1" ht="12.95" customHeight="1" thickBot="1" x14ac:dyDescent="0.3">
      <c r="A528" s="13">
        <v>4.6719027777777784</v>
      </c>
      <c r="B528" s="13">
        <v>-74.100019444444442</v>
      </c>
      <c r="C528" s="13">
        <v>29</v>
      </c>
      <c r="D528" s="13">
        <v>32</v>
      </c>
      <c r="E528" s="13">
        <v>2409</v>
      </c>
      <c r="F528" s="83" t="s">
        <v>13</v>
      </c>
      <c r="G528" s="59" t="s">
        <v>1329</v>
      </c>
      <c r="H528" s="60" t="s">
        <v>1446</v>
      </c>
      <c r="I528" s="93" t="s">
        <v>1587</v>
      </c>
      <c r="J528" s="71"/>
      <c r="K528" s="95" t="s">
        <v>1651</v>
      </c>
      <c r="L528" s="71">
        <v>6</v>
      </c>
      <c r="M528" s="16">
        <v>7</v>
      </c>
      <c r="N528" s="3">
        <f t="shared" si="432"/>
        <v>180</v>
      </c>
      <c r="O528" s="3">
        <v>30</v>
      </c>
      <c r="P528" s="16" t="s">
        <v>1632</v>
      </c>
      <c r="Q528" s="71">
        <v>1000</v>
      </c>
      <c r="R528" s="14"/>
      <c r="S528" s="14"/>
      <c r="T528" s="14"/>
      <c r="U528" s="17">
        <v>3.9E-2</v>
      </c>
      <c r="V528" s="33">
        <v>0.36</v>
      </c>
      <c r="W528" s="34">
        <v>1.8</v>
      </c>
      <c r="X528" s="33">
        <v>10.3</v>
      </c>
      <c r="Y528" s="29">
        <f>0.01805*1000</f>
        <v>18.05</v>
      </c>
      <c r="Z528" s="34">
        <v>311.5</v>
      </c>
      <c r="AA528" s="21">
        <f>0.003125*1000</f>
        <v>3.125</v>
      </c>
      <c r="AB528" s="216">
        <v>0.28499999999999998</v>
      </c>
      <c r="AC528" s="237">
        <f t="shared" si="433"/>
        <v>5.6760490576428738E-3</v>
      </c>
      <c r="AD528" s="22">
        <f t="shared" si="434"/>
        <v>2.8380245288214367E-2</v>
      </c>
      <c r="AE528" s="22">
        <f t="shared" si="435"/>
        <v>0.16239807026033776</v>
      </c>
      <c r="AF528" s="22">
        <f t="shared" si="436"/>
        <v>0.2845907930290385</v>
      </c>
      <c r="AG528" s="22">
        <f t="shared" si="437"/>
        <v>4.911359115154875</v>
      </c>
      <c r="AH528" s="22">
        <f t="shared" si="438"/>
        <v>4.9271259180927722E-2</v>
      </c>
      <c r="AI528" s="238">
        <f t="shared" si="439"/>
        <v>3.4199999999999999E-3</v>
      </c>
      <c r="AJ528" s="247">
        <f t="shared" si="440"/>
        <v>1.576680293789687E-5</v>
      </c>
      <c r="AK528" s="23">
        <f t="shared" si="441"/>
        <v>7.8834014689484354E-5</v>
      </c>
      <c r="AL528" s="23">
        <f t="shared" si="442"/>
        <v>4.5110575072316043E-4</v>
      </c>
      <c r="AM528" s="23">
        <f t="shared" si="443"/>
        <v>7.9052998063621805E-4</v>
      </c>
      <c r="AN528" s="23">
        <f t="shared" si="444"/>
        <v>1.3642664208763542E-2</v>
      </c>
      <c r="AO528" s="23">
        <f t="shared" si="445"/>
        <v>1.3686460883591034E-4</v>
      </c>
      <c r="AP528" s="248">
        <f t="shared" si="446"/>
        <v>9.4999999999999988E-6</v>
      </c>
      <c r="AQ528" s="256">
        <f t="shared" si="447"/>
        <v>78.834014689484349</v>
      </c>
      <c r="AR528" s="257">
        <f t="shared" si="448"/>
        <v>451.10575072316044</v>
      </c>
      <c r="AS528" s="257">
        <f t="shared" si="449"/>
        <v>790.52998063621806</v>
      </c>
      <c r="AT528" s="257">
        <f t="shared" si="450"/>
        <v>13642.664208763541</v>
      </c>
      <c r="AU528" s="257">
        <f t="shared" si="451"/>
        <v>136.86460883591033</v>
      </c>
      <c r="AV528" s="258">
        <f t="shared" si="452"/>
        <v>9.4999999999999982</v>
      </c>
      <c r="AW528" s="264">
        <v>1</v>
      </c>
      <c r="AX528" s="265">
        <f t="shared" si="453"/>
        <v>78.834014689484349</v>
      </c>
      <c r="AY528" s="265">
        <f t="shared" si="454"/>
        <v>451.10575072316044</v>
      </c>
      <c r="AZ528" s="265">
        <f t="shared" si="455"/>
        <v>790.52998063621806</v>
      </c>
      <c r="BA528" s="265">
        <f t="shared" si="456"/>
        <v>13642.664208763541</v>
      </c>
      <c r="BB528" s="265">
        <f t="shared" si="457"/>
        <v>136.86460883591033</v>
      </c>
      <c r="BC528" s="266">
        <f t="shared" si="458"/>
        <v>9.4999999999999982</v>
      </c>
      <c r="BG528" s="13">
        <v>0.1</v>
      </c>
      <c r="BH528" s="13">
        <f t="shared" si="459"/>
        <v>100</v>
      </c>
      <c r="BI528"/>
      <c r="BJ528">
        <f t="shared" ref="BJ528:BJ533" si="467">BH528</f>
        <v>100</v>
      </c>
      <c r="BK528" s="13">
        <f t="shared" si="460"/>
        <v>0.18000000000000002</v>
      </c>
      <c r="BL528" s="13">
        <f t="shared" si="461"/>
        <v>1.03</v>
      </c>
      <c r="BM528" s="13">
        <f t="shared" si="462"/>
        <v>1.8050000000000002</v>
      </c>
      <c r="BN528" s="13">
        <f t="shared" si="463"/>
        <v>31.150000000000002</v>
      </c>
      <c r="BO528" s="13">
        <f t="shared" si="464"/>
        <v>0.3125</v>
      </c>
      <c r="BP528" s="13">
        <f t="shared" si="465"/>
        <v>2.8499999999999998E-2</v>
      </c>
      <c r="BQ528" s="13">
        <f t="shared" ref="BQ528:BQ533" si="468">((((BJ528/Q528)^2)+((BK528/W528)^2))^(1/2))*AD528</f>
        <v>4.0135727790067896E-3</v>
      </c>
      <c r="BR528" s="209">
        <f t="shared" ref="BR528:BR533" si="469">(((((BJ528/Q528))^2)+((BL528/X528)^2))^(1/2))*AE528</f>
        <v>2.2966555346538842E-2</v>
      </c>
      <c r="BS528" s="209">
        <f t="shared" ref="BS528:BS533" si="470">(((((BJ528/Q528))^2)+((BM528/Y528)^2))^(1/2))*AF528</f>
        <v>4.0247215922818082E-2</v>
      </c>
      <c r="BT528" s="209">
        <f t="shared" ref="BT528:BT533" si="471">((((BJ528/Q528)^2)+((BN528/Z528)^2))^(1/2))*AG528</f>
        <v>0.69457106703367488</v>
      </c>
      <c r="BU528" s="209">
        <f t="shared" ref="BU528:BU533" si="472">((((BJ528/Q528)^2)+((BO528/AA528)^2))^(1/2))*AH528</f>
        <v>6.9680082968867872E-3</v>
      </c>
      <c r="BV528" s="209">
        <f t="shared" ref="BV528:BV533" si="473">((((BJ528/Q528)^2)+((BP528/AB528)^2))^(1/2))*AI528</f>
        <v>4.8366103833159856E-4</v>
      </c>
      <c r="CI528"/>
      <c r="CJ528"/>
      <c r="CK528"/>
      <c r="CL528"/>
      <c r="CM528"/>
    </row>
    <row r="529" spans="1:91" s="65" customFormat="1" ht="12.95" customHeight="1" thickBot="1" x14ac:dyDescent="0.3">
      <c r="A529" s="13">
        <v>4.6719194444444447</v>
      </c>
      <c r="B529" s="13">
        <v>-74.099897222222211</v>
      </c>
      <c r="C529" s="13">
        <v>29</v>
      </c>
      <c r="D529" s="13">
        <v>32</v>
      </c>
      <c r="E529" s="13">
        <v>2409</v>
      </c>
      <c r="F529" s="58" t="s">
        <v>13</v>
      </c>
      <c r="G529" s="59" t="s">
        <v>1234</v>
      </c>
      <c r="H529" s="60" t="s">
        <v>1235</v>
      </c>
      <c r="I529" s="16" t="s">
        <v>1587</v>
      </c>
      <c r="J529" s="16"/>
      <c r="K529" s="66">
        <v>39535</v>
      </c>
      <c r="L529" s="16">
        <v>3</v>
      </c>
      <c r="M529" s="16">
        <v>7</v>
      </c>
      <c r="N529" s="3">
        <f t="shared" si="432"/>
        <v>90</v>
      </c>
      <c r="O529" s="3">
        <v>30</v>
      </c>
      <c r="P529" s="16" t="s">
        <v>1632</v>
      </c>
      <c r="Q529" s="16">
        <v>90</v>
      </c>
      <c r="R529" s="14"/>
      <c r="S529" s="14"/>
      <c r="T529" s="14"/>
      <c r="U529" s="17">
        <v>3.9E-2</v>
      </c>
      <c r="V529" s="33">
        <v>0.36</v>
      </c>
      <c r="W529" s="34">
        <v>1.8</v>
      </c>
      <c r="X529" s="33">
        <v>10.3</v>
      </c>
      <c r="Y529" s="29">
        <f>0.01805*1000</f>
        <v>18.05</v>
      </c>
      <c r="Z529" s="34">
        <v>311.5</v>
      </c>
      <c r="AA529" s="21">
        <f>0.003125*1000</f>
        <v>3.125</v>
      </c>
      <c r="AB529" s="216">
        <v>0.28499999999999998</v>
      </c>
      <c r="AC529" s="237">
        <f t="shared" si="433"/>
        <v>5.1084441518785858E-4</v>
      </c>
      <c r="AD529" s="22">
        <f t="shared" si="434"/>
        <v>2.5542220759392931E-3</v>
      </c>
      <c r="AE529" s="22">
        <f t="shared" si="435"/>
        <v>1.4615826323430402E-2</v>
      </c>
      <c r="AF529" s="22">
        <f t="shared" si="436"/>
        <v>2.5613171372613468E-2</v>
      </c>
      <c r="AG529" s="22">
        <f t="shared" si="437"/>
        <v>0.44202232036393874</v>
      </c>
      <c r="AH529" s="22">
        <f t="shared" si="438"/>
        <v>4.4344133262834949E-3</v>
      </c>
      <c r="AI529" s="238">
        <f t="shared" si="439"/>
        <v>3.0779999999999995E-4</v>
      </c>
      <c r="AJ529" s="247">
        <f t="shared" si="440"/>
        <v>1.4190122644107183E-6</v>
      </c>
      <c r="AK529" s="23">
        <f t="shared" si="441"/>
        <v>7.0950613220535919E-6</v>
      </c>
      <c r="AL529" s="23">
        <f t="shared" si="442"/>
        <v>4.0599517565084454E-5</v>
      </c>
      <c r="AM529" s="23">
        <f t="shared" si="443"/>
        <v>7.1147698257259631E-5</v>
      </c>
      <c r="AN529" s="23">
        <f t="shared" si="444"/>
        <v>1.2278397787887187E-3</v>
      </c>
      <c r="AO529" s="23">
        <f t="shared" si="445"/>
        <v>1.231781479523193E-5</v>
      </c>
      <c r="AP529" s="248">
        <f t="shared" si="446"/>
        <v>8.5499999999999986E-7</v>
      </c>
      <c r="AQ529" s="256">
        <f t="shared" si="447"/>
        <v>7.0950613220535921</v>
      </c>
      <c r="AR529" s="257">
        <f t="shared" si="448"/>
        <v>40.599517565084454</v>
      </c>
      <c r="AS529" s="257">
        <f t="shared" si="449"/>
        <v>71.147698257259634</v>
      </c>
      <c r="AT529" s="257">
        <f t="shared" si="450"/>
        <v>1227.8397787887188</v>
      </c>
      <c r="AU529" s="257">
        <f t="shared" si="451"/>
        <v>12.31781479523193</v>
      </c>
      <c r="AV529" s="258">
        <f t="shared" si="452"/>
        <v>0.85499999999999987</v>
      </c>
      <c r="AW529" s="264">
        <v>1</v>
      </c>
      <c r="AX529" s="265">
        <f t="shared" si="453"/>
        <v>7.0950613220535921</v>
      </c>
      <c r="AY529" s="265">
        <f t="shared" si="454"/>
        <v>40.599517565084454</v>
      </c>
      <c r="AZ529" s="265">
        <f t="shared" si="455"/>
        <v>71.147698257259634</v>
      </c>
      <c r="BA529" s="265">
        <f t="shared" si="456"/>
        <v>1227.8397787887188</v>
      </c>
      <c r="BB529" s="265">
        <f t="shared" si="457"/>
        <v>12.31781479523193</v>
      </c>
      <c r="BC529" s="266">
        <f t="shared" si="458"/>
        <v>0.85499999999999987</v>
      </c>
      <c r="BG529" s="13">
        <v>0.1</v>
      </c>
      <c r="BH529" s="13">
        <f t="shared" si="459"/>
        <v>9</v>
      </c>
      <c r="BI529"/>
      <c r="BJ529">
        <f t="shared" si="467"/>
        <v>9</v>
      </c>
      <c r="BK529" s="13">
        <f t="shared" si="460"/>
        <v>0.18000000000000002</v>
      </c>
      <c r="BL529" s="13">
        <f t="shared" si="461"/>
        <v>1.03</v>
      </c>
      <c r="BM529" s="13">
        <f t="shared" si="462"/>
        <v>1.8050000000000002</v>
      </c>
      <c r="BN529" s="13">
        <f t="shared" si="463"/>
        <v>31.150000000000002</v>
      </c>
      <c r="BO529" s="13">
        <f t="shared" si="464"/>
        <v>0.3125</v>
      </c>
      <c r="BP529" s="13">
        <f t="shared" si="465"/>
        <v>2.8499999999999998E-2</v>
      </c>
      <c r="BQ529" s="13">
        <f t="shared" si="468"/>
        <v>3.6122155011061104E-4</v>
      </c>
      <c r="BR529" s="209">
        <f t="shared" si="469"/>
        <v>2.0669899811884967E-3</v>
      </c>
      <c r="BS529" s="209">
        <f t="shared" si="470"/>
        <v>3.6222494330536278E-3</v>
      </c>
      <c r="BT529" s="209">
        <f t="shared" si="471"/>
        <v>6.2511396033030742E-2</v>
      </c>
      <c r="BU529" s="209">
        <f t="shared" si="472"/>
        <v>6.2712074671981088E-4</v>
      </c>
      <c r="BV529" s="209">
        <f t="shared" si="473"/>
        <v>4.3529493449843868E-5</v>
      </c>
      <c r="CI529"/>
      <c r="CJ529"/>
      <c r="CK529"/>
      <c r="CL529"/>
      <c r="CM529"/>
    </row>
    <row r="530" spans="1:91" s="65" customFormat="1" ht="12.95" customHeight="1" thickBot="1" x14ac:dyDescent="0.3">
      <c r="A530" s="13">
        <v>4.6722677513253696</v>
      </c>
      <c r="B530" s="13">
        <v>-74.099472137412604</v>
      </c>
      <c r="C530" s="13">
        <v>29</v>
      </c>
      <c r="D530" s="13">
        <v>32</v>
      </c>
      <c r="E530" s="13">
        <v>2409</v>
      </c>
      <c r="F530" s="58" t="s">
        <v>13</v>
      </c>
      <c r="G530" s="59" t="s">
        <v>1246</v>
      </c>
      <c r="H530" s="60" t="s">
        <v>1247</v>
      </c>
      <c r="I530" s="16" t="s">
        <v>1587</v>
      </c>
      <c r="J530" s="16"/>
      <c r="K530" s="66">
        <v>39681</v>
      </c>
      <c r="L530" s="62">
        <v>12</v>
      </c>
      <c r="M530" s="16">
        <v>7</v>
      </c>
      <c r="N530" s="3">
        <f t="shared" si="432"/>
        <v>360</v>
      </c>
      <c r="O530" s="3">
        <v>30</v>
      </c>
      <c r="P530" s="16" t="s">
        <v>1554</v>
      </c>
      <c r="Q530" s="62">
        <v>550</v>
      </c>
      <c r="R530" s="14"/>
      <c r="S530" s="14"/>
      <c r="T530" s="14"/>
      <c r="U530" s="17">
        <v>3.9E-2</v>
      </c>
      <c r="V530" s="33">
        <v>0.36</v>
      </c>
      <c r="W530" s="34">
        <v>1.8</v>
      </c>
      <c r="X530" s="33">
        <v>10.3</v>
      </c>
      <c r="Y530" s="29">
        <f>0.01805*1000</f>
        <v>18.05</v>
      </c>
      <c r="Z530" s="34">
        <v>311.5</v>
      </c>
      <c r="AA530" s="21">
        <f>0.003125*1000</f>
        <v>3.125</v>
      </c>
      <c r="AB530" s="216">
        <v>0.28499999999999998</v>
      </c>
      <c r="AC530" s="237">
        <f t="shared" si="433"/>
        <v>3.1218269817035803E-3</v>
      </c>
      <c r="AD530" s="22">
        <f t="shared" si="434"/>
        <v>1.5609134908517902E-2</v>
      </c>
      <c r="AE530" s="22">
        <f t="shared" si="435"/>
        <v>8.9318938643185769E-2</v>
      </c>
      <c r="AF530" s="22">
        <f t="shared" si="436"/>
        <v>0.15652493616597118</v>
      </c>
      <c r="AG530" s="22">
        <f t="shared" si="437"/>
        <v>2.701247513335181</v>
      </c>
      <c r="AH530" s="22">
        <f t="shared" si="438"/>
        <v>2.7099192549510247E-2</v>
      </c>
      <c r="AI530" s="238">
        <f t="shared" si="439"/>
        <v>1.8810000000000001E-3</v>
      </c>
      <c r="AJ530" s="247">
        <f t="shared" si="440"/>
        <v>8.6717416158432791E-6</v>
      </c>
      <c r="AK530" s="23">
        <f t="shared" si="441"/>
        <v>4.3358708079216396E-5</v>
      </c>
      <c r="AL530" s="23">
        <f t="shared" si="442"/>
        <v>2.4810816289773824E-4</v>
      </c>
      <c r="AM530" s="23">
        <f t="shared" si="443"/>
        <v>4.3479148934991998E-4</v>
      </c>
      <c r="AN530" s="23">
        <f t="shared" si="444"/>
        <v>7.503465314819947E-3</v>
      </c>
      <c r="AO530" s="23">
        <f t="shared" si="445"/>
        <v>7.5275534859750687E-5</v>
      </c>
      <c r="AP530" s="248">
        <f t="shared" si="446"/>
        <v>5.2249999999999999E-6</v>
      </c>
      <c r="AQ530" s="256">
        <f t="shared" si="447"/>
        <v>43.358708079216399</v>
      </c>
      <c r="AR530" s="257">
        <f t="shared" si="448"/>
        <v>248.10816289773825</v>
      </c>
      <c r="AS530" s="257">
        <f t="shared" si="449"/>
        <v>434.79148934991997</v>
      </c>
      <c r="AT530" s="257">
        <f t="shared" si="450"/>
        <v>7503.4653148199468</v>
      </c>
      <c r="AU530" s="257">
        <f t="shared" si="451"/>
        <v>75.275534859750692</v>
      </c>
      <c r="AV530" s="258">
        <f t="shared" si="452"/>
        <v>5.2249999999999996</v>
      </c>
      <c r="AW530" s="264">
        <v>1</v>
      </c>
      <c r="AX530" s="265">
        <f t="shared" si="453"/>
        <v>43.358708079216399</v>
      </c>
      <c r="AY530" s="265">
        <f t="shared" si="454"/>
        <v>248.10816289773825</v>
      </c>
      <c r="AZ530" s="265">
        <f t="shared" si="455"/>
        <v>434.79148934991997</v>
      </c>
      <c r="BA530" s="265">
        <f t="shared" si="456"/>
        <v>7503.4653148199468</v>
      </c>
      <c r="BB530" s="265">
        <f t="shared" si="457"/>
        <v>75.275534859750692</v>
      </c>
      <c r="BC530" s="266">
        <f t="shared" si="458"/>
        <v>5.2249999999999996</v>
      </c>
      <c r="BG530" s="13">
        <v>0.1</v>
      </c>
      <c r="BH530" s="13">
        <f t="shared" si="459"/>
        <v>55</v>
      </c>
      <c r="BI530"/>
      <c r="BJ530">
        <f t="shared" si="467"/>
        <v>55</v>
      </c>
      <c r="BK530" s="13">
        <f t="shared" si="460"/>
        <v>0.18000000000000002</v>
      </c>
      <c r="BL530" s="13">
        <f t="shared" si="461"/>
        <v>1.03</v>
      </c>
      <c r="BM530" s="13">
        <f t="shared" si="462"/>
        <v>1.8050000000000002</v>
      </c>
      <c r="BN530" s="13">
        <f t="shared" si="463"/>
        <v>31.150000000000002</v>
      </c>
      <c r="BO530" s="13">
        <f t="shared" si="464"/>
        <v>0.3125</v>
      </c>
      <c r="BP530" s="13">
        <f t="shared" si="465"/>
        <v>2.8499999999999998E-2</v>
      </c>
      <c r="BQ530" s="13">
        <f t="shared" si="468"/>
        <v>2.2074650284537342E-3</v>
      </c>
      <c r="BR530" s="209">
        <f t="shared" si="469"/>
        <v>1.2631605440596364E-2</v>
      </c>
      <c r="BS530" s="209">
        <f t="shared" si="470"/>
        <v>2.2135968757549945E-2</v>
      </c>
      <c r="BT530" s="209">
        <f t="shared" si="471"/>
        <v>0.38201408686852117</v>
      </c>
      <c r="BU530" s="209">
        <f t="shared" si="472"/>
        <v>3.8324045632877331E-3</v>
      </c>
      <c r="BV530" s="209">
        <f t="shared" si="473"/>
        <v>2.6601357108237925E-4</v>
      </c>
      <c r="CI530"/>
      <c r="CJ530"/>
      <c r="CK530"/>
      <c r="CL530"/>
      <c r="CM530"/>
    </row>
    <row r="531" spans="1:91" s="65" customFormat="1" ht="12.95" customHeight="1" thickBot="1" x14ac:dyDescent="0.3">
      <c r="A531" s="13">
        <v>4.6722972222222223</v>
      </c>
      <c r="B531" s="13">
        <v>-74.09986111111111</v>
      </c>
      <c r="C531" s="13">
        <v>29</v>
      </c>
      <c r="D531" s="13">
        <v>32</v>
      </c>
      <c r="E531" s="13">
        <v>2409</v>
      </c>
      <c r="F531" s="58" t="s">
        <v>13</v>
      </c>
      <c r="G531" s="59" t="s">
        <v>1152</v>
      </c>
      <c r="H531" s="60" t="s">
        <v>1153</v>
      </c>
      <c r="I531" s="16" t="s">
        <v>1587</v>
      </c>
      <c r="J531" s="16"/>
      <c r="K531" s="66">
        <v>40214</v>
      </c>
      <c r="L531" s="16">
        <v>8</v>
      </c>
      <c r="M531" s="16">
        <v>7</v>
      </c>
      <c r="N531" s="3">
        <f t="shared" si="432"/>
        <v>240</v>
      </c>
      <c r="O531" s="3">
        <v>30</v>
      </c>
      <c r="P531" s="16" t="s">
        <v>1554</v>
      </c>
      <c r="Q531" s="62">
        <v>550</v>
      </c>
      <c r="R531" s="14"/>
      <c r="S531" s="14"/>
      <c r="T531" s="14"/>
      <c r="U531" s="17">
        <v>3.9E-2</v>
      </c>
      <c r="V531" s="33">
        <v>0.36</v>
      </c>
      <c r="W531" s="34">
        <v>1.8</v>
      </c>
      <c r="X531" s="33">
        <v>10.3</v>
      </c>
      <c r="Y531" s="29">
        <f>0.01805*1000</f>
        <v>18.05</v>
      </c>
      <c r="Z531" s="34">
        <v>311.5</v>
      </c>
      <c r="AA531" s="21">
        <f>0.003125*1000</f>
        <v>3.125</v>
      </c>
      <c r="AB531" s="216">
        <v>0.28499999999999998</v>
      </c>
      <c r="AC531" s="237">
        <f t="shared" si="433"/>
        <v>3.1218269817035803E-3</v>
      </c>
      <c r="AD531" s="22">
        <f t="shared" si="434"/>
        <v>1.5609134908517902E-2</v>
      </c>
      <c r="AE531" s="22">
        <f t="shared" si="435"/>
        <v>8.9318938643185769E-2</v>
      </c>
      <c r="AF531" s="22">
        <f t="shared" si="436"/>
        <v>0.15652493616597118</v>
      </c>
      <c r="AG531" s="22">
        <f t="shared" si="437"/>
        <v>2.701247513335181</v>
      </c>
      <c r="AH531" s="22">
        <f t="shared" si="438"/>
        <v>2.7099192549510247E-2</v>
      </c>
      <c r="AI531" s="238">
        <f t="shared" si="439"/>
        <v>1.8810000000000001E-3</v>
      </c>
      <c r="AJ531" s="247">
        <f t="shared" si="440"/>
        <v>8.6717416158432791E-6</v>
      </c>
      <c r="AK531" s="23">
        <f t="shared" si="441"/>
        <v>4.3358708079216396E-5</v>
      </c>
      <c r="AL531" s="23">
        <f t="shared" si="442"/>
        <v>2.4810816289773824E-4</v>
      </c>
      <c r="AM531" s="23">
        <f t="shared" si="443"/>
        <v>4.3479148934991998E-4</v>
      </c>
      <c r="AN531" s="23">
        <f t="shared" si="444"/>
        <v>7.503465314819947E-3</v>
      </c>
      <c r="AO531" s="23">
        <f t="shared" si="445"/>
        <v>7.5275534859750687E-5</v>
      </c>
      <c r="AP531" s="248">
        <f t="shared" si="446"/>
        <v>5.2249999999999999E-6</v>
      </c>
      <c r="AQ531" s="256">
        <f t="shared" si="447"/>
        <v>43.358708079216399</v>
      </c>
      <c r="AR531" s="257">
        <f t="shared" si="448"/>
        <v>248.10816289773825</v>
      </c>
      <c r="AS531" s="257">
        <f t="shared" si="449"/>
        <v>434.79148934991997</v>
      </c>
      <c r="AT531" s="257">
        <f t="shared" si="450"/>
        <v>7503.4653148199468</v>
      </c>
      <c r="AU531" s="257">
        <f t="shared" si="451"/>
        <v>75.275534859750692</v>
      </c>
      <c r="AV531" s="258">
        <f t="shared" si="452"/>
        <v>5.2249999999999996</v>
      </c>
      <c r="AW531" s="264">
        <v>1</v>
      </c>
      <c r="AX531" s="265">
        <f t="shared" si="453"/>
        <v>43.358708079216399</v>
      </c>
      <c r="AY531" s="265">
        <f t="shared" si="454"/>
        <v>248.10816289773825</v>
      </c>
      <c r="AZ531" s="265">
        <f t="shared" si="455"/>
        <v>434.79148934991997</v>
      </c>
      <c r="BA531" s="265">
        <f t="shared" si="456"/>
        <v>7503.4653148199468</v>
      </c>
      <c r="BB531" s="265">
        <f t="shared" si="457"/>
        <v>75.275534859750692</v>
      </c>
      <c r="BC531" s="266">
        <f t="shared" si="458"/>
        <v>5.2249999999999996</v>
      </c>
      <c r="BG531" s="13">
        <v>0.1</v>
      </c>
      <c r="BH531" s="13">
        <f t="shared" si="459"/>
        <v>55</v>
      </c>
      <c r="BI531"/>
      <c r="BJ531">
        <f t="shared" si="467"/>
        <v>55</v>
      </c>
      <c r="BK531" s="13">
        <f t="shared" si="460"/>
        <v>0.18000000000000002</v>
      </c>
      <c r="BL531" s="13">
        <f t="shared" si="461"/>
        <v>1.03</v>
      </c>
      <c r="BM531" s="13">
        <f t="shared" si="462"/>
        <v>1.8050000000000002</v>
      </c>
      <c r="BN531" s="13">
        <f t="shared" si="463"/>
        <v>31.150000000000002</v>
      </c>
      <c r="BO531" s="13">
        <f t="shared" si="464"/>
        <v>0.3125</v>
      </c>
      <c r="BP531" s="13">
        <f t="shared" si="465"/>
        <v>2.8499999999999998E-2</v>
      </c>
      <c r="BQ531" s="13">
        <f t="shared" si="468"/>
        <v>2.2074650284537342E-3</v>
      </c>
      <c r="BR531" s="209">
        <f t="shared" si="469"/>
        <v>1.2631605440596364E-2</v>
      </c>
      <c r="BS531" s="209">
        <f t="shared" si="470"/>
        <v>2.2135968757549945E-2</v>
      </c>
      <c r="BT531" s="209">
        <f t="shared" si="471"/>
        <v>0.38201408686852117</v>
      </c>
      <c r="BU531" s="209">
        <f t="shared" si="472"/>
        <v>3.8324045632877331E-3</v>
      </c>
      <c r="BV531" s="209">
        <f t="shared" si="473"/>
        <v>2.6601357108237925E-4</v>
      </c>
      <c r="CI531"/>
      <c r="CJ531"/>
      <c r="CK531"/>
      <c r="CL531"/>
      <c r="CM531"/>
    </row>
    <row r="532" spans="1:91" s="65" customFormat="1" ht="12.95" customHeight="1" thickBot="1" x14ac:dyDescent="0.3">
      <c r="A532" s="13">
        <v>4.6722972222222223</v>
      </c>
      <c r="B532" s="13">
        <v>-74.099736111111113</v>
      </c>
      <c r="C532" s="13">
        <v>29</v>
      </c>
      <c r="D532" s="13">
        <v>32</v>
      </c>
      <c r="E532" s="13">
        <v>2409</v>
      </c>
      <c r="F532" s="83" t="s">
        <v>13</v>
      </c>
      <c r="G532" s="59" t="s">
        <v>1152</v>
      </c>
      <c r="H532" s="60" t="s">
        <v>1355</v>
      </c>
      <c r="I532" s="83" t="s">
        <v>1587</v>
      </c>
      <c r="J532" s="58"/>
      <c r="K532" s="84">
        <v>41041</v>
      </c>
      <c r="L532" s="83">
        <v>7</v>
      </c>
      <c r="M532" s="16">
        <v>7</v>
      </c>
      <c r="N532" s="3">
        <f t="shared" si="432"/>
        <v>210</v>
      </c>
      <c r="O532" s="3">
        <v>30</v>
      </c>
      <c r="P532" s="16" t="s">
        <v>1632</v>
      </c>
      <c r="Q532" s="62">
        <v>550</v>
      </c>
      <c r="R532" s="14"/>
      <c r="S532" s="14"/>
      <c r="T532" s="14"/>
      <c r="U532" s="17">
        <v>3.9E-2</v>
      </c>
      <c r="V532" s="33">
        <v>0.36</v>
      </c>
      <c r="W532" s="34">
        <v>1.8</v>
      </c>
      <c r="X532" s="33">
        <v>10.3</v>
      </c>
      <c r="Y532" s="29">
        <f>0.01805*1000</f>
        <v>18.05</v>
      </c>
      <c r="Z532" s="34">
        <v>311.5</v>
      </c>
      <c r="AA532" s="21">
        <f>0.003125*1000</f>
        <v>3.125</v>
      </c>
      <c r="AB532" s="216">
        <v>0.28499999999999998</v>
      </c>
      <c r="AC532" s="237">
        <f t="shared" si="433"/>
        <v>3.1218269817035803E-3</v>
      </c>
      <c r="AD532" s="22">
        <f t="shared" si="434"/>
        <v>1.5609134908517902E-2</v>
      </c>
      <c r="AE532" s="22">
        <f t="shared" si="435"/>
        <v>8.9318938643185769E-2</v>
      </c>
      <c r="AF532" s="22">
        <f t="shared" si="436"/>
        <v>0.15652493616597118</v>
      </c>
      <c r="AG532" s="22">
        <f t="shared" si="437"/>
        <v>2.701247513335181</v>
      </c>
      <c r="AH532" s="22">
        <f t="shared" si="438"/>
        <v>2.7099192549510247E-2</v>
      </c>
      <c r="AI532" s="238">
        <f t="shared" si="439"/>
        <v>1.8810000000000001E-3</v>
      </c>
      <c r="AJ532" s="247">
        <f t="shared" si="440"/>
        <v>8.6717416158432791E-6</v>
      </c>
      <c r="AK532" s="23">
        <f t="shared" si="441"/>
        <v>4.3358708079216396E-5</v>
      </c>
      <c r="AL532" s="23">
        <f t="shared" si="442"/>
        <v>2.4810816289773824E-4</v>
      </c>
      <c r="AM532" s="23">
        <f t="shared" si="443"/>
        <v>4.3479148934991998E-4</v>
      </c>
      <c r="AN532" s="23">
        <f t="shared" si="444"/>
        <v>7.503465314819947E-3</v>
      </c>
      <c r="AO532" s="23">
        <f t="shared" si="445"/>
        <v>7.5275534859750687E-5</v>
      </c>
      <c r="AP532" s="248">
        <f t="shared" si="446"/>
        <v>5.2249999999999999E-6</v>
      </c>
      <c r="AQ532" s="256">
        <f t="shared" si="447"/>
        <v>43.358708079216399</v>
      </c>
      <c r="AR532" s="257">
        <f t="shared" si="448"/>
        <v>248.10816289773825</v>
      </c>
      <c r="AS532" s="257">
        <f t="shared" si="449"/>
        <v>434.79148934991997</v>
      </c>
      <c r="AT532" s="257">
        <f t="shared" si="450"/>
        <v>7503.4653148199468</v>
      </c>
      <c r="AU532" s="257">
        <f t="shared" si="451"/>
        <v>75.275534859750692</v>
      </c>
      <c r="AV532" s="258">
        <f t="shared" si="452"/>
        <v>5.2249999999999996</v>
      </c>
      <c r="AW532" s="264">
        <v>1</v>
      </c>
      <c r="AX532" s="265">
        <f t="shared" si="453"/>
        <v>43.358708079216399</v>
      </c>
      <c r="AY532" s="265">
        <f t="shared" si="454"/>
        <v>248.10816289773825</v>
      </c>
      <c r="AZ532" s="265">
        <f t="shared" si="455"/>
        <v>434.79148934991997</v>
      </c>
      <c r="BA532" s="265">
        <f t="shared" si="456"/>
        <v>7503.4653148199468</v>
      </c>
      <c r="BB532" s="265">
        <f t="shared" si="457"/>
        <v>75.275534859750692</v>
      </c>
      <c r="BC532" s="266">
        <f t="shared" si="458"/>
        <v>5.2249999999999996</v>
      </c>
      <c r="BG532" s="13">
        <v>0.1</v>
      </c>
      <c r="BH532" s="13">
        <f t="shared" si="459"/>
        <v>55</v>
      </c>
      <c r="BI532"/>
      <c r="BJ532">
        <f t="shared" si="467"/>
        <v>55</v>
      </c>
      <c r="BK532" s="13">
        <f t="shared" si="460"/>
        <v>0.18000000000000002</v>
      </c>
      <c r="BL532" s="13">
        <f t="shared" si="461"/>
        <v>1.03</v>
      </c>
      <c r="BM532" s="13">
        <f t="shared" si="462"/>
        <v>1.8050000000000002</v>
      </c>
      <c r="BN532" s="13">
        <f t="shared" si="463"/>
        <v>31.150000000000002</v>
      </c>
      <c r="BO532" s="13">
        <f t="shared" si="464"/>
        <v>0.3125</v>
      </c>
      <c r="BP532" s="13">
        <f t="shared" si="465"/>
        <v>2.8499999999999998E-2</v>
      </c>
      <c r="BQ532" s="13">
        <f t="shared" si="468"/>
        <v>2.2074650284537342E-3</v>
      </c>
      <c r="BR532" s="209">
        <f t="shared" si="469"/>
        <v>1.2631605440596364E-2</v>
      </c>
      <c r="BS532" s="209">
        <f t="shared" si="470"/>
        <v>2.2135968757549945E-2</v>
      </c>
      <c r="BT532" s="209">
        <f t="shared" si="471"/>
        <v>0.38201408686852117</v>
      </c>
      <c r="BU532" s="209">
        <f t="shared" si="472"/>
        <v>3.8324045632877331E-3</v>
      </c>
      <c r="BV532" s="209">
        <f t="shared" si="473"/>
        <v>2.6601357108237925E-4</v>
      </c>
      <c r="CI532"/>
      <c r="CJ532"/>
      <c r="CK532"/>
      <c r="CL532"/>
      <c r="CM532"/>
    </row>
    <row r="533" spans="1:91" s="65" customFormat="1" ht="12.95" customHeight="1" thickBot="1" x14ac:dyDescent="0.3">
      <c r="A533" s="13">
        <v>4.6723694444444446</v>
      </c>
      <c r="B533" s="13">
        <v>-74.099544444444433</v>
      </c>
      <c r="C533" s="13">
        <v>29</v>
      </c>
      <c r="D533" s="13">
        <v>32</v>
      </c>
      <c r="E533" s="13">
        <v>2409</v>
      </c>
      <c r="F533" s="3" t="s">
        <v>5</v>
      </c>
      <c r="G533" s="4" t="s">
        <v>814</v>
      </c>
      <c r="H533" s="5" t="s">
        <v>815</v>
      </c>
      <c r="I533" s="14" t="s">
        <v>1587</v>
      </c>
      <c r="J533" s="3" t="s">
        <v>1556</v>
      </c>
      <c r="K533" s="6">
        <v>40641</v>
      </c>
      <c r="L533" s="15">
        <v>12</v>
      </c>
      <c r="M533" s="3">
        <v>7</v>
      </c>
      <c r="N533" s="3">
        <f t="shared" si="432"/>
        <v>360</v>
      </c>
      <c r="O533" s="3">
        <v>30</v>
      </c>
      <c r="P533" s="14" t="s">
        <v>1593</v>
      </c>
      <c r="Q533" s="3">
        <v>1500</v>
      </c>
      <c r="R533" s="14"/>
      <c r="S533" s="14"/>
      <c r="T533" s="14"/>
      <c r="U533" s="17">
        <v>3.9E-2</v>
      </c>
      <c r="V533" s="143">
        <v>2.8800000000000002E-3</v>
      </c>
      <c r="W533" s="143">
        <v>3.2000000000000002E-3</v>
      </c>
      <c r="X533" s="143">
        <v>7.5000000000000002E-4</v>
      </c>
      <c r="Y533" s="146">
        <v>4.0000000000000003E-5</v>
      </c>
      <c r="Z533" s="143">
        <v>6.7999999999999996E-3</v>
      </c>
      <c r="AA533" s="146">
        <v>2.64</v>
      </c>
      <c r="AB533" s="221">
        <v>1.4999999999999999E-2</v>
      </c>
      <c r="AC533" s="237">
        <f t="shared" si="433"/>
        <v>6.8112588691714491E-5</v>
      </c>
      <c r="AD533" s="22">
        <f t="shared" si="434"/>
        <v>7.5680654101904971E-5</v>
      </c>
      <c r="AE533" s="22">
        <f t="shared" si="435"/>
        <v>1.7737653305133979E-5</v>
      </c>
      <c r="AF533" s="22">
        <f t="shared" si="436"/>
        <v>9.4600817627381233E-7</v>
      </c>
      <c r="AG533" s="22">
        <f t="shared" si="437"/>
        <v>1.6082138996654808E-4</v>
      </c>
      <c r="AH533" s="22">
        <f t="shared" si="438"/>
        <v>6.2436539634071614E-2</v>
      </c>
      <c r="AI533" s="238">
        <f t="shared" si="439"/>
        <v>2.7E-4</v>
      </c>
      <c r="AJ533" s="247">
        <f t="shared" si="440"/>
        <v>1.8920163525476247E-7</v>
      </c>
      <c r="AK533" s="23">
        <f t="shared" si="441"/>
        <v>2.1022403917195825E-7</v>
      </c>
      <c r="AL533" s="23">
        <f t="shared" si="442"/>
        <v>4.9271259180927718E-8</v>
      </c>
      <c r="AM533" s="23">
        <f t="shared" si="443"/>
        <v>2.6278004896494788E-9</v>
      </c>
      <c r="AN533" s="23">
        <f t="shared" si="444"/>
        <v>4.4672608324041131E-7</v>
      </c>
      <c r="AO533" s="23">
        <f t="shared" si="445"/>
        <v>1.7343483231686558E-4</v>
      </c>
      <c r="AP533" s="248">
        <f t="shared" si="446"/>
        <v>7.5000000000000002E-7</v>
      </c>
      <c r="AQ533" s="256">
        <f t="shared" si="447"/>
        <v>0.21022403917195825</v>
      </c>
      <c r="AR533" s="257">
        <f t="shared" si="448"/>
        <v>4.9271259180927715E-2</v>
      </c>
      <c r="AS533" s="257">
        <f t="shared" si="449"/>
        <v>2.627800489649479E-3</v>
      </c>
      <c r="AT533" s="257">
        <f t="shared" si="450"/>
        <v>0.4467260832404113</v>
      </c>
      <c r="AU533" s="257">
        <f t="shared" si="451"/>
        <v>173.4348323168656</v>
      </c>
      <c r="AV533" s="258">
        <f t="shared" si="452"/>
        <v>0.75</v>
      </c>
      <c r="AW533" s="264">
        <v>1</v>
      </c>
      <c r="AX533" s="265">
        <f t="shared" si="453"/>
        <v>0.21022403917195825</v>
      </c>
      <c r="AY533" s="265">
        <f t="shared" si="454"/>
        <v>4.9271259180927715E-2</v>
      </c>
      <c r="AZ533" s="265">
        <f t="shared" si="455"/>
        <v>2.627800489649479E-3</v>
      </c>
      <c r="BA533" s="265">
        <f t="shared" si="456"/>
        <v>0.4467260832404113</v>
      </c>
      <c r="BB533" s="265">
        <f t="shared" si="457"/>
        <v>173.4348323168656</v>
      </c>
      <c r="BC533" s="266">
        <f t="shared" si="458"/>
        <v>0.75</v>
      </c>
      <c r="BG533" s="13">
        <v>0.1</v>
      </c>
      <c r="BH533" s="13">
        <f t="shared" si="459"/>
        <v>150</v>
      </c>
      <c r="BI533"/>
      <c r="BJ533">
        <f t="shared" si="467"/>
        <v>150</v>
      </c>
      <c r="BK533" s="13">
        <f t="shared" si="460"/>
        <v>3.2000000000000003E-4</v>
      </c>
      <c r="BL533" s="13">
        <f t="shared" si="461"/>
        <v>7.5000000000000007E-5</v>
      </c>
      <c r="BM533" s="13">
        <f t="shared" si="462"/>
        <v>4.0000000000000007E-6</v>
      </c>
      <c r="BN533" s="13">
        <f t="shared" si="463"/>
        <v>6.8000000000000005E-4</v>
      </c>
      <c r="BO533" s="13">
        <f t="shared" si="464"/>
        <v>0.26400000000000001</v>
      </c>
      <c r="BP533" s="13">
        <f t="shared" si="465"/>
        <v>1.5E-3</v>
      </c>
      <c r="BQ533" s="13">
        <f t="shared" si="468"/>
        <v>1.0702860744018104E-5</v>
      </c>
      <c r="BR533" s="209">
        <f t="shared" si="469"/>
        <v>2.5084829868792432E-6</v>
      </c>
      <c r="BS533" s="209">
        <f t="shared" si="470"/>
        <v>1.3378575930022633E-7</v>
      </c>
      <c r="BT533" s="209">
        <f t="shared" si="471"/>
        <v>2.2743579081038474E-5</v>
      </c>
      <c r="BU533" s="209">
        <f t="shared" si="472"/>
        <v>8.8298601138149368E-3</v>
      </c>
      <c r="BV533" s="209">
        <f t="shared" si="473"/>
        <v>3.8183766184073574E-5</v>
      </c>
      <c r="CI533"/>
      <c r="CJ533"/>
      <c r="CK533"/>
      <c r="CL533"/>
      <c r="CM533"/>
    </row>
    <row r="534" spans="1:91" s="65" customFormat="1" ht="12.95" customHeight="1" thickBot="1" x14ac:dyDescent="0.3">
      <c r="A534" s="13">
        <v>4.6724990000000002</v>
      </c>
      <c r="B534" s="13">
        <v>-74.126056000000005</v>
      </c>
      <c r="C534" s="13">
        <v>26</v>
      </c>
      <c r="D534" s="13">
        <v>32</v>
      </c>
      <c r="E534" s="13">
        <v>1913</v>
      </c>
      <c r="F534" s="3" t="s">
        <v>13</v>
      </c>
      <c r="G534" s="4" t="s">
        <v>302</v>
      </c>
      <c r="H534" s="5" t="s">
        <v>1595</v>
      </c>
      <c r="I534" s="14" t="s">
        <v>1594</v>
      </c>
      <c r="J534" s="3" t="s">
        <v>1565</v>
      </c>
      <c r="K534" s="6">
        <v>40638</v>
      </c>
      <c r="L534" s="15">
        <v>12</v>
      </c>
      <c r="M534" s="3">
        <v>7</v>
      </c>
      <c r="N534" s="3">
        <f t="shared" si="432"/>
        <v>360</v>
      </c>
      <c r="O534" s="3">
        <v>30</v>
      </c>
      <c r="P534" s="14" t="s">
        <v>1554</v>
      </c>
      <c r="Q534" s="3">
        <v>340</v>
      </c>
      <c r="R534" s="14"/>
      <c r="S534" s="14">
        <f>0.392899638837687*Q534</f>
        <v>133.58587720481358</v>
      </c>
      <c r="T534" s="14"/>
      <c r="U534" s="17">
        <v>3.9E-2</v>
      </c>
      <c r="V534" s="27">
        <v>2</v>
      </c>
      <c r="W534" s="28">
        <v>10</v>
      </c>
      <c r="X534" s="27">
        <v>4.3</v>
      </c>
      <c r="Y534" s="29">
        <v>18.05</v>
      </c>
      <c r="Z534" s="28">
        <v>148.69999999999999</v>
      </c>
      <c r="AA534" s="31">
        <v>3.125</v>
      </c>
      <c r="AB534" s="225">
        <v>0.90300000000000002</v>
      </c>
      <c r="AC534" s="237">
        <f t="shared" si="433"/>
        <v>1.4933870400118643E-2</v>
      </c>
      <c r="AD534" s="22">
        <f t="shared" si="434"/>
        <v>7.4669352000593214E-2</v>
      </c>
      <c r="AE534" s="22">
        <f t="shared" si="435"/>
        <v>3.2107821360255084E-2</v>
      </c>
      <c r="AF534" s="22">
        <f t="shared" si="436"/>
        <v>0.13477818036107075</v>
      </c>
      <c r="AG534" s="22">
        <f t="shared" si="437"/>
        <v>1.1103332642488211</v>
      </c>
      <c r="AH534" s="22">
        <f t="shared" si="438"/>
        <v>2.3334172500185379E-2</v>
      </c>
      <c r="AI534" s="238">
        <f t="shared" si="439"/>
        <v>5.1317765653913598E-3</v>
      </c>
      <c r="AJ534" s="247">
        <f t="shared" si="440"/>
        <v>4.1482973333662895E-5</v>
      </c>
      <c r="AK534" s="23">
        <f t="shared" si="441"/>
        <v>2.0741486666831448E-4</v>
      </c>
      <c r="AL534" s="23">
        <f t="shared" si="442"/>
        <v>8.9188392667375233E-5</v>
      </c>
      <c r="AM534" s="23">
        <f t="shared" si="443"/>
        <v>3.7438383433630767E-4</v>
      </c>
      <c r="AN534" s="23">
        <f t="shared" si="444"/>
        <v>3.0842590673578361E-3</v>
      </c>
      <c r="AO534" s="23">
        <f t="shared" si="445"/>
        <v>6.4817145833848279E-5</v>
      </c>
      <c r="AP534" s="248">
        <f t="shared" si="446"/>
        <v>1.4254934903864888E-5</v>
      </c>
      <c r="AQ534" s="256">
        <f t="shared" si="447"/>
        <v>207.41486666831449</v>
      </c>
      <c r="AR534" s="257">
        <f t="shared" si="448"/>
        <v>89.188392667375226</v>
      </c>
      <c r="AS534" s="257">
        <f t="shared" si="449"/>
        <v>374.38383433630764</v>
      </c>
      <c r="AT534" s="257">
        <f t="shared" si="450"/>
        <v>3084.2590673578361</v>
      </c>
      <c r="AU534" s="257">
        <f t="shared" si="451"/>
        <v>64.817145833848286</v>
      </c>
      <c r="AV534" s="258">
        <f t="shared" si="452"/>
        <v>14.254934903864887</v>
      </c>
      <c r="AW534" s="264">
        <v>1</v>
      </c>
      <c r="AX534" s="265">
        <f t="shared" si="453"/>
        <v>207.41486666831449</v>
      </c>
      <c r="AY534" s="265">
        <f t="shared" si="454"/>
        <v>89.188392667375226</v>
      </c>
      <c r="AZ534" s="265">
        <f t="shared" si="455"/>
        <v>374.38383433630764</v>
      </c>
      <c r="BA534" s="265">
        <f t="shared" si="456"/>
        <v>3084.2590673578361</v>
      </c>
      <c r="BB534" s="265">
        <f t="shared" si="457"/>
        <v>64.817145833848286</v>
      </c>
      <c r="BC534" s="266">
        <f t="shared" si="458"/>
        <v>14.254934903864887</v>
      </c>
      <c r="BE534" s="212">
        <f>'F. CONVERSIÓN DE CARBÓN A CARNE'!$H$20</f>
        <v>8.6971304768698895E-2</v>
      </c>
      <c r="BG534" s="13">
        <v>0.1</v>
      </c>
      <c r="BH534" s="13">
        <f t="shared" si="459"/>
        <v>34</v>
      </c>
      <c r="BI534">
        <f>(((((BD534+BE534+BF534)/0.392899638837687)^2)+((BH534/Q534)^2))^(1/2))*S534</f>
        <v>32.447668232281906</v>
      </c>
      <c r="BJ534">
        <f>(((BH534)^2)+((BI534^2))^(1/2))</f>
        <v>1188.447668232282</v>
      </c>
      <c r="BK534" s="13">
        <f t="shared" si="460"/>
        <v>1</v>
      </c>
      <c r="BL534" s="13">
        <f t="shared" si="461"/>
        <v>0.43</v>
      </c>
      <c r="BM534" s="13">
        <f t="shared" si="462"/>
        <v>1.8050000000000002</v>
      </c>
      <c r="BN534" s="13">
        <f t="shared" si="463"/>
        <v>14.87</v>
      </c>
      <c r="BO534" s="13">
        <f t="shared" si="464"/>
        <v>0.3125</v>
      </c>
      <c r="BP534" s="13">
        <f t="shared" si="465"/>
        <v>9.0300000000000005E-2</v>
      </c>
      <c r="BQ534" s="13">
        <f>((((BJ534/(Q534+R534+S534+T534))^2)+((BK534/W534)^2))^(1/2))*AD534</f>
        <v>0.18752891823450626</v>
      </c>
      <c r="BR534" s="209">
        <f>((((BJ534/(Q534+R534+S534+T534))^2)+((BL534/X534)^2))^(1/2))*AE534</f>
        <v>8.0637434840837699E-2</v>
      </c>
      <c r="BS534" s="209">
        <f>(((((BJ534/(Q534+R534+S534+T534))^2)+((BM534/Y534)^2))^(1/2))*AF534)</f>
        <v>0.33848969741328383</v>
      </c>
      <c r="BT534" s="209">
        <f>((((BJ534/(Q534+R534+S534+T534))^2)+((BN534/Z534)^2))^(1/2))*AG534</f>
        <v>2.788555014147108</v>
      </c>
      <c r="BU534" s="209">
        <f>((((BJ534/(Q534+R534+S534+T534))^2)+((BO534/AA534)^2))^(1/2))*AH534</f>
        <v>5.8602786948283213E-2</v>
      </c>
      <c r="BV534" s="209">
        <f>((((BJ534/(Q534+R534+S534+T534))^2)+((BP534/AB534)^2))^(1/2))*AI534</f>
        <v>1.288823971475454E-2</v>
      </c>
      <c r="CI534"/>
      <c r="CJ534"/>
      <c r="CK534"/>
      <c r="CL534"/>
      <c r="CM534"/>
    </row>
    <row r="535" spans="1:91" s="65" customFormat="1" ht="12.95" customHeight="1" thickBot="1" x14ac:dyDescent="0.3">
      <c r="A535" s="13">
        <v>4.6725539999999999</v>
      </c>
      <c r="B535" s="13">
        <v>-74.113369000000006</v>
      </c>
      <c r="C535" s="13">
        <v>28</v>
      </c>
      <c r="D535" s="13">
        <v>32</v>
      </c>
      <c r="E535" s="13">
        <v>1915</v>
      </c>
      <c r="F535" s="83" t="s">
        <v>13</v>
      </c>
      <c r="G535" s="59" t="s">
        <v>1411</v>
      </c>
      <c r="H535" s="60" t="s">
        <v>1647</v>
      </c>
      <c r="I535" s="93" t="s">
        <v>1587</v>
      </c>
      <c r="J535" s="101"/>
      <c r="K535" s="94">
        <v>40827</v>
      </c>
      <c r="L535" s="16">
        <v>11</v>
      </c>
      <c r="M535" s="16">
        <v>7</v>
      </c>
      <c r="N535" s="3">
        <f t="shared" si="432"/>
        <v>330</v>
      </c>
      <c r="O535" s="3">
        <v>30</v>
      </c>
      <c r="P535" s="16" t="s">
        <v>1632</v>
      </c>
      <c r="Q535" s="62">
        <v>550</v>
      </c>
      <c r="R535" s="14"/>
      <c r="S535" s="14"/>
      <c r="T535" s="14"/>
      <c r="U535" s="17">
        <v>3.9E-2</v>
      </c>
      <c r="V535" s="33">
        <v>0.36</v>
      </c>
      <c r="W535" s="34">
        <v>1.8</v>
      </c>
      <c r="X535" s="33">
        <v>10.3</v>
      </c>
      <c r="Y535" s="29">
        <f>0.01805*1000</f>
        <v>18.05</v>
      </c>
      <c r="Z535" s="34">
        <v>311.5</v>
      </c>
      <c r="AA535" s="21">
        <f>0.003125*1000</f>
        <v>3.125</v>
      </c>
      <c r="AB535" s="216">
        <v>0.28499999999999998</v>
      </c>
      <c r="AC535" s="237">
        <f t="shared" si="433"/>
        <v>3.1218269817035803E-3</v>
      </c>
      <c r="AD535" s="22">
        <f t="shared" si="434"/>
        <v>1.5609134908517902E-2</v>
      </c>
      <c r="AE535" s="22">
        <f t="shared" si="435"/>
        <v>8.9318938643185769E-2</v>
      </c>
      <c r="AF535" s="22">
        <f t="shared" si="436"/>
        <v>0.15652493616597118</v>
      </c>
      <c r="AG535" s="22">
        <f t="shared" si="437"/>
        <v>2.701247513335181</v>
      </c>
      <c r="AH535" s="22">
        <f t="shared" si="438"/>
        <v>2.7099192549510247E-2</v>
      </c>
      <c r="AI535" s="238">
        <f t="shared" si="439"/>
        <v>1.8810000000000001E-3</v>
      </c>
      <c r="AJ535" s="247">
        <f t="shared" si="440"/>
        <v>8.6717416158432791E-6</v>
      </c>
      <c r="AK535" s="23">
        <f t="shared" si="441"/>
        <v>4.3358708079216396E-5</v>
      </c>
      <c r="AL535" s="23">
        <f t="shared" si="442"/>
        <v>2.4810816289773824E-4</v>
      </c>
      <c r="AM535" s="23">
        <f t="shared" si="443"/>
        <v>4.3479148934991998E-4</v>
      </c>
      <c r="AN535" s="23">
        <f t="shared" si="444"/>
        <v>7.503465314819947E-3</v>
      </c>
      <c r="AO535" s="23">
        <f t="shared" si="445"/>
        <v>7.5275534859750687E-5</v>
      </c>
      <c r="AP535" s="248">
        <f t="shared" si="446"/>
        <v>5.2249999999999999E-6</v>
      </c>
      <c r="AQ535" s="256">
        <f t="shared" si="447"/>
        <v>43.358708079216399</v>
      </c>
      <c r="AR535" s="257">
        <f t="shared" si="448"/>
        <v>248.10816289773825</v>
      </c>
      <c r="AS535" s="257">
        <f t="shared" si="449"/>
        <v>434.79148934991997</v>
      </c>
      <c r="AT535" s="257">
        <f t="shared" si="450"/>
        <v>7503.4653148199468</v>
      </c>
      <c r="AU535" s="257">
        <f t="shared" si="451"/>
        <v>75.275534859750692</v>
      </c>
      <c r="AV535" s="258">
        <f t="shared" si="452"/>
        <v>5.2249999999999996</v>
      </c>
      <c r="AW535" s="264">
        <v>1</v>
      </c>
      <c r="AX535" s="265">
        <f t="shared" si="453"/>
        <v>43.358708079216399</v>
      </c>
      <c r="AY535" s="265">
        <f t="shared" si="454"/>
        <v>248.10816289773825</v>
      </c>
      <c r="AZ535" s="265">
        <f t="shared" si="455"/>
        <v>434.79148934991997</v>
      </c>
      <c r="BA535" s="265">
        <f t="shared" si="456"/>
        <v>7503.4653148199468</v>
      </c>
      <c r="BB535" s="265">
        <f t="shared" si="457"/>
        <v>75.275534859750692</v>
      </c>
      <c r="BC535" s="266">
        <f t="shared" si="458"/>
        <v>5.2249999999999996</v>
      </c>
      <c r="BG535" s="13">
        <v>0.1</v>
      </c>
      <c r="BH535" s="13">
        <f t="shared" si="459"/>
        <v>55</v>
      </c>
      <c r="BI535"/>
      <c r="BJ535">
        <f t="shared" ref="BJ535:BJ540" si="474">BH535</f>
        <v>55</v>
      </c>
      <c r="BK535" s="13">
        <f t="shared" si="460"/>
        <v>0.18000000000000002</v>
      </c>
      <c r="BL535" s="13">
        <f t="shared" si="461"/>
        <v>1.03</v>
      </c>
      <c r="BM535" s="13">
        <f t="shared" si="462"/>
        <v>1.8050000000000002</v>
      </c>
      <c r="BN535" s="13">
        <f t="shared" si="463"/>
        <v>31.150000000000002</v>
      </c>
      <c r="BO535" s="13">
        <f t="shared" si="464"/>
        <v>0.3125</v>
      </c>
      <c r="BP535" s="13">
        <f t="shared" si="465"/>
        <v>2.8499999999999998E-2</v>
      </c>
      <c r="BQ535" s="13">
        <f t="shared" ref="BQ535:BQ540" si="475">((((BJ535/Q535)^2)+((BK535/W535)^2))^(1/2))*AD535</f>
        <v>2.2074650284537342E-3</v>
      </c>
      <c r="BR535" s="209">
        <f t="shared" ref="BR535:BR540" si="476">(((((BJ535/Q535))^2)+((BL535/X535)^2))^(1/2))*AE535</f>
        <v>1.2631605440596364E-2</v>
      </c>
      <c r="BS535" s="209">
        <f t="shared" ref="BS535:BS540" si="477">(((((BJ535/Q535))^2)+((BM535/Y535)^2))^(1/2))*AF535</f>
        <v>2.2135968757549945E-2</v>
      </c>
      <c r="BT535" s="209">
        <f t="shared" ref="BT535:BT540" si="478">((((BJ535/Q535)^2)+((BN535/Z535)^2))^(1/2))*AG535</f>
        <v>0.38201408686852117</v>
      </c>
      <c r="BU535" s="209">
        <f t="shared" ref="BU535:BU540" si="479">((((BJ535/Q535)^2)+((BO535/AA535)^2))^(1/2))*AH535</f>
        <v>3.8324045632877331E-3</v>
      </c>
      <c r="BV535" s="209">
        <f t="shared" ref="BV535:BV540" si="480">((((BJ535/Q535)^2)+((BP535/AB535)^2))^(1/2))*AI535</f>
        <v>2.6601357108237925E-4</v>
      </c>
      <c r="CI535"/>
      <c r="CJ535"/>
      <c r="CK535"/>
      <c r="CL535"/>
      <c r="CM535"/>
    </row>
    <row r="536" spans="1:91" s="65" customFormat="1" ht="12.95" customHeight="1" thickBot="1" x14ac:dyDescent="0.3">
      <c r="A536" s="13">
        <v>4.6725539999999999</v>
      </c>
      <c r="B536" s="13">
        <v>-74.113369000000006</v>
      </c>
      <c r="C536" s="13">
        <v>28</v>
      </c>
      <c r="D536" s="13">
        <v>32</v>
      </c>
      <c r="E536" s="13">
        <v>1915</v>
      </c>
      <c r="F536" s="83" t="s">
        <v>13</v>
      </c>
      <c r="G536" s="59" t="s">
        <v>1438</v>
      </c>
      <c r="H536" s="60" t="s">
        <v>1439</v>
      </c>
      <c r="I536" s="93" t="s">
        <v>1587</v>
      </c>
      <c r="J536" s="71"/>
      <c r="K536" s="95" t="s">
        <v>1650</v>
      </c>
      <c r="L536" s="93">
        <v>8</v>
      </c>
      <c r="M536" s="16">
        <v>7</v>
      </c>
      <c r="N536" s="3">
        <f t="shared" si="432"/>
        <v>240</v>
      </c>
      <c r="O536" s="3">
        <v>30</v>
      </c>
      <c r="P536" s="16" t="s">
        <v>1632</v>
      </c>
      <c r="Q536" s="71">
        <v>50</v>
      </c>
      <c r="R536" s="14"/>
      <c r="S536" s="14"/>
      <c r="T536" s="14"/>
      <c r="U536" s="17">
        <v>3.9E-2</v>
      </c>
      <c r="V536" s="33">
        <v>0.36</v>
      </c>
      <c r="W536" s="34">
        <v>1.8</v>
      </c>
      <c r="X536" s="33">
        <v>10.3</v>
      </c>
      <c r="Y536" s="29">
        <f>0.01805*1000</f>
        <v>18.05</v>
      </c>
      <c r="Z536" s="34">
        <v>311.5</v>
      </c>
      <c r="AA536" s="21">
        <f>0.003125*1000</f>
        <v>3.125</v>
      </c>
      <c r="AB536" s="216">
        <v>0.28499999999999998</v>
      </c>
      <c r="AC536" s="237">
        <f t="shared" si="433"/>
        <v>2.8380245288214367E-4</v>
      </c>
      <c r="AD536" s="22">
        <f t="shared" si="434"/>
        <v>1.4190122644107185E-3</v>
      </c>
      <c r="AE536" s="22">
        <f t="shared" si="435"/>
        <v>8.1199035130168871E-3</v>
      </c>
      <c r="AF536" s="22">
        <f t="shared" si="436"/>
        <v>1.4229539651451925E-2</v>
      </c>
      <c r="AG536" s="22">
        <f t="shared" si="437"/>
        <v>0.24556795575774376</v>
      </c>
      <c r="AH536" s="22">
        <f t="shared" si="438"/>
        <v>2.463562959046386E-3</v>
      </c>
      <c r="AI536" s="238">
        <f t="shared" si="439"/>
        <v>1.7099999999999998E-4</v>
      </c>
      <c r="AJ536" s="247">
        <f t="shared" si="440"/>
        <v>7.8834014689484349E-7</v>
      </c>
      <c r="AK536" s="23">
        <f t="shared" si="441"/>
        <v>3.9417007344742175E-6</v>
      </c>
      <c r="AL536" s="23">
        <f t="shared" si="442"/>
        <v>2.255528753615802E-5</v>
      </c>
      <c r="AM536" s="23">
        <f t="shared" si="443"/>
        <v>3.9526499031810904E-5</v>
      </c>
      <c r="AN536" s="23">
        <f t="shared" si="444"/>
        <v>6.8213321043817711E-4</v>
      </c>
      <c r="AO536" s="23">
        <f t="shared" si="445"/>
        <v>6.843230441795517E-6</v>
      </c>
      <c r="AP536" s="248">
        <f t="shared" si="446"/>
        <v>4.7499999999999995E-7</v>
      </c>
      <c r="AQ536" s="256">
        <f t="shared" si="447"/>
        <v>3.9417007344742174</v>
      </c>
      <c r="AR536" s="257">
        <f t="shared" si="448"/>
        <v>22.555287536158019</v>
      </c>
      <c r="AS536" s="257">
        <f t="shared" si="449"/>
        <v>39.526499031810907</v>
      </c>
      <c r="AT536" s="257">
        <f t="shared" si="450"/>
        <v>682.13321043817712</v>
      </c>
      <c r="AU536" s="257">
        <f t="shared" si="451"/>
        <v>6.8432304417955168</v>
      </c>
      <c r="AV536" s="258">
        <f t="shared" si="452"/>
        <v>0.47499999999999998</v>
      </c>
      <c r="AW536" s="264">
        <v>1</v>
      </c>
      <c r="AX536" s="265">
        <f t="shared" si="453"/>
        <v>3.9417007344742174</v>
      </c>
      <c r="AY536" s="265">
        <f t="shared" si="454"/>
        <v>22.555287536158019</v>
      </c>
      <c r="AZ536" s="265">
        <f t="shared" si="455"/>
        <v>39.526499031810907</v>
      </c>
      <c r="BA536" s="265">
        <f t="shared" si="456"/>
        <v>682.13321043817712</v>
      </c>
      <c r="BB536" s="265">
        <f t="shared" si="457"/>
        <v>6.8432304417955168</v>
      </c>
      <c r="BC536" s="266">
        <f t="shared" si="458"/>
        <v>0.47499999999999998</v>
      </c>
      <c r="BG536" s="13">
        <v>0.1</v>
      </c>
      <c r="BH536" s="13">
        <f t="shared" si="459"/>
        <v>5</v>
      </c>
      <c r="BI536"/>
      <c r="BJ536">
        <f t="shared" si="474"/>
        <v>5</v>
      </c>
      <c r="BK536" s="13">
        <f t="shared" si="460"/>
        <v>0.18000000000000002</v>
      </c>
      <c r="BL536" s="13">
        <f t="shared" si="461"/>
        <v>1.03</v>
      </c>
      <c r="BM536" s="13">
        <f t="shared" si="462"/>
        <v>1.8050000000000002</v>
      </c>
      <c r="BN536" s="13">
        <f t="shared" si="463"/>
        <v>31.150000000000002</v>
      </c>
      <c r="BO536" s="13">
        <f t="shared" si="464"/>
        <v>0.3125</v>
      </c>
      <c r="BP536" s="13">
        <f t="shared" si="465"/>
        <v>2.8499999999999998E-2</v>
      </c>
      <c r="BQ536" s="13">
        <f t="shared" si="475"/>
        <v>2.0067863895033947E-4</v>
      </c>
      <c r="BR536" s="209">
        <f t="shared" si="476"/>
        <v>1.1483277673269422E-3</v>
      </c>
      <c r="BS536" s="209">
        <f t="shared" si="477"/>
        <v>2.012360796140904E-3</v>
      </c>
      <c r="BT536" s="209">
        <f t="shared" si="478"/>
        <v>3.4728553351683747E-2</v>
      </c>
      <c r="BU536" s="209">
        <f t="shared" si="479"/>
        <v>3.4840041484433934E-4</v>
      </c>
      <c r="BV536" s="209">
        <f t="shared" si="480"/>
        <v>2.4183051916579927E-5</v>
      </c>
      <c r="CI536"/>
      <c r="CJ536"/>
      <c r="CK536"/>
      <c r="CL536"/>
      <c r="CM536"/>
    </row>
    <row r="537" spans="1:91" s="65" customFormat="1" ht="12.95" customHeight="1" thickBot="1" x14ac:dyDescent="0.3">
      <c r="A537" s="13">
        <v>4.6725666666666665</v>
      </c>
      <c r="B537" s="13">
        <v>-74.099677777777771</v>
      </c>
      <c r="C537" s="13">
        <v>29</v>
      </c>
      <c r="D537" s="13">
        <v>32</v>
      </c>
      <c r="E537" s="13">
        <v>2409</v>
      </c>
      <c r="F537" s="87" t="s">
        <v>13</v>
      </c>
      <c r="G537" s="59" t="s">
        <v>1331</v>
      </c>
      <c r="H537" s="60" t="s">
        <v>1332</v>
      </c>
      <c r="I537" s="87" t="s">
        <v>1587</v>
      </c>
      <c r="J537" s="88"/>
      <c r="K537" s="89">
        <v>40646</v>
      </c>
      <c r="L537" s="87">
        <v>7</v>
      </c>
      <c r="M537" s="16">
        <v>7</v>
      </c>
      <c r="N537" s="3">
        <f t="shared" si="432"/>
        <v>210</v>
      </c>
      <c r="O537" s="3">
        <v>30</v>
      </c>
      <c r="P537" s="87" t="s">
        <v>1593</v>
      </c>
      <c r="Q537" s="62">
        <v>550</v>
      </c>
      <c r="R537" s="14"/>
      <c r="S537" s="14"/>
      <c r="T537" s="14"/>
      <c r="U537" s="17">
        <v>3.9E-2</v>
      </c>
      <c r="V537" s="143">
        <v>2.8800000000000002E-3</v>
      </c>
      <c r="W537" s="143">
        <v>3.2000000000000002E-3</v>
      </c>
      <c r="X537" s="143">
        <v>7.5000000000000002E-4</v>
      </c>
      <c r="Y537" s="146">
        <v>4.0000000000000003E-5</v>
      </c>
      <c r="Z537" s="143">
        <v>6.7999999999999996E-3</v>
      </c>
      <c r="AA537" s="146">
        <v>2.64</v>
      </c>
      <c r="AB537" s="221">
        <v>1.4999999999999999E-2</v>
      </c>
      <c r="AC537" s="237">
        <f t="shared" si="433"/>
        <v>2.4974615853628644E-5</v>
      </c>
      <c r="AD537" s="22">
        <f t="shared" si="434"/>
        <v>2.7749573170698493E-5</v>
      </c>
      <c r="AE537" s="22">
        <f t="shared" si="435"/>
        <v>6.5038062118824593E-6</v>
      </c>
      <c r="AF537" s="22">
        <f t="shared" si="436"/>
        <v>3.4686966463373119E-7</v>
      </c>
      <c r="AG537" s="22">
        <f t="shared" si="437"/>
        <v>5.8967842987734291E-5</v>
      </c>
      <c r="AH537" s="22">
        <f t="shared" si="438"/>
        <v>2.2893397865826257E-2</v>
      </c>
      <c r="AI537" s="238">
        <f t="shared" si="439"/>
        <v>9.8999999999999994E-5</v>
      </c>
      <c r="AJ537" s="247">
        <f t="shared" si="440"/>
        <v>6.937393292674624E-8</v>
      </c>
      <c r="AK537" s="23">
        <f t="shared" si="441"/>
        <v>7.7082147696384702E-8</v>
      </c>
      <c r="AL537" s="23">
        <f t="shared" si="442"/>
        <v>1.8066128366340164E-8</v>
      </c>
      <c r="AM537" s="23">
        <f t="shared" si="443"/>
        <v>9.6352684620480882E-10</v>
      </c>
      <c r="AN537" s="23">
        <f t="shared" si="444"/>
        <v>1.6379956385481747E-7</v>
      </c>
      <c r="AO537" s="23">
        <f t="shared" si="445"/>
        <v>6.3592771849517376E-5</v>
      </c>
      <c r="AP537" s="248">
        <f t="shared" si="446"/>
        <v>2.7499999999999996E-7</v>
      </c>
      <c r="AQ537" s="256">
        <f t="shared" si="447"/>
        <v>7.7082147696384704E-2</v>
      </c>
      <c r="AR537" s="257">
        <f t="shared" si="448"/>
        <v>1.8066128366340164E-2</v>
      </c>
      <c r="AS537" s="257">
        <f t="shared" si="449"/>
        <v>9.6352684620480884E-4</v>
      </c>
      <c r="AT537" s="257">
        <f t="shared" si="450"/>
        <v>0.16379956385481748</v>
      </c>
      <c r="AU537" s="257">
        <f t="shared" si="451"/>
        <v>63.592771849517376</v>
      </c>
      <c r="AV537" s="258">
        <f t="shared" si="452"/>
        <v>0.27499999999999997</v>
      </c>
      <c r="AW537" s="264">
        <v>1</v>
      </c>
      <c r="AX537" s="265">
        <f t="shared" si="453"/>
        <v>7.7082147696384704E-2</v>
      </c>
      <c r="AY537" s="265">
        <f t="shared" si="454"/>
        <v>1.8066128366340164E-2</v>
      </c>
      <c r="AZ537" s="265">
        <f t="shared" si="455"/>
        <v>9.6352684620480884E-4</v>
      </c>
      <c r="BA537" s="265">
        <f t="shared" si="456"/>
        <v>0.16379956385481748</v>
      </c>
      <c r="BB537" s="265">
        <f t="shared" si="457"/>
        <v>63.592771849517376</v>
      </c>
      <c r="BC537" s="266">
        <f t="shared" si="458"/>
        <v>0.27499999999999997</v>
      </c>
      <c r="BG537" s="13">
        <v>0.1</v>
      </c>
      <c r="BH537" s="13">
        <f t="shared" si="459"/>
        <v>55</v>
      </c>
      <c r="BI537"/>
      <c r="BJ537">
        <f t="shared" si="474"/>
        <v>55</v>
      </c>
      <c r="BK537" s="13">
        <f t="shared" si="460"/>
        <v>3.2000000000000003E-4</v>
      </c>
      <c r="BL537" s="13">
        <f t="shared" si="461"/>
        <v>7.5000000000000007E-5</v>
      </c>
      <c r="BM537" s="13">
        <f t="shared" si="462"/>
        <v>4.0000000000000007E-6</v>
      </c>
      <c r="BN537" s="13">
        <f t="shared" si="463"/>
        <v>6.8000000000000005E-4</v>
      </c>
      <c r="BO537" s="13">
        <f t="shared" si="464"/>
        <v>0.26400000000000001</v>
      </c>
      <c r="BP537" s="13">
        <f t="shared" si="465"/>
        <v>1.5E-3</v>
      </c>
      <c r="BQ537" s="13">
        <f t="shared" si="475"/>
        <v>3.9243822728066389E-6</v>
      </c>
      <c r="BR537" s="209">
        <f t="shared" si="476"/>
        <v>9.1977709518905595E-7</v>
      </c>
      <c r="BS537" s="209">
        <f t="shared" si="477"/>
        <v>4.9054778410082988E-8</v>
      </c>
      <c r="BT537" s="209">
        <f t="shared" si="478"/>
        <v>8.3393123297141065E-6</v>
      </c>
      <c r="BU537" s="209">
        <f t="shared" si="479"/>
        <v>3.2376153750654771E-3</v>
      </c>
      <c r="BV537" s="209">
        <f t="shared" si="480"/>
        <v>1.4000714267493643E-5</v>
      </c>
      <c r="CI537"/>
      <c r="CJ537"/>
      <c r="CK537"/>
      <c r="CL537"/>
      <c r="CM537"/>
    </row>
    <row r="538" spans="1:91" s="65" customFormat="1" ht="12.95" customHeight="1" thickBot="1" x14ac:dyDescent="0.3">
      <c r="A538" s="13">
        <v>4.6725767418044502</v>
      </c>
      <c r="B538" s="13">
        <v>-74.145245174555797</v>
      </c>
      <c r="C538" s="13">
        <v>24</v>
      </c>
      <c r="D538" s="13">
        <v>32</v>
      </c>
      <c r="E538" s="13">
        <v>1911</v>
      </c>
      <c r="F538" s="83" t="s">
        <v>13</v>
      </c>
      <c r="G538" s="59" t="s">
        <v>1391</v>
      </c>
      <c r="H538" s="60" t="s">
        <v>1392</v>
      </c>
      <c r="I538" s="93" t="s">
        <v>1594</v>
      </c>
      <c r="J538" s="101"/>
      <c r="K538" s="98">
        <v>40680</v>
      </c>
      <c r="L538" s="93">
        <v>7</v>
      </c>
      <c r="M538" s="16">
        <v>7</v>
      </c>
      <c r="N538" s="3">
        <f t="shared" si="432"/>
        <v>210</v>
      </c>
      <c r="O538" s="3">
        <v>30</v>
      </c>
      <c r="P538" s="16" t="s">
        <v>1632</v>
      </c>
      <c r="Q538" s="93">
        <v>960</v>
      </c>
      <c r="R538" s="14"/>
      <c r="S538" s="14"/>
      <c r="T538" s="14"/>
      <c r="U538" s="17">
        <v>3.9E-2</v>
      </c>
      <c r="V538" s="33">
        <v>0.36</v>
      </c>
      <c r="W538" s="34">
        <v>1.8</v>
      </c>
      <c r="X538" s="33">
        <v>10.3</v>
      </c>
      <c r="Y538" s="29">
        <f>0.01805*1000</f>
        <v>18.05</v>
      </c>
      <c r="Z538" s="34">
        <v>311.5</v>
      </c>
      <c r="AA538" s="21">
        <f>0.003125*1000</f>
        <v>3.125</v>
      </c>
      <c r="AB538" s="216">
        <v>0.28499999999999998</v>
      </c>
      <c r="AC538" s="237">
        <f t="shared" si="433"/>
        <v>5.4490070953371588E-3</v>
      </c>
      <c r="AD538" s="22">
        <f t="shared" si="434"/>
        <v>2.7245035476685792E-2</v>
      </c>
      <c r="AE538" s="22">
        <f t="shared" si="435"/>
        <v>0.15590214744992426</v>
      </c>
      <c r="AF538" s="22">
        <f t="shared" si="436"/>
        <v>0.27320716130787698</v>
      </c>
      <c r="AG538" s="22">
        <f t="shared" si="437"/>
        <v>4.7149047505486807</v>
      </c>
      <c r="AH538" s="22">
        <f t="shared" si="438"/>
        <v>4.7300408813690617E-2</v>
      </c>
      <c r="AI538" s="238">
        <f t="shared" si="439"/>
        <v>3.2832E-3</v>
      </c>
      <c r="AJ538" s="247">
        <f t="shared" si="440"/>
        <v>1.5136130820380997E-5</v>
      </c>
      <c r="AK538" s="23">
        <f t="shared" si="441"/>
        <v>7.5680654101904985E-5</v>
      </c>
      <c r="AL538" s="23">
        <f t="shared" si="442"/>
        <v>4.3306152069423403E-4</v>
      </c>
      <c r="AM538" s="23">
        <f t="shared" si="443"/>
        <v>7.589087814107694E-4</v>
      </c>
      <c r="AN538" s="23">
        <f t="shared" si="444"/>
        <v>1.3096957640413001E-2</v>
      </c>
      <c r="AO538" s="23">
        <f t="shared" si="445"/>
        <v>1.3139002448247394E-4</v>
      </c>
      <c r="AP538" s="248">
        <f t="shared" si="446"/>
        <v>9.1200000000000008E-6</v>
      </c>
      <c r="AQ538" s="256">
        <f t="shared" si="447"/>
        <v>75.680654101904992</v>
      </c>
      <c r="AR538" s="257">
        <f t="shared" si="448"/>
        <v>433.06152069423405</v>
      </c>
      <c r="AS538" s="257">
        <f t="shared" si="449"/>
        <v>758.90878141076939</v>
      </c>
      <c r="AT538" s="257">
        <f t="shared" si="450"/>
        <v>13096.957640413002</v>
      </c>
      <c r="AU538" s="257">
        <f t="shared" si="451"/>
        <v>131.39002448247393</v>
      </c>
      <c r="AV538" s="258">
        <f t="shared" si="452"/>
        <v>9.120000000000001</v>
      </c>
      <c r="AW538" s="264">
        <v>1</v>
      </c>
      <c r="AX538" s="265">
        <f t="shared" si="453"/>
        <v>75.680654101904992</v>
      </c>
      <c r="AY538" s="265">
        <f t="shared" si="454"/>
        <v>433.06152069423405</v>
      </c>
      <c r="AZ538" s="265">
        <f t="shared" si="455"/>
        <v>758.90878141076939</v>
      </c>
      <c r="BA538" s="265">
        <f t="shared" si="456"/>
        <v>13096.957640413002</v>
      </c>
      <c r="BB538" s="265">
        <f t="shared" si="457"/>
        <v>131.39002448247393</v>
      </c>
      <c r="BC538" s="266">
        <f t="shared" si="458"/>
        <v>9.120000000000001</v>
      </c>
      <c r="BG538" s="13">
        <v>0.1</v>
      </c>
      <c r="BH538" s="13">
        <f t="shared" si="459"/>
        <v>96</v>
      </c>
      <c r="BI538"/>
      <c r="BJ538">
        <f t="shared" si="474"/>
        <v>96</v>
      </c>
      <c r="BK538" s="13">
        <f t="shared" si="460"/>
        <v>0.18000000000000002</v>
      </c>
      <c r="BL538" s="13">
        <f t="shared" si="461"/>
        <v>1.03</v>
      </c>
      <c r="BM538" s="13">
        <f t="shared" si="462"/>
        <v>1.8050000000000002</v>
      </c>
      <c r="BN538" s="13">
        <f t="shared" si="463"/>
        <v>31.150000000000002</v>
      </c>
      <c r="BO538" s="13">
        <f t="shared" si="464"/>
        <v>0.3125</v>
      </c>
      <c r="BP538" s="13">
        <f t="shared" si="465"/>
        <v>2.8499999999999998E-2</v>
      </c>
      <c r="BQ538" s="13">
        <f t="shared" si="475"/>
        <v>3.8530298678465177E-3</v>
      </c>
      <c r="BR538" s="209">
        <f t="shared" si="476"/>
        <v>2.2047893132677292E-2</v>
      </c>
      <c r="BS538" s="209">
        <f t="shared" si="477"/>
        <v>3.8637327285905361E-2</v>
      </c>
      <c r="BT538" s="209">
        <f t="shared" si="478"/>
        <v>0.66678822435232799</v>
      </c>
      <c r="BU538" s="209">
        <f t="shared" si="479"/>
        <v>6.689287965011316E-3</v>
      </c>
      <c r="BV538" s="209">
        <f t="shared" si="480"/>
        <v>4.6431459679833467E-4</v>
      </c>
      <c r="CI538"/>
      <c r="CJ538"/>
      <c r="CK538"/>
      <c r="CL538"/>
      <c r="CM538"/>
    </row>
    <row r="539" spans="1:91" s="65" customFormat="1" ht="12.95" customHeight="1" thickBot="1" x14ac:dyDescent="0.3">
      <c r="A539" s="13">
        <v>4.6727903565743301</v>
      </c>
      <c r="B539" s="13">
        <v>-74.146013670871795</v>
      </c>
      <c r="C539" s="13">
        <v>24</v>
      </c>
      <c r="D539" s="13">
        <v>32</v>
      </c>
      <c r="E539" s="13">
        <v>1911</v>
      </c>
      <c r="F539" s="58" t="s">
        <v>13</v>
      </c>
      <c r="G539" s="59" t="s">
        <v>1361</v>
      </c>
      <c r="H539" s="60" t="s">
        <v>1362</v>
      </c>
      <c r="I539" s="71" t="s">
        <v>1594</v>
      </c>
      <c r="J539" s="71"/>
      <c r="K539" s="92">
        <v>40794</v>
      </c>
      <c r="L539" s="71">
        <v>16</v>
      </c>
      <c r="M539" s="71">
        <v>7</v>
      </c>
      <c r="N539" s="3">
        <f t="shared" si="432"/>
        <v>480</v>
      </c>
      <c r="O539" s="3">
        <v>30</v>
      </c>
      <c r="P539" s="16" t="s">
        <v>1632</v>
      </c>
      <c r="Q539" s="62">
        <v>550</v>
      </c>
      <c r="R539" s="14"/>
      <c r="S539" s="14"/>
      <c r="T539" s="14"/>
      <c r="U539" s="17">
        <v>3.9E-2</v>
      </c>
      <c r="V539" s="33">
        <v>0.36</v>
      </c>
      <c r="W539" s="34">
        <v>1.8</v>
      </c>
      <c r="X539" s="33">
        <v>10.3</v>
      </c>
      <c r="Y539" s="29">
        <f>0.01805*1000</f>
        <v>18.05</v>
      </c>
      <c r="Z539" s="34">
        <v>311.5</v>
      </c>
      <c r="AA539" s="21">
        <f>0.003125*1000</f>
        <v>3.125</v>
      </c>
      <c r="AB539" s="216">
        <v>0.28499999999999998</v>
      </c>
      <c r="AC539" s="237">
        <f t="shared" si="433"/>
        <v>3.1218269817035803E-3</v>
      </c>
      <c r="AD539" s="22">
        <f t="shared" si="434"/>
        <v>1.5609134908517902E-2</v>
      </c>
      <c r="AE539" s="22">
        <f t="shared" si="435"/>
        <v>8.9318938643185769E-2</v>
      </c>
      <c r="AF539" s="22">
        <f t="shared" si="436"/>
        <v>0.15652493616597118</v>
      </c>
      <c r="AG539" s="22">
        <f t="shared" si="437"/>
        <v>2.701247513335181</v>
      </c>
      <c r="AH539" s="22">
        <f t="shared" si="438"/>
        <v>2.7099192549510247E-2</v>
      </c>
      <c r="AI539" s="238">
        <f t="shared" si="439"/>
        <v>1.8810000000000001E-3</v>
      </c>
      <c r="AJ539" s="247">
        <f t="shared" si="440"/>
        <v>8.6717416158432791E-6</v>
      </c>
      <c r="AK539" s="23">
        <f t="shared" si="441"/>
        <v>4.3358708079216396E-5</v>
      </c>
      <c r="AL539" s="23">
        <f t="shared" si="442"/>
        <v>2.4810816289773824E-4</v>
      </c>
      <c r="AM539" s="23">
        <f t="shared" si="443"/>
        <v>4.3479148934991998E-4</v>
      </c>
      <c r="AN539" s="23">
        <f t="shared" si="444"/>
        <v>7.503465314819947E-3</v>
      </c>
      <c r="AO539" s="23">
        <f t="shared" si="445"/>
        <v>7.5275534859750687E-5</v>
      </c>
      <c r="AP539" s="248">
        <f t="shared" si="446"/>
        <v>5.2249999999999999E-6</v>
      </c>
      <c r="AQ539" s="256">
        <f t="shared" si="447"/>
        <v>43.358708079216399</v>
      </c>
      <c r="AR539" s="257">
        <f t="shared" si="448"/>
        <v>248.10816289773825</v>
      </c>
      <c r="AS539" s="257">
        <f t="shared" si="449"/>
        <v>434.79148934991997</v>
      </c>
      <c r="AT539" s="257">
        <f t="shared" si="450"/>
        <v>7503.4653148199468</v>
      </c>
      <c r="AU539" s="257">
        <f t="shared" si="451"/>
        <v>75.275534859750692</v>
      </c>
      <c r="AV539" s="258">
        <f t="shared" si="452"/>
        <v>5.2249999999999996</v>
      </c>
      <c r="AW539" s="264">
        <v>1</v>
      </c>
      <c r="AX539" s="265">
        <f t="shared" si="453"/>
        <v>43.358708079216399</v>
      </c>
      <c r="AY539" s="265">
        <f t="shared" si="454"/>
        <v>248.10816289773825</v>
      </c>
      <c r="AZ539" s="265">
        <f t="shared" si="455"/>
        <v>434.79148934991997</v>
      </c>
      <c r="BA539" s="265">
        <f t="shared" si="456"/>
        <v>7503.4653148199468</v>
      </c>
      <c r="BB539" s="265">
        <f t="shared" si="457"/>
        <v>75.275534859750692</v>
      </c>
      <c r="BC539" s="266">
        <f t="shared" si="458"/>
        <v>5.2249999999999996</v>
      </c>
      <c r="BG539" s="13">
        <v>0.1</v>
      </c>
      <c r="BH539" s="13">
        <f t="shared" si="459"/>
        <v>55</v>
      </c>
      <c r="BI539"/>
      <c r="BJ539">
        <f t="shared" si="474"/>
        <v>55</v>
      </c>
      <c r="BK539" s="13">
        <f t="shared" si="460"/>
        <v>0.18000000000000002</v>
      </c>
      <c r="BL539" s="13">
        <f t="shared" si="461"/>
        <v>1.03</v>
      </c>
      <c r="BM539" s="13">
        <f t="shared" si="462"/>
        <v>1.8050000000000002</v>
      </c>
      <c r="BN539" s="13">
        <f t="shared" si="463"/>
        <v>31.150000000000002</v>
      </c>
      <c r="BO539" s="13">
        <f t="shared" si="464"/>
        <v>0.3125</v>
      </c>
      <c r="BP539" s="13">
        <f t="shared" si="465"/>
        <v>2.8499999999999998E-2</v>
      </c>
      <c r="BQ539" s="13">
        <f t="shared" si="475"/>
        <v>2.2074650284537342E-3</v>
      </c>
      <c r="BR539" s="209">
        <f t="shared" si="476"/>
        <v>1.2631605440596364E-2</v>
      </c>
      <c r="BS539" s="209">
        <f t="shared" si="477"/>
        <v>2.2135968757549945E-2</v>
      </c>
      <c r="BT539" s="209">
        <f t="shared" si="478"/>
        <v>0.38201408686852117</v>
      </c>
      <c r="BU539" s="209">
        <f t="shared" si="479"/>
        <v>3.8324045632877331E-3</v>
      </c>
      <c r="BV539" s="209">
        <f t="shared" si="480"/>
        <v>2.6601357108237925E-4</v>
      </c>
      <c r="CI539"/>
      <c r="CJ539"/>
      <c r="CK539"/>
      <c r="CL539"/>
      <c r="CM539"/>
    </row>
    <row r="540" spans="1:91" s="65" customFormat="1" ht="12.95" customHeight="1" thickBot="1" x14ac:dyDescent="0.3">
      <c r="A540" s="13">
        <v>4.6732166666666668</v>
      </c>
      <c r="B540" s="13">
        <v>-74.099169444444442</v>
      </c>
      <c r="C540" s="13">
        <v>29</v>
      </c>
      <c r="D540" s="13">
        <v>32</v>
      </c>
      <c r="E540" s="13">
        <v>2409</v>
      </c>
      <c r="F540" s="83" t="s">
        <v>13</v>
      </c>
      <c r="G540" s="59" t="s">
        <v>1460</v>
      </c>
      <c r="H540" s="60" t="s">
        <v>1461</v>
      </c>
      <c r="I540" s="93" t="s">
        <v>1587</v>
      </c>
      <c r="J540" s="71"/>
      <c r="K540" s="92">
        <v>40646</v>
      </c>
      <c r="L540" s="16">
        <v>12</v>
      </c>
      <c r="M540" s="16">
        <v>7</v>
      </c>
      <c r="N540" s="3">
        <f t="shared" si="432"/>
        <v>360</v>
      </c>
      <c r="O540" s="3">
        <v>30</v>
      </c>
      <c r="P540" s="93" t="s">
        <v>1593</v>
      </c>
      <c r="Q540" s="62">
        <v>550</v>
      </c>
      <c r="R540" s="14"/>
      <c r="S540" s="14"/>
      <c r="T540" s="14"/>
      <c r="U540" s="17">
        <v>3.9E-2</v>
      </c>
      <c r="V540" s="48">
        <v>2.8800000000000002E-3</v>
      </c>
      <c r="W540" s="49">
        <v>3.2000000000000002E-3</v>
      </c>
      <c r="X540" s="49">
        <v>7.5000000000000002E-4</v>
      </c>
      <c r="Y540" s="49">
        <v>4.0000000000000003E-5</v>
      </c>
      <c r="Z540" s="49">
        <v>6.7999999999999996E-3</v>
      </c>
      <c r="AA540" s="49">
        <v>2.64</v>
      </c>
      <c r="AB540" s="228">
        <v>1.4999999999999999E-2</v>
      </c>
      <c r="AC540" s="237">
        <f t="shared" si="433"/>
        <v>2.4974615853628644E-5</v>
      </c>
      <c r="AD540" s="22">
        <f t="shared" si="434"/>
        <v>2.7749573170698493E-5</v>
      </c>
      <c r="AE540" s="22">
        <f t="shared" si="435"/>
        <v>6.5038062118824593E-6</v>
      </c>
      <c r="AF540" s="22">
        <f t="shared" si="436"/>
        <v>3.4686966463373119E-7</v>
      </c>
      <c r="AG540" s="22">
        <f t="shared" si="437"/>
        <v>5.8967842987734291E-5</v>
      </c>
      <c r="AH540" s="22">
        <f t="shared" si="438"/>
        <v>2.2893397865826257E-2</v>
      </c>
      <c r="AI540" s="238">
        <f t="shared" si="439"/>
        <v>9.8999999999999994E-5</v>
      </c>
      <c r="AJ540" s="247">
        <f t="shared" si="440"/>
        <v>6.937393292674624E-8</v>
      </c>
      <c r="AK540" s="23">
        <f t="shared" si="441"/>
        <v>7.7082147696384702E-8</v>
      </c>
      <c r="AL540" s="23">
        <f t="shared" si="442"/>
        <v>1.8066128366340164E-8</v>
      </c>
      <c r="AM540" s="23">
        <f t="shared" si="443"/>
        <v>9.6352684620480882E-10</v>
      </c>
      <c r="AN540" s="23">
        <f t="shared" si="444"/>
        <v>1.6379956385481747E-7</v>
      </c>
      <c r="AO540" s="23">
        <f t="shared" si="445"/>
        <v>6.3592771849517376E-5</v>
      </c>
      <c r="AP540" s="248">
        <f t="shared" si="446"/>
        <v>2.7499999999999996E-7</v>
      </c>
      <c r="AQ540" s="256">
        <f t="shared" si="447"/>
        <v>7.7082147696384704E-2</v>
      </c>
      <c r="AR540" s="257">
        <f t="shared" si="448"/>
        <v>1.8066128366340164E-2</v>
      </c>
      <c r="AS540" s="257">
        <f t="shared" si="449"/>
        <v>9.6352684620480884E-4</v>
      </c>
      <c r="AT540" s="257">
        <f t="shared" si="450"/>
        <v>0.16379956385481748</v>
      </c>
      <c r="AU540" s="257">
        <f t="shared" si="451"/>
        <v>63.592771849517376</v>
      </c>
      <c r="AV540" s="258">
        <f t="shared" si="452"/>
        <v>0.27499999999999997</v>
      </c>
      <c r="AW540" s="264">
        <v>1</v>
      </c>
      <c r="AX540" s="265">
        <f t="shared" si="453"/>
        <v>7.7082147696384704E-2</v>
      </c>
      <c r="AY540" s="265">
        <f t="shared" si="454"/>
        <v>1.8066128366340164E-2</v>
      </c>
      <c r="AZ540" s="265">
        <f t="shared" si="455"/>
        <v>9.6352684620480884E-4</v>
      </c>
      <c r="BA540" s="265">
        <f t="shared" si="456"/>
        <v>0.16379956385481748</v>
      </c>
      <c r="BB540" s="265">
        <f t="shared" si="457"/>
        <v>63.592771849517376</v>
      </c>
      <c r="BC540" s="266">
        <f t="shared" si="458"/>
        <v>0.27499999999999997</v>
      </c>
      <c r="BG540" s="13">
        <v>0.1</v>
      </c>
      <c r="BH540" s="13">
        <f t="shared" si="459"/>
        <v>55</v>
      </c>
      <c r="BI540"/>
      <c r="BJ540">
        <f t="shared" si="474"/>
        <v>55</v>
      </c>
      <c r="BK540" s="13">
        <f t="shared" si="460"/>
        <v>3.2000000000000003E-4</v>
      </c>
      <c r="BL540" s="13">
        <f t="shared" si="461"/>
        <v>7.5000000000000007E-5</v>
      </c>
      <c r="BM540" s="13">
        <f t="shared" si="462"/>
        <v>4.0000000000000007E-6</v>
      </c>
      <c r="BN540" s="13">
        <f t="shared" si="463"/>
        <v>6.8000000000000005E-4</v>
      </c>
      <c r="BO540" s="13">
        <f t="shared" si="464"/>
        <v>0.26400000000000001</v>
      </c>
      <c r="BP540" s="13">
        <f t="shared" si="465"/>
        <v>1.5E-3</v>
      </c>
      <c r="BQ540" s="13">
        <f t="shared" si="475"/>
        <v>3.9243822728066389E-6</v>
      </c>
      <c r="BR540" s="209">
        <f t="shared" si="476"/>
        <v>9.1977709518905595E-7</v>
      </c>
      <c r="BS540" s="209">
        <f t="shared" si="477"/>
        <v>4.9054778410082988E-8</v>
      </c>
      <c r="BT540" s="209">
        <f t="shared" si="478"/>
        <v>8.3393123297141065E-6</v>
      </c>
      <c r="BU540" s="209">
        <f t="shared" si="479"/>
        <v>3.2376153750654771E-3</v>
      </c>
      <c r="BV540" s="209">
        <f t="shared" si="480"/>
        <v>1.4000714267493643E-5</v>
      </c>
      <c r="CI540"/>
      <c r="CJ540"/>
      <c r="CK540"/>
      <c r="CL540"/>
      <c r="CM540"/>
    </row>
    <row r="541" spans="1:91" s="65" customFormat="1" ht="12.95" customHeight="1" thickBot="1" x14ac:dyDescent="0.3">
      <c r="A541" s="13">
        <v>4.6732684797861603</v>
      </c>
      <c r="B541" s="13">
        <v>-74.143751861311401</v>
      </c>
      <c r="C541" s="13">
        <v>24</v>
      </c>
      <c r="D541" s="13">
        <v>32</v>
      </c>
      <c r="E541" s="13">
        <v>1911</v>
      </c>
      <c r="F541" s="3" t="s">
        <v>5</v>
      </c>
      <c r="G541" s="4" t="s">
        <v>323</v>
      </c>
      <c r="H541" s="5" t="s">
        <v>324</v>
      </c>
      <c r="I541" s="14" t="s">
        <v>1594</v>
      </c>
      <c r="J541" s="3" t="s">
        <v>1553</v>
      </c>
      <c r="K541" s="6">
        <v>40625</v>
      </c>
      <c r="L541" s="15">
        <v>12</v>
      </c>
      <c r="M541" s="3">
        <v>7</v>
      </c>
      <c r="N541" s="3">
        <f t="shared" si="432"/>
        <v>360</v>
      </c>
      <c r="O541" s="3">
        <v>30</v>
      </c>
      <c r="P541" s="14" t="s">
        <v>1554</v>
      </c>
      <c r="Q541" s="3">
        <v>544</v>
      </c>
      <c r="R541" s="14"/>
      <c r="S541" s="14"/>
      <c r="T541" s="14">
        <f>0.738210935315612*Q541</f>
        <v>401.58674881169293</v>
      </c>
      <c r="U541" s="17">
        <v>3.9E-2</v>
      </c>
      <c r="V541" s="27">
        <v>2.02</v>
      </c>
      <c r="W541" s="28">
        <v>10.1</v>
      </c>
      <c r="X541" s="27">
        <v>1.9</v>
      </c>
      <c r="Y541" s="155">
        <v>18.05</v>
      </c>
      <c r="Z541" s="28">
        <v>160.19999999999999</v>
      </c>
      <c r="AA541" s="21">
        <v>3.125</v>
      </c>
      <c r="AB541" s="222">
        <v>1.0149999999999999</v>
      </c>
      <c r="AC541" s="237">
        <f t="shared" si="433"/>
        <v>3.0115937456985108E-2</v>
      </c>
      <c r="AD541" s="22">
        <f t="shared" si="434"/>
        <v>0.15057968728492555</v>
      </c>
      <c r="AE541" s="22">
        <f t="shared" si="435"/>
        <v>2.8326871865481044E-2</v>
      </c>
      <c r="AF541" s="22">
        <f t="shared" si="436"/>
        <v>0.26910528272206996</v>
      </c>
      <c r="AG541" s="22">
        <f t="shared" si="437"/>
        <v>2.3884025646579281</v>
      </c>
      <c r="AH541" s="22">
        <f t="shared" si="438"/>
        <v>4.6590249778751723E-2</v>
      </c>
      <c r="AI541" s="238">
        <f t="shared" si="439"/>
        <v>1.1517246600526419E-2</v>
      </c>
      <c r="AJ541" s="247">
        <f t="shared" si="440"/>
        <v>8.3655381824958639E-5</v>
      </c>
      <c r="AK541" s="23">
        <f t="shared" si="441"/>
        <v>4.1827690912479317E-4</v>
      </c>
      <c r="AL541" s="23">
        <f t="shared" si="442"/>
        <v>7.8685755181891789E-5</v>
      </c>
      <c r="AM541" s="23">
        <f t="shared" si="443"/>
        <v>7.4751467422797208E-4</v>
      </c>
      <c r="AN541" s="23">
        <f t="shared" si="444"/>
        <v>6.6344515684942451E-3</v>
      </c>
      <c r="AO541" s="23">
        <f t="shared" si="445"/>
        <v>1.2941736049653255E-4</v>
      </c>
      <c r="AP541" s="248">
        <f t="shared" si="446"/>
        <v>3.1992351668128938E-5</v>
      </c>
      <c r="AQ541" s="256">
        <f t="shared" si="447"/>
        <v>418.27690912479318</v>
      </c>
      <c r="AR541" s="257">
        <f t="shared" si="448"/>
        <v>78.685755181891793</v>
      </c>
      <c r="AS541" s="257">
        <f t="shared" si="449"/>
        <v>747.51467422797202</v>
      </c>
      <c r="AT541" s="257">
        <f t="shared" si="450"/>
        <v>6634.4515684942453</v>
      </c>
      <c r="AU541" s="257">
        <f t="shared" si="451"/>
        <v>129.41736049653255</v>
      </c>
      <c r="AV541" s="258">
        <f t="shared" si="452"/>
        <v>31.992351668128936</v>
      </c>
      <c r="AW541" s="264">
        <v>1</v>
      </c>
      <c r="AX541" s="265">
        <f t="shared" si="453"/>
        <v>418.27690912479318</v>
      </c>
      <c r="AY541" s="265">
        <f t="shared" si="454"/>
        <v>78.685755181891793</v>
      </c>
      <c r="AZ541" s="265">
        <f t="shared" si="455"/>
        <v>747.51467422797202</v>
      </c>
      <c r="BA541" s="265">
        <f t="shared" si="456"/>
        <v>6634.4515684942453</v>
      </c>
      <c r="BB541" s="265">
        <f t="shared" si="457"/>
        <v>129.41736049653255</v>
      </c>
      <c r="BC541" s="266">
        <f t="shared" si="458"/>
        <v>31.992351668128936</v>
      </c>
      <c r="BD541" s="211">
        <f>'F. CONVERSIÓN DE CARBÓN A CARNE'!$F$20</f>
        <v>0.16207300021353654</v>
      </c>
      <c r="BG541" s="13">
        <v>0.1</v>
      </c>
      <c r="BH541" s="13">
        <f t="shared" si="459"/>
        <v>54.400000000000006</v>
      </c>
      <c r="BI541">
        <f>(((((BD541+BE541+BF541)/0.738210935315612)^2)+((BH541/Q541)^2))^(1/2))*T541</f>
        <v>96.882736480810692</v>
      </c>
      <c r="BJ541">
        <f>(((BH541)^2)+((BI541^2))^(1/2))</f>
        <v>3056.2427364808113</v>
      </c>
      <c r="BK541" s="13">
        <f t="shared" si="460"/>
        <v>1.01</v>
      </c>
      <c r="BL541" s="13">
        <f t="shared" si="461"/>
        <v>0.19</v>
      </c>
      <c r="BM541" s="13">
        <f t="shared" si="462"/>
        <v>1.8050000000000002</v>
      </c>
      <c r="BN541" s="13">
        <f t="shared" si="463"/>
        <v>16.02</v>
      </c>
      <c r="BO541" s="13">
        <f t="shared" si="464"/>
        <v>0.3125</v>
      </c>
      <c r="BP541" s="13">
        <f t="shared" si="465"/>
        <v>0.10149999999999999</v>
      </c>
      <c r="BQ541" s="13">
        <f>((((BJ541/(Q541+R541+S541+T541))^2)+((BK541/W541)^2))^(1/2))*AD541</f>
        <v>0.48692337468225755</v>
      </c>
      <c r="BR541" s="209">
        <f>((((BJ541/(Q541+R541+S541+T541))^2)+((BL541/X541)^2))^(1/2))*AE541</f>
        <v>9.1599446722404887E-2</v>
      </c>
      <c r="BS541" s="209">
        <f>(((((BJ541/(Q541+R541+S541+T541))^2)+((BM541/Y541)^2))^(1/2))*AF541)</f>
        <v>0.87019474386284656</v>
      </c>
      <c r="BT541" s="209">
        <f>((((BJ541/(Q541+R541+S541+T541))^2)+((BN541/Z541)^2))^(1/2))*AG541</f>
        <v>7.7232796657522442</v>
      </c>
      <c r="BU541" s="209">
        <f>((((BJ541/(Q541+R541+S541+T541))^2)+((BO541/AA541)^2))^(1/2))*AH541</f>
        <v>0.15065698474079753</v>
      </c>
      <c r="BV541" s="209">
        <f>((((BJ541/(Q541+R541+S541+T541))^2)+((BP541/AB541)^2))^(1/2))*AI541</f>
        <v>3.724284917104817E-2</v>
      </c>
      <c r="CI541"/>
      <c r="CJ541"/>
      <c r="CK541"/>
      <c r="CL541"/>
      <c r="CM541"/>
    </row>
    <row r="542" spans="1:91" s="65" customFormat="1" ht="12.95" customHeight="1" thickBot="1" x14ac:dyDescent="0.3">
      <c r="A542" s="13">
        <v>4.6732684797861603</v>
      </c>
      <c r="B542" s="13">
        <v>-74.143751861311401</v>
      </c>
      <c r="C542" s="13">
        <v>24</v>
      </c>
      <c r="D542" s="13">
        <v>32</v>
      </c>
      <c r="E542" s="13">
        <v>1911</v>
      </c>
      <c r="F542" s="58" t="s">
        <v>13</v>
      </c>
      <c r="G542" s="59" t="s">
        <v>1213</v>
      </c>
      <c r="H542" s="60" t="s">
        <v>324</v>
      </c>
      <c r="I542" s="16" t="s">
        <v>1594</v>
      </c>
      <c r="J542" s="16"/>
      <c r="K542" s="61">
        <v>40595</v>
      </c>
      <c r="L542" s="16">
        <v>9</v>
      </c>
      <c r="M542" s="16">
        <v>7</v>
      </c>
      <c r="N542" s="3">
        <f t="shared" si="432"/>
        <v>270</v>
      </c>
      <c r="O542" s="3">
        <v>30</v>
      </c>
      <c r="P542" s="16" t="s">
        <v>1554</v>
      </c>
      <c r="Q542" s="62">
        <v>550</v>
      </c>
      <c r="R542" s="14"/>
      <c r="S542" s="14"/>
      <c r="T542" s="14"/>
      <c r="U542" s="17">
        <v>3.9E-2</v>
      </c>
      <c r="V542" s="33">
        <v>0.36</v>
      </c>
      <c r="W542" s="34">
        <v>1.8</v>
      </c>
      <c r="X542" s="33">
        <v>10.3</v>
      </c>
      <c r="Y542" s="29">
        <f>0.01805*1000</f>
        <v>18.05</v>
      </c>
      <c r="Z542" s="34">
        <v>311.5</v>
      </c>
      <c r="AA542" s="21">
        <f>0.003125*1000</f>
        <v>3.125</v>
      </c>
      <c r="AB542" s="216">
        <v>0.28499999999999998</v>
      </c>
      <c r="AC542" s="237">
        <f t="shared" si="433"/>
        <v>3.1218269817035803E-3</v>
      </c>
      <c r="AD542" s="22">
        <f t="shared" si="434"/>
        <v>1.5609134908517902E-2</v>
      </c>
      <c r="AE542" s="22">
        <f t="shared" si="435"/>
        <v>8.9318938643185769E-2</v>
      </c>
      <c r="AF542" s="22">
        <f t="shared" si="436"/>
        <v>0.15652493616597118</v>
      </c>
      <c r="AG542" s="22">
        <f t="shared" si="437"/>
        <v>2.701247513335181</v>
      </c>
      <c r="AH542" s="22">
        <f t="shared" si="438"/>
        <v>2.7099192549510247E-2</v>
      </c>
      <c r="AI542" s="238">
        <f t="shared" si="439"/>
        <v>1.8810000000000001E-3</v>
      </c>
      <c r="AJ542" s="247">
        <f t="shared" si="440"/>
        <v>8.6717416158432791E-6</v>
      </c>
      <c r="AK542" s="23">
        <f t="shared" si="441"/>
        <v>4.3358708079216396E-5</v>
      </c>
      <c r="AL542" s="23">
        <f t="shared" si="442"/>
        <v>2.4810816289773824E-4</v>
      </c>
      <c r="AM542" s="23">
        <f t="shared" si="443"/>
        <v>4.3479148934991998E-4</v>
      </c>
      <c r="AN542" s="23">
        <f t="shared" si="444"/>
        <v>7.503465314819947E-3</v>
      </c>
      <c r="AO542" s="23">
        <f t="shared" si="445"/>
        <v>7.5275534859750687E-5</v>
      </c>
      <c r="AP542" s="248">
        <f t="shared" si="446"/>
        <v>5.2249999999999999E-6</v>
      </c>
      <c r="AQ542" s="256">
        <f t="shared" si="447"/>
        <v>43.358708079216399</v>
      </c>
      <c r="AR542" s="257">
        <f t="shared" si="448"/>
        <v>248.10816289773825</v>
      </c>
      <c r="AS542" s="257">
        <f t="shared" si="449"/>
        <v>434.79148934991997</v>
      </c>
      <c r="AT542" s="257">
        <f t="shared" si="450"/>
        <v>7503.4653148199468</v>
      </c>
      <c r="AU542" s="257">
        <f t="shared" si="451"/>
        <v>75.275534859750692</v>
      </c>
      <c r="AV542" s="258">
        <f t="shared" si="452"/>
        <v>5.2249999999999996</v>
      </c>
      <c r="AW542" s="264">
        <v>1</v>
      </c>
      <c r="AX542" s="265">
        <f t="shared" si="453"/>
        <v>43.358708079216399</v>
      </c>
      <c r="AY542" s="265">
        <f t="shared" si="454"/>
        <v>248.10816289773825</v>
      </c>
      <c r="AZ542" s="265">
        <f t="shared" si="455"/>
        <v>434.79148934991997</v>
      </c>
      <c r="BA542" s="265">
        <f t="shared" si="456"/>
        <v>7503.4653148199468</v>
      </c>
      <c r="BB542" s="265">
        <f t="shared" si="457"/>
        <v>75.275534859750692</v>
      </c>
      <c r="BC542" s="266">
        <f t="shared" si="458"/>
        <v>5.2249999999999996</v>
      </c>
      <c r="BG542" s="13">
        <v>0.1</v>
      </c>
      <c r="BH542" s="13">
        <f t="shared" si="459"/>
        <v>55</v>
      </c>
      <c r="BI542"/>
      <c r="BJ542">
        <f>BH542</f>
        <v>55</v>
      </c>
      <c r="BK542" s="13">
        <f t="shared" si="460"/>
        <v>0.18000000000000002</v>
      </c>
      <c r="BL542" s="13">
        <f t="shared" si="461"/>
        <v>1.03</v>
      </c>
      <c r="BM542" s="13">
        <f t="shared" si="462"/>
        <v>1.8050000000000002</v>
      </c>
      <c r="BN542" s="13">
        <f t="shared" si="463"/>
        <v>31.150000000000002</v>
      </c>
      <c r="BO542" s="13">
        <f t="shared" si="464"/>
        <v>0.3125</v>
      </c>
      <c r="BP542" s="13">
        <f t="shared" si="465"/>
        <v>2.8499999999999998E-2</v>
      </c>
      <c r="BQ542" s="13">
        <f>((((BJ542/Q542)^2)+((BK542/W542)^2))^(1/2))*AD542</f>
        <v>2.2074650284537342E-3</v>
      </c>
      <c r="BR542" s="209">
        <f>(((((BJ542/Q542))^2)+((BL542/X542)^2))^(1/2))*AE542</f>
        <v>1.2631605440596364E-2</v>
      </c>
      <c r="BS542" s="209">
        <f>(((((BJ542/Q542))^2)+((BM542/Y542)^2))^(1/2))*AF542</f>
        <v>2.2135968757549945E-2</v>
      </c>
      <c r="BT542" s="209">
        <f>((((BJ542/Q542)^2)+((BN542/Z542)^2))^(1/2))*AG542</f>
        <v>0.38201408686852117</v>
      </c>
      <c r="BU542" s="209">
        <f>((((BJ542/Q542)^2)+((BO542/AA542)^2))^(1/2))*AH542</f>
        <v>3.8324045632877331E-3</v>
      </c>
      <c r="BV542" s="209">
        <f>((((BJ542/Q542)^2)+((BP542/AB542)^2))^(1/2))*AI542</f>
        <v>2.6601357108237925E-4</v>
      </c>
      <c r="CI542"/>
      <c r="CJ542"/>
      <c r="CK542"/>
      <c r="CL542"/>
      <c r="CM542"/>
    </row>
    <row r="543" spans="1:91" s="65" customFormat="1" ht="12.95" customHeight="1" thickBot="1" x14ac:dyDescent="0.3">
      <c r="A543" s="13">
        <v>4.6734277777777784</v>
      </c>
      <c r="B543" s="13">
        <v>-74.099066666666658</v>
      </c>
      <c r="C543" s="13">
        <v>29</v>
      </c>
      <c r="D543" s="13">
        <v>32</v>
      </c>
      <c r="E543" s="13">
        <v>2409</v>
      </c>
      <c r="F543" s="3" t="s">
        <v>5</v>
      </c>
      <c r="G543" s="4" t="s">
        <v>225</v>
      </c>
      <c r="H543" s="5" t="s">
        <v>226</v>
      </c>
      <c r="I543" s="14" t="s">
        <v>1587</v>
      </c>
      <c r="J543" s="3" t="s">
        <v>1556</v>
      </c>
      <c r="K543" s="6">
        <v>40641</v>
      </c>
      <c r="L543" s="3">
        <f>O543/12</f>
        <v>2.1666666666666665</v>
      </c>
      <c r="M543" s="3">
        <v>2</v>
      </c>
      <c r="N543" s="3">
        <f t="shared" si="432"/>
        <v>56.333333333333329</v>
      </c>
      <c r="O543" s="3">
        <v>26</v>
      </c>
      <c r="P543" s="14" t="s">
        <v>1554</v>
      </c>
      <c r="Q543" s="3">
        <v>1000</v>
      </c>
      <c r="R543" s="14"/>
      <c r="S543" s="14">
        <f>0.392899638837687*Q543</f>
        <v>392.89963883768701</v>
      </c>
      <c r="T543" s="14"/>
      <c r="U543" s="17">
        <v>3.9E-2</v>
      </c>
      <c r="V543" s="27">
        <v>2</v>
      </c>
      <c r="W543" s="28">
        <v>10</v>
      </c>
      <c r="X543" s="27">
        <v>4.3</v>
      </c>
      <c r="Y543" s="29">
        <v>18.05</v>
      </c>
      <c r="Z543" s="28">
        <v>148.69999999999999</v>
      </c>
      <c r="AA543" s="31">
        <v>3.125</v>
      </c>
      <c r="AB543" s="225">
        <v>0.90300000000000002</v>
      </c>
      <c r="AC543" s="237">
        <f t="shared" si="433"/>
        <v>4.3923148235643063E-2</v>
      </c>
      <c r="AD543" s="22">
        <f t="shared" si="434"/>
        <v>0.21961574117821531</v>
      </c>
      <c r="AE543" s="22">
        <f t="shared" si="435"/>
        <v>9.4434768706632588E-2</v>
      </c>
      <c r="AF543" s="22">
        <f t="shared" si="436"/>
        <v>0.39640641282667871</v>
      </c>
      <c r="AG543" s="22">
        <f t="shared" si="437"/>
        <v>3.2656860713200615</v>
      </c>
      <c r="AH543" s="22">
        <f t="shared" si="438"/>
        <v>6.8629919118192301E-2</v>
      </c>
      <c r="AI543" s="238">
        <f t="shared" si="439"/>
        <v>1.5093460486445175E-2</v>
      </c>
      <c r="AJ543" s="247">
        <f t="shared" si="440"/>
        <v>1.4077932126808673E-4</v>
      </c>
      <c r="AK543" s="23">
        <f t="shared" si="441"/>
        <v>7.0389660634043367E-4</v>
      </c>
      <c r="AL543" s="23">
        <f t="shared" si="442"/>
        <v>3.0267554072638649E-4</v>
      </c>
      <c r="AM543" s="23">
        <f t="shared" si="443"/>
        <v>1.2705333744444831E-3</v>
      </c>
      <c r="AN543" s="23">
        <f t="shared" si="444"/>
        <v>1.0466942536282248E-2</v>
      </c>
      <c r="AO543" s="23">
        <f t="shared" si="445"/>
        <v>2.1996768948138559E-4</v>
      </c>
      <c r="AP543" s="248">
        <f t="shared" si="446"/>
        <v>4.8376475918093508E-5</v>
      </c>
      <c r="AQ543" s="256">
        <f t="shared" si="447"/>
        <v>703.89660634043366</v>
      </c>
      <c r="AR543" s="257">
        <f t="shared" si="448"/>
        <v>302.67554072638649</v>
      </c>
      <c r="AS543" s="257">
        <f t="shared" si="449"/>
        <v>1270.5333744444831</v>
      </c>
      <c r="AT543" s="257">
        <f t="shared" si="450"/>
        <v>10466.942536282248</v>
      </c>
      <c r="AU543" s="257">
        <f t="shared" si="451"/>
        <v>219.96768948138558</v>
      </c>
      <c r="AV543" s="258">
        <f t="shared" si="452"/>
        <v>48.376475918093504</v>
      </c>
      <c r="AW543" s="264">
        <v>0</v>
      </c>
      <c r="AX543" s="265">
        <f t="shared" si="453"/>
        <v>0</v>
      </c>
      <c r="AY543" s="265">
        <f t="shared" si="454"/>
        <v>0</v>
      </c>
      <c r="AZ543" s="265">
        <f t="shared" si="455"/>
        <v>0</v>
      </c>
      <c r="BA543" s="265">
        <f t="shared" si="456"/>
        <v>0</v>
      </c>
      <c r="BB543" s="265">
        <f t="shared" si="457"/>
        <v>0</v>
      </c>
      <c r="BC543" s="266">
        <f t="shared" si="458"/>
        <v>0</v>
      </c>
      <c r="BE543" s="212">
        <f>'F. CONVERSIÓN DE CARBÓN A CARNE'!$H$20</f>
        <v>8.6971304768698895E-2</v>
      </c>
      <c r="BG543" s="13">
        <v>0.1</v>
      </c>
      <c r="BH543" s="13">
        <f t="shared" si="459"/>
        <v>100</v>
      </c>
      <c r="BI543">
        <f>(((((BD543+BE543+BF543)/0.392899638837687)^2)+((BH543/Q543)^2))^(1/2))*S543</f>
        <v>95.434318330240899</v>
      </c>
      <c r="BJ543">
        <f>(((BH543)^2)+((BI543^2))^(1/2))</f>
        <v>10095.434318330241</v>
      </c>
      <c r="BK543" s="13">
        <f t="shared" si="460"/>
        <v>1</v>
      </c>
      <c r="BL543" s="13">
        <f t="shared" si="461"/>
        <v>0.43</v>
      </c>
      <c r="BM543" s="13">
        <f t="shared" si="462"/>
        <v>1.8050000000000002</v>
      </c>
      <c r="BN543" s="13">
        <f t="shared" si="463"/>
        <v>14.87</v>
      </c>
      <c r="BO543" s="13">
        <f t="shared" si="464"/>
        <v>0.3125</v>
      </c>
      <c r="BP543" s="13">
        <f t="shared" si="465"/>
        <v>9.0300000000000005E-2</v>
      </c>
      <c r="BQ543" s="13">
        <f>((((BJ543/(Q543+R543+S543+T543))^2)+((BK543/W543)^2))^(1/2))*AD543</f>
        <v>1.5918787329474944</v>
      </c>
      <c r="BR543" s="209">
        <f>((((BJ543/(Q543+R543+S543+T543))^2)+((BL543/X543)^2))^(1/2))*AE543</f>
        <v>0.68450785516742263</v>
      </c>
      <c r="BS543" s="209">
        <f>(((((BJ543/(Q543+R543+S543+T543))^2)+((BM543/Y543)^2))^(1/2))*AF543)</f>
        <v>2.8733411129702278</v>
      </c>
      <c r="BT543" s="209">
        <f>((((BJ543/(Q543+R543+S543+T543))^2)+((BN543/Z543)^2))^(1/2))*AG543</f>
        <v>23.67123675892924</v>
      </c>
      <c r="BU543" s="209">
        <f>((((BJ543/(Q543+R543+S543+T543))^2)+((BO543/AA543)^2))^(1/2))*AH543</f>
        <v>0.49746210404609209</v>
      </c>
      <c r="BV543" s="209">
        <f>((((BJ543/(Q543+R543+S543+T543))^2)+((BP543/AB543)^2))^(1/2))*AI543</f>
        <v>0.10940453824508806</v>
      </c>
      <c r="CI543"/>
      <c r="CJ543"/>
      <c r="CK543"/>
      <c r="CL543"/>
      <c r="CM543"/>
    </row>
    <row r="544" spans="1:91" s="65" customFormat="1" ht="12.95" customHeight="1" thickBot="1" x14ac:dyDescent="0.3">
      <c r="A544" s="13">
        <v>4.6735790729605799</v>
      </c>
      <c r="B544" s="13">
        <v>-74.146609529442699</v>
      </c>
      <c r="C544" s="13">
        <v>24</v>
      </c>
      <c r="D544" s="13">
        <v>32</v>
      </c>
      <c r="E544" s="13">
        <v>1911</v>
      </c>
      <c r="F544" s="58" t="s">
        <v>13</v>
      </c>
      <c r="G544" s="59" t="s">
        <v>1187</v>
      </c>
      <c r="H544" s="60" t="s">
        <v>1188</v>
      </c>
      <c r="I544" s="16" t="s">
        <v>1610</v>
      </c>
      <c r="J544" s="16"/>
      <c r="K544" s="73">
        <v>39728</v>
      </c>
      <c r="L544" s="16">
        <v>8</v>
      </c>
      <c r="M544" s="16">
        <v>7</v>
      </c>
      <c r="N544" s="3">
        <f t="shared" si="432"/>
        <v>240</v>
      </c>
      <c r="O544" s="3">
        <v>30</v>
      </c>
      <c r="P544" s="16" t="s">
        <v>1554</v>
      </c>
      <c r="Q544" s="16">
        <v>28800</v>
      </c>
      <c r="R544" s="14"/>
      <c r="S544" s="14"/>
      <c r="T544" s="14"/>
      <c r="U544" s="17">
        <v>3.9E-2</v>
      </c>
      <c r="V544" s="33">
        <v>0.36</v>
      </c>
      <c r="W544" s="34">
        <v>1.8</v>
      </c>
      <c r="X544" s="33">
        <v>10.3</v>
      </c>
      <c r="Y544" s="29">
        <f>0.01805*1000</f>
        <v>18.05</v>
      </c>
      <c r="Z544" s="34">
        <v>311.5</v>
      </c>
      <c r="AA544" s="21">
        <f>0.003125*1000</f>
        <v>3.125</v>
      </c>
      <c r="AB544" s="216">
        <v>0.28499999999999998</v>
      </c>
      <c r="AC544" s="237">
        <f t="shared" si="433"/>
        <v>0.16347021286011476</v>
      </c>
      <c r="AD544" s="22">
        <f t="shared" si="434"/>
        <v>0.81735106430057369</v>
      </c>
      <c r="AE544" s="22">
        <f t="shared" si="435"/>
        <v>4.6770644234977281</v>
      </c>
      <c r="AF544" s="22">
        <f t="shared" si="436"/>
        <v>8.1962148392363101</v>
      </c>
      <c r="AG544" s="22">
        <f t="shared" si="437"/>
        <v>141.44714251646039</v>
      </c>
      <c r="AH544" s="22">
        <f t="shared" si="438"/>
        <v>1.4190122644107184</v>
      </c>
      <c r="AI544" s="238">
        <f t="shared" si="439"/>
        <v>9.8496E-2</v>
      </c>
      <c r="AJ544" s="247">
        <f t="shared" si="440"/>
        <v>4.5408392461142988E-4</v>
      </c>
      <c r="AK544" s="23">
        <f t="shared" si="441"/>
        <v>2.2704196230571494E-3</v>
      </c>
      <c r="AL544" s="23">
        <f t="shared" si="442"/>
        <v>1.2991845620827022E-2</v>
      </c>
      <c r="AM544" s="23">
        <f t="shared" si="443"/>
        <v>2.2767263442323084E-2</v>
      </c>
      <c r="AN544" s="23">
        <f t="shared" si="444"/>
        <v>0.39290872921238995</v>
      </c>
      <c r="AO544" s="23">
        <f t="shared" si="445"/>
        <v>3.9417007344742178E-3</v>
      </c>
      <c r="AP544" s="248">
        <f t="shared" si="446"/>
        <v>2.7359999999999998E-4</v>
      </c>
      <c r="AQ544" s="256">
        <f t="shared" si="447"/>
        <v>2270.4196230571492</v>
      </c>
      <c r="AR544" s="257">
        <f t="shared" si="448"/>
        <v>12991.845620827022</v>
      </c>
      <c r="AS544" s="257">
        <f t="shared" si="449"/>
        <v>22767.263442323085</v>
      </c>
      <c r="AT544" s="257">
        <f t="shared" si="450"/>
        <v>392908.72921238997</v>
      </c>
      <c r="AU544" s="257">
        <f t="shared" si="451"/>
        <v>3941.7007344742178</v>
      </c>
      <c r="AV544" s="258">
        <f t="shared" si="452"/>
        <v>273.59999999999997</v>
      </c>
      <c r="AW544" s="264">
        <v>1</v>
      </c>
      <c r="AX544" s="265">
        <f t="shared" si="453"/>
        <v>2270.4196230571492</v>
      </c>
      <c r="AY544" s="265">
        <f t="shared" si="454"/>
        <v>12991.845620827022</v>
      </c>
      <c r="AZ544" s="265">
        <f t="shared" si="455"/>
        <v>22767.263442323085</v>
      </c>
      <c r="BA544" s="265">
        <f t="shared" si="456"/>
        <v>392908.72921238997</v>
      </c>
      <c r="BB544" s="265">
        <f t="shared" si="457"/>
        <v>3941.7007344742178</v>
      </c>
      <c r="BC544" s="266">
        <f t="shared" si="458"/>
        <v>273.59999999999997</v>
      </c>
      <c r="BG544" s="13">
        <v>0.1</v>
      </c>
      <c r="BH544" s="13">
        <f t="shared" si="459"/>
        <v>2880</v>
      </c>
      <c r="BI544"/>
      <c r="BJ544">
        <f>BH544</f>
        <v>2880</v>
      </c>
      <c r="BK544" s="13">
        <f t="shared" si="460"/>
        <v>0.18000000000000002</v>
      </c>
      <c r="BL544" s="13">
        <f t="shared" si="461"/>
        <v>1.03</v>
      </c>
      <c r="BM544" s="13">
        <f t="shared" si="462"/>
        <v>1.8050000000000002</v>
      </c>
      <c r="BN544" s="13">
        <f t="shared" si="463"/>
        <v>31.150000000000002</v>
      </c>
      <c r="BO544" s="13">
        <f t="shared" si="464"/>
        <v>0.3125</v>
      </c>
      <c r="BP544" s="13">
        <f t="shared" si="465"/>
        <v>2.8499999999999998E-2</v>
      </c>
      <c r="BQ544" s="13">
        <f>((((BJ544/Q544)^2)+((BK544/W544)^2))^(1/2))*AD544</f>
        <v>0.11559089603539552</v>
      </c>
      <c r="BR544" s="209">
        <f>(((((BJ544/Q544))^2)+((BL544/X544)^2))^(1/2))*AE544</f>
        <v>0.66143679398031885</v>
      </c>
      <c r="BS544" s="209">
        <f>(((((BJ544/Q544))^2)+((BM544/Y544)^2))^(1/2))*AF544</f>
        <v>1.159119818577161</v>
      </c>
      <c r="BT544" s="209">
        <f>((((BJ544/Q544)^2)+((BN544/Z544)^2))^(1/2))*AG544</f>
        <v>20.003646730569837</v>
      </c>
      <c r="BU544" s="209">
        <f>((((BJ544/Q544)^2)+((BO544/AA544)^2))^(1/2))*AH544</f>
        <v>0.20067863895033947</v>
      </c>
      <c r="BV544" s="209">
        <f>((((BJ544/Q544)^2)+((BP544/AB544)^2))^(1/2))*AI544</f>
        <v>1.3929437903950039E-2</v>
      </c>
      <c r="CI544"/>
      <c r="CJ544"/>
      <c r="CK544"/>
      <c r="CL544"/>
      <c r="CM544"/>
    </row>
    <row r="545" spans="1:91" s="65" customFormat="1" ht="12.95" customHeight="1" thickBot="1" x14ac:dyDescent="0.3">
      <c r="A545" s="13">
        <v>4.6738564054186096</v>
      </c>
      <c r="B545" s="13">
        <v>-74.143702879765101</v>
      </c>
      <c r="C545" s="13">
        <v>24</v>
      </c>
      <c r="D545" s="13">
        <v>32</v>
      </c>
      <c r="E545" s="13">
        <v>1911</v>
      </c>
      <c r="F545" s="3" t="s">
        <v>5</v>
      </c>
      <c r="G545" s="4" t="s">
        <v>310</v>
      </c>
      <c r="H545" s="5" t="s">
        <v>311</v>
      </c>
      <c r="I545" s="14" t="s">
        <v>1594</v>
      </c>
      <c r="J545" s="3" t="s">
        <v>1553</v>
      </c>
      <c r="K545" s="6">
        <v>40626</v>
      </c>
      <c r="L545" s="15">
        <v>12</v>
      </c>
      <c r="M545" s="3">
        <v>7</v>
      </c>
      <c r="N545" s="3">
        <f t="shared" si="432"/>
        <v>360</v>
      </c>
      <c r="O545" s="3">
        <v>30</v>
      </c>
      <c r="P545" s="14" t="s">
        <v>1554</v>
      </c>
      <c r="Q545" s="3">
        <v>400</v>
      </c>
      <c r="R545" s="14"/>
      <c r="S545" s="14"/>
      <c r="T545" s="14">
        <f>0.738210935315612*Q545</f>
        <v>295.28437412624481</v>
      </c>
      <c r="U545" s="17">
        <v>3.9E-2</v>
      </c>
      <c r="V545" s="27">
        <v>2.02</v>
      </c>
      <c r="W545" s="28">
        <v>10.1</v>
      </c>
      <c r="X545" s="27">
        <v>1.9</v>
      </c>
      <c r="Y545" s="155">
        <v>18.05</v>
      </c>
      <c r="Z545" s="28">
        <v>160.19999999999999</v>
      </c>
      <c r="AA545" s="21">
        <v>3.125</v>
      </c>
      <c r="AB545" s="222">
        <v>1.0149999999999999</v>
      </c>
      <c r="AC545" s="237">
        <f t="shared" si="433"/>
        <v>2.2144071659547872E-2</v>
      </c>
      <c r="AD545" s="22">
        <f t="shared" si="434"/>
        <v>0.11072035829773938</v>
      </c>
      <c r="AE545" s="22">
        <f t="shared" si="435"/>
        <v>2.0828582254030181E-2</v>
      </c>
      <c r="AF545" s="22">
        <f t="shared" si="436"/>
        <v>0.1978715314132867</v>
      </c>
      <c r="AG545" s="22">
        <f t="shared" si="437"/>
        <v>1.7561783563661233</v>
      </c>
      <c r="AH545" s="22">
        <f t="shared" si="438"/>
        <v>3.4257536602023325E-2</v>
      </c>
      <c r="AI545" s="238">
        <f t="shared" si="439"/>
        <v>8.4685636768576603E-3</v>
      </c>
      <c r="AJ545" s="247">
        <f t="shared" si="440"/>
        <v>6.1511310165410758E-5</v>
      </c>
      <c r="AK545" s="23">
        <f t="shared" si="441"/>
        <v>3.0755655082705384E-4</v>
      </c>
      <c r="AL545" s="23">
        <f t="shared" si="442"/>
        <v>5.7857172927861611E-5</v>
      </c>
      <c r="AM545" s="23">
        <f t="shared" si="443"/>
        <v>5.4964314281468526E-4</v>
      </c>
      <c r="AN545" s="23">
        <f t="shared" si="444"/>
        <v>4.8782732121281204E-3</v>
      </c>
      <c r="AO545" s="23">
        <f t="shared" si="445"/>
        <v>9.5159823894509231E-5</v>
      </c>
      <c r="AP545" s="248">
        <f t="shared" si="446"/>
        <v>2.3523787991271279E-5</v>
      </c>
      <c r="AQ545" s="256">
        <f t="shared" si="447"/>
        <v>307.55655082705385</v>
      </c>
      <c r="AR545" s="257">
        <f t="shared" si="448"/>
        <v>57.857172927861612</v>
      </c>
      <c r="AS545" s="257">
        <f t="shared" si="449"/>
        <v>549.64314281468523</v>
      </c>
      <c r="AT545" s="257">
        <f t="shared" si="450"/>
        <v>4878.2732121281206</v>
      </c>
      <c r="AU545" s="257">
        <f t="shared" si="451"/>
        <v>95.159823894509231</v>
      </c>
      <c r="AV545" s="258">
        <f t="shared" si="452"/>
        <v>23.523787991271277</v>
      </c>
      <c r="AW545" s="264">
        <v>1</v>
      </c>
      <c r="AX545" s="265">
        <f t="shared" si="453"/>
        <v>307.55655082705385</v>
      </c>
      <c r="AY545" s="265">
        <f t="shared" si="454"/>
        <v>57.857172927861612</v>
      </c>
      <c r="AZ545" s="265">
        <f t="shared" si="455"/>
        <v>549.64314281468523</v>
      </c>
      <c r="BA545" s="265">
        <f t="shared" si="456"/>
        <v>4878.2732121281206</v>
      </c>
      <c r="BB545" s="265">
        <f t="shared" si="457"/>
        <v>95.159823894509231</v>
      </c>
      <c r="BC545" s="266">
        <f t="shared" si="458"/>
        <v>23.523787991271277</v>
      </c>
      <c r="BD545" s="211">
        <f>'F. CONVERSIÓN DE CARBÓN A CARNE'!$F$20</f>
        <v>0.16207300021353654</v>
      </c>
      <c r="BG545" s="13">
        <v>0.1</v>
      </c>
      <c r="BH545" s="13">
        <f t="shared" si="459"/>
        <v>40</v>
      </c>
      <c r="BI545">
        <f>(((((BD545+BE545+BF545)/0.738210935315612)^2)+((BH545/Q545)^2))^(1/2))*T545</f>
        <v>71.237306235890216</v>
      </c>
      <c r="BJ545">
        <f>(((BH545)^2)+((BI545^2))^(1/2))</f>
        <v>1671.2373062358902</v>
      </c>
      <c r="BK545" s="13">
        <f t="shared" si="460"/>
        <v>1.01</v>
      </c>
      <c r="BL545" s="13">
        <f t="shared" si="461"/>
        <v>0.19</v>
      </c>
      <c r="BM545" s="13">
        <f t="shared" si="462"/>
        <v>1.8050000000000002</v>
      </c>
      <c r="BN545" s="13">
        <f t="shared" si="463"/>
        <v>16.02</v>
      </c>
      <c r="BO545" s="13">
        <f t="shared" si="464"/>
        <v>0.3125</v>
      </c>
      <c r="BP545" s="13">
        <f t="shared" si="465"/>
        <v>0.10149999999999999</v>
      </c>
      <c r="BQ545" s="13">
        <f>((((BJ545/(Q545+R545+S545+T545))^2)+((BK545/W545)^2))^(1/2))*AD545</f>
        <v>0.26636591484786293</v>
      </c>
      <c r="BR545" s="209">
        <f>((((BJ545/(Q545+R545+S545+T545))^2)+((BL545/X545)^2))^(1/2))*AE545</f>
        <v>5.0108439426825704E-2</v>
      </c>
      <c r="BS545" s="209">
        <f>(((((BJ545/(Q545+R545+S545+T545))^2)+((BM545/Y545)^2))^(1/2))*AF545)</f>
        <v>0.47603017455484414</v>
      </c>
      <c r="BT545" s="209">
        <f>((((BJ545/(Q545+R545+S545+T545))^2)+((BN545/Z545)^2))^(1/2))*AG545</f>
        <v>4.2249326295670926</v>
      </c>
      <c r="BU545" s="209">
        <f>((((BJ545/(Q545+R545+S545+T545))^2)+((BO545/AA545)^2))^(1/2))*AH545</f>
        <v>8.241519642570018E-2</v>
      </c>
      <c r="BV545" s="209">
        <f>((((BJ545/(Q545+R545+S545+T545))^2)+((BP545/AB545)^2))^(1/2))*AI545</f>
        <v>2.0373278644634125E-2</v>
      </c>
      <c r="CI545"/>
      <c r="CJ545"/>
      <c r="CK545"/>
      <c r="CL545"/>
      <c r="CM545"/>
    </row>
    <row r="546" spans="1:91" s="65" customFormat="1" ht="12.95" customHeight="1" thickBot="1" x14ac:dyDescent="0.3">
      <c r="A546" s="13">
        <v>4.6740750000000002</v>
      </c>
      <c r="B546" s="13">
        <v>-74.082925000000003</v>
      </c>
      <c r="C546" s="13">
        <v>31</v>
      </c>
      <c r="D546" s="13">
        <v>32</v>
      </c>
      <c r="E546" s="13">
        <v>2411</v>
      </c>
      <c r="F546" s="58" t="s">
        <v>13</v>
      </c>
      <c r="G546" s="59" t="s">
        <v>234</v>
      </c>
      <c r="H546" s="60" t="s">
        <v>1356</v>
      </c>
      <c r="I546" s="71" t="s">
        <v>1587</v>
      </c>
      <c r="J546" s="71"/>
      <c r="K546" s="92">
        <v>40646</v>
      </c>
      <c r="L546" s="16">
        <v>11</v>
      </c>
      <c r="M546" s="71">
        <v>7</v>
      </c>
      <c r="N546" s="3">
        <f t="shared" si="432"/>
        <v>330</v>
      </c>
      <c r="O546" s="3">
        <v>30</v>
      </c>
      <c r="P546" s="71" t="s">
        <v>1554</v>
      </c>
      <c r="Q546" s="62">
        <v>550</v>
      </c>
      <c r="R546" s="14"/>
      <c r="S546" s="14"/>
      <c r="T546" s="14"/>
      <c r="U546" s="17">
        <v>3.9E-2</v>
      </c>
      <c r="V546" s="33">
        <v>0.36</v>
      </c>
      <c r="W546" s="34">
        <v>1.8</v>
      </c>
      <c r="X546" s="33">
        <v>10.3</v>
      </c>
      <c r="Y546" s="29">
        <f>0.01805*1000</f>
        <v>18.05</v>
      </c>
      <c r="Z546" s="34">
        <v>311.5</v>
      </c>
      <c r="AA546" s="21">
        <f>0.003125*1000</f>
        <v>3.125</v>
      </c>
      <c r="AB546" s="216">
        <v>0.28499999999999998</v>
      </c>
      <c r="AC546" s="237">
        <f t="shared" si="433"/>
        <v>3.1218269817035803E-3</v>
      </c>
      <c r="AD546" s="22">
        <f t="shared" si="434"/>
        <v>1.5609134908517902E-2</v>
      </c>
      <c r="AE546" s="22">
        <f t="shared" si="435"/>
        <v>8.9318938643185769E-2</v>
      </c>
      <c r="AF546" s="22">
        <f t="shared" si="436"/>
        <v>0.15652493616597118</v>
      </c>
      <c r="AG546" s="22">
        <f t="shared" si="437"/>
        <v>2.701247513335181</v>
      </c>
      <c r="AH546" s="22">
        <f t="shared" si="438"/>
        <v>2.7099192549510247E-2</v>
      </c>
      <c r="AI546" s="238">
        <f t="shared" si="439"/>
        <v>1.8810000000000001E-3</v>
      </c>
      <c r="AJ546" s="247">
        <f t="shared" si="440"/>
        <v>8.6717416158432791E-6</v>
      </c>
      <c r="AK546" s="23">
        <f t="shared" si="441"/>
        <v>4.3358708079216396E-5</v>
      </c>
      <c r="AL546" s="23">
        <f t="shared" si="442"/>
        <v>2.4810816289773824E-4</v>
      </c>
      <c r="AM546" s="23">
        <f t="shared" si="443"/>
        <v>4.3479148934991998E-4</v>
      </c>
      <c r="AN546" s="23">
        <f t="shared" si="444"/>
        <v>7.503465314819947E-3</v>
      </c>
      <c r="AO546" s="23">
        <f t="shared" si="445"/>
        <v>7.5275534859750687E-5</v>
      </c>
      <c r="AP546" s="248">
        <f t="shared" si="446"/>
        <v>5.2249999999999999E-6</v>
      </c>
      <c r="AQ546" s="256">
        <f t="shared" si="447"/>
        <v>43.358708079216399</v>
      </c>
      <c r="AR546" s="257">
        <f t="shared" si="448"/>
        <v>248.10816289773825</v>
      </c>
      <c r="AS546" s="257">
        <f t="shared" si="449"/>
        <v>434.79148934991997</v>
      </c>
      <c r="AT546" s="257">
        <f t="shared" si="450"/>
        <v>7503.4653148199468</v>
      </c>
      <c r="AU546" s="257">
        <f t="shared" si="451"/>
        <v>75.275534859750692</v>
      </c>
      <c r="AV546" s="258">
        <f t="shared" si="452"/>
        <v>5.2249999999999996</v>
      </c>
      <c r="AW546" s="264">
        <v>1</v>
      </c>
      <c r="AX546" s="265">
        <f t="shared" si="453"/>
        <v>43.358708079216399</v>
      </c>
      <c r="AY546" s="265">
        <f t="shared" si="454"/>
        <v>248.10816289773825</v>
      </c>
      <c r="AZ546" s="265">
        <f t="shared" si="455"/>
        <v>434.79148934991997</v>
      </c>
      <c r="BA546" s="265">
        <f t="shared" si="456"/>
        <v>7503.4653148199468</v>
      </c>
      <c r="BB546" s="265">
        <f t="shared" si="457"/>
        <v>75.275534859750692</v>
      </c>
      <c r="BC546" s="266">
        <f t="shared" si="458"/>
        <v>5.2249999999999996</v>
      </c>
      <c r="BG546" s="13">
        <v>0.1</v>
      </c>
      <c r="BH546" s="13">
        <f t="shared" si="459"/>
        <v>55</v>
      </c>
      <c r="BI546"/>
      <c r="BJ546">
        <f>BH546</f>
        <v>55</v>
      </c>
      <c r="BK546" s="13">
        <f t="shared" si="460"/>
        <v>0.18000000000000002</v>
      </c>
      <c r="BL546" s="13">
        <f t="shared" si="461"/>
        <v>1.03</v>
      </c>
      <c r="BM546" s="13">
        <f t="shared" si="462"/>
        <v>1.8050000000000002</v>
      </c>
      <c r="BN546" s="13">
        <f t="shared" si="463"/>
        <v>31.150000000000002</v>
      </c>
      <c r="BO546" s="13">
        <f t="shared" si="464"/>
        <v>0.3125</v>
      </c>
      <c r="BP546" s="13">
        <f t="shared" si="465"/>
        <v>2.8499999999999998E-2</v>
      </c>
      <c r="BQ546" s="13">
        <f>((((BJ546/Q546)^2)+((BK546/W546)^2))^(1/2))*AD546</f>
        <v>2.2074650284537342E-3</v>
      </c>
      <c r="BR546" s="209">
        <f>(((((BJ546/Q546))^2)+((BL546/X546)^2))^(1/2))*AE546</f>
        <v>1.2631605440596364E-2</v>
      </c>
      <c r="BS546" s="209">
        <f>(((((BJ546/Q546))^2)+((BM546/Y546)^2))^(1/2))*AF546</f>
        <v>2.2135968757549945E-2</v>
      </c>
      <c r="BT546" s="209">
        <f>((((BJ546/Q546)^2)+((BN546/Z546)^2))^(1/2))*AG546</f>
        <v>0.38201408686852117</v>
      </c>
      <c r="BU546" s="209">
        <f>((((BJ546/Q546)^2)+((BO546/AA546)^2))^(1/2))*AH546</f>
        <v>3.8324045632877331E-3</v>
      </c>
      <c r="BV546" s="209">
        <f>((((BJ546/Q546)^2)+((BP546/AB546)^2))^(1/2))*AI546</f>
        <v>2.6601357108237925E-4</v>
      </c>
      <c r="CI546"/>
      <c r="CJ546"/>
      <c r="CK546"/>
      <c r="CL546"/>
      <c r="CM546"/>
    </row>
    <row r="547" spans="1:91" s="65" customFormat="1" ht="12.95" customHeight="1" thickBot="1" x14ac:dyDescent="0.3">
      <c r="A547" s="13">
        <v>4.6742632071669403</v>
      </c>
      <c r="B547" s="13">
        <v>-74.083423325555998</v>
      </c>
      <c r="C547" s="13">
        <v>31</v>
      </c>
      <c r="D547" s="13">
        <v>32</v>
      </c>
      <c r="E547" s="13">
        <v>2411</v>
      </c>
      <c r="F547" s="3" t="s">
        <v>5</v>
      </c>
      <c r="G547" s="4" t="s">
        <v>83</v>
      </c>
      <c r="H547" s="5" t="s">
        <v>84</v>
      </c>
      <c r="I547" s="14" t="s">
        <v>1563</v>
      </c>
      <c r="J547" s="3" t="s">
        <v>1553</v>
      </c>
      <c r="K547" s="6" t="s">
        <v>1551</v>
      </c>
      <c r="L547" s="15">
        <v>12</v>
      </c>
      <c r="M547" s="3">
        <v>7</v>
      </c>
      <c r="N547" s="3">
        <f t="shared" si="432"/>
        <v>360</v>
      </c>
      <c r="O547" s="3">
        <v>30</v>
      </c>
      <c r="P547" s="14" t="s">
        <v>1554</v>
      </c>
      <c r="Q547" s="3">
        <v>2400</v>
      </c>
      <c r="R547" s="14"/>
      <c r="S547" s="14"/>
      <c r="T547" s="14">
        <f>0.738210935315612*Q547</f>
        <v>1771.7062447574688</v>
      </c>
      <c r="U547" s="17">
        <v>3.9E-2</v>
      </c>
      <c r="V547" s="27">
        <v>2.02</v>
      </c>
      <c r="W547" s="28">
        <v>10.1</v>
      </c>
      <c r="X547" s="27">
        <v>1.9</v>
      </c>
      <c r="Y547" s="155">
        <v>18.05</v>
      </c>
      <c r="Z547" s="28">
        <v>160.19999999999999</v>
      </c>
      <c r="AA547" s="21">
        <v>3.125</v>
      </c>
      <c r="AB547" s="222">
        <v>1.0149999999999999</v>
      </c>
      <c r="AC547" s="237">
        <f t="shared" si="433"/>
        <v>0.13286442995728726</v>
      </c>
      <c r="AD547" s="22">
        <f t="shared" si="434"/>
        <v>0.66432214978643622</v>
      </c>
      <c r="AE547" s="22">
        <f t="shared" si="435"/>
        <v>0.12497149352418108</v>
      </c>
      <c r="AF547" s="22">
        <f t="shared" si="436"/>
        <v>1.1872291884797206</v>
      </c>
      <c r="AG547" s="22">
        <f t="shared" si="437"/>
        <v>10.537070138196743</v>
      </c>
      <c r="AH547" s="22">
        <f t="shared" si="438"/>
        <v>0.20554521961213995</v>
      </c>
      <c r="AI547" s="238">
        <f t="shared" si="439"/>
        <v>5.0811382061145965E-2</v>
      </c>
      <c r="AJ547" s="247">
        <f t="shared" si="440"/>
        <v>3.690678609924646E-4</v>
      </c>
      <c r="AK547" s="23">
        <f t="shared" si="441"/>
        <v>1.8453393049623228E-3</v>
      </c>
      <c r="AL547" s="23">
        <f t="shared" si="442"/>
        <v>3.4714303756716965E-4</v>
      </c>
      <c r="AM547" s="23">
        <f t="shared" si="443"/>
        <v>3.2978588568881128E-3</v>
      </c>
      <c r="AN547" s="23">
        <f t="shared" si="444"/>
        <v>2.9269639272768731E-2</v>
      </c>
      <c r="AO547" s="23">
        <f t="shared" si="445"/>
        <v>5.7095894336705547E-4</v>
      </c>
      <c r="AP547" s="248">
        <f t="shared" si="446"/>
        <v>1.4114272794762768E-4</v>
      </c>
      <c r="AQ547" s="256">
        <f t="shared" si="447"/>
        <v>1845.3393049623228</v>
      </c>
      <c r="AR547" s="257">
        <f t="shared" si="448"/>
        <v>347.14303756716964</v>
      </c>
      <c r="AS547" s="257">
        <f t="shared" si="449"/>
        <v>3297.8588568881128</v>
      </c>
      <c r="AT547" s="257">
        <f t="shared" si="450"/>
        <v>29269.639272768731</v>
      </c>
      <c r="AU547" s="257">
        <f t="shared" si="451"/>
        <v>570.95894336705544</v>
      </c>
      <c r="AV547" s="258">
        <f t="shared" si="452"/>
        <v>141.14272794762769</v>
      </c>
      <c r="AW547" s="264">
        <v>1</v>
      </c>
      <c r="AX547" s="265">
        <f t="shared" si="453"/>
        <v>1845.3393049623228</v>
      </c>
      <c r="AY547" s="265">
        <f t="shared" si="454"/>
        <v>347.14303756716964</v>
      </c>
      <c r="AZ547" s="265">
        <f t="shared" si="455"/>
        <v>3297.8588568881128</v>
      </c>
      <c r="BA547" s="265">
        <f t="shared" si="456"/>
        <v>29269.639272768731</v>
      </c>
      <c r="BB547" s="265">
        <f t="shared" si="457"/>
        <v>570.95894336705544</v>
      </c>
      <c r="BC547" s="266">
        <f t="shared" si="458"/>
        <v>141.14272794762769</v>
      </c>
      <c r="BD547" s="211">
        <f>'F. CONVERSIÓN DE CARBÓN A CARNE'!$F$20</f>
        <v>0.16207300021353654</v>
      </c>
      <c r="BG547" s="13">
        <v>0.1</v>
      </c>
      <c r="BH547" s="13">
        <f t="shared" si="459"/>
        <v>240</v>
      </c>
      <c r="BI547">
        <f>(((((BD547+BE547+BF547)/0.738210935315612)^2)+((BH547/Q547)^2))^(1/2))*T547</f>
        <v>427.42383741534132</v>
      </c>
      <c r="BJ547">
        <f t="shared" ref="BJ547:BJ548" si="481">(((BH547)^2)+((BI547^2))^(1/2))</f>
        <v>58027.423837415343</v>
      </c>
      <c r="BK547" s="13">
        <f t="shared" si="460"/>
        <v>1.01</v>
      </c>
      <c r="BL547" s="13">
        <f t="shared" si="461"/>
        <v>0.19</v>
      </c>
      <c r="BM547" s="13">
        <f t="shared" si="462"/>
        <v>1.8050000000000002</v>
      </c>
      <c r="BN547" s="13">
        <f t="shared" si="463"/>
        <v>16.02</v>
      </c>
      <c r="BO547" s="13">
        <f t="shared" si="464"/>
        <v>0.3125</v>
      </c>
      <c r="BP547" s="13">
        <f t="shared" si="465"/>
        <v>0.10149999999999999</v>
      </c>
      <c r="BQ547" s="13">
        <f>((((BJ547/(Q547+R547+S547+T547))^2)+((BK547/W547)^2))^(1/2))*AD547</f>
        <v>9.2407990561268409</v>
      </c>
      <c r="BR547" s="209">
        <f>((((BJ547/(Q547+R547+S547+T547))^2)+((BL547/X547)^2))^(1/2))*AE547</f>
        <v>1.7383681392713861</v>
      </c>
      <c r="BS547" s="209">
        <f>(((((BJ547/(Q547+R547+S547+T547))^2)+((BM547/Y547)^2))^(1/2))*AF547)</f>
        <v>16.514497323078174</v>
      </c>
      <c r="BT547" s="209">
        <f>((((BJ547/(Q547+R547+S547+T547))^2)+((BN547/Z547)^2))^(1/2))*AG547</f>
        <v>146.57188205856636</v>
      </c>
      <c r="BU547" s="209">
        <f>((((BJ547/(Q547+R547+S547+T547))^2)+((BO547/AA547)^2))^(1/2))*AH547</f>
        <v>2.8591581238016222</v>
      </c>
      <c r="BV547" s="209">
        <f>((((BJ547/(Q547+R547+S547+T547))^2)+((BP547/AB547)^2))^(1/2))*AI547</f>
        <v>0.70679228675738603</v>
      </c>
      <c r="CI547"/>
      <c r="CJ547"/>
      <c r="CK547"/>
      <c r="CL547"/>
      <c r="CM547"/>
    </row>
    <row r="548" spans="1:91" s="65" customFormat="1" ht="12.95" customHeight="1" thickBot="1" x14ac:dyDescent="0.3">
      <c r="A548" s="13">
        <v>4.6743667502299298</v>
      </c>
      <c r="B548" s="13">
        <v>-74.144012885071604</v>
      </c>
      <c r="C548" s="13">
        <v>24</v>
      </c>
      <c r="D548" s="13">
        <v>32</v>
      </c>
      <c r="E548" s="13">
        <v>1911</v>
      </c>
      <c r="F548" s="3" t="s">
        <v>13</v>
      </c>
      <c r="G548" s="4" t="s">
        <v>306</v>
      </c>
      <c r="H548" s="5" t="s">
        <v>307</v>
      </c>
      <c r="I548" s="14" t="s">
        <v>1594</v>
      </c>
      <c r="J548" s="3" t="s">
        <v>1557</v>
      </c>
      <c r="K548" s="6">
        <v>40619</v>
      </c>
      <c r="L548" s="15">
        <v>12</v>
      </c>
      <c r="M548" s="3">
        <v>7</v>
      </c>
      <c r="N548" s="3">
        <f t="shared" si="432"/>
        <v>360</v>
      </c>
      <c r="O548" s="3">
        <v>30</v>
      </c>
      <c r="P548" s="14" t="s">
        <v>1554</v>
      </c>
      <c r="Q548" s="3">
        <v>510</v>
      </c>
      <c r="R548" s="14"/>
      <c r="S548" s="14">
        <f>0.392899638837687*Q548</f>
        <v>200.37881580722038</v>
      </c>
      <c r="T548" s="14"/>
      <c r="U548" s="17">
        <v>3.9E-2</v>
      </c>
      <c r="V548" s="27">
        <v>2</v>
      </c>
      <c r="W548" s="28">
        <v>10</v>
      </c>
      <c r="X548" s="27">
        <v>4.3</v>
      </c>
      <c r="Y548" s="29">
        <v>18.05</v>
      </c>
      <c r="Z548" s="28">
        <v>148.69999999999999</v>
      </c>
      <c r="AA548" s="31">
        <v>3.125</v>
      </c>
      <c r="AB548" s="225">
        <v>0.90300000000000002</v>
      </c>
      <c r="AC548" s="237">
        <f t="shared" si="433"/>
        <v>2.2400805600177962E-2</v>
      </c>
      <c r="AD548" s="22">
        <f t="shared" si="434"/>
        <v>0.11200402800088981</v>
      </c>
      <c r="AE548" s="22">
        <f t="shared" si="435"/>
        <v>4.8161732040382613E-2</v>
      </c>
      <c r="AF548" s="22">
        <f t="shared" si="436"/>
        <v>0.2021672705416061</v>
      </c>
      <c r="AG548" s="22">
        <f t="shared" si="437"/>
        <v>1.6654998963732315</v>
      </c>
      <c r="AH548" s="22">
        <f t="shared" si="438"/>
        <v>3.5001258750278069E-2</v>
      </c>
      <c r="AI548" s="238">
        <f t="shared" si="439"/>
        <v>7.6976648480870406E-3</v>
      </c>
      <c r="AJ548" s="247">
        <f t="shared" si="440"/>
        <v>6.2224460000494339E-5</v>
      </c>
      <c r="AK548" s="23">
        <f t="shared" si="441"/>
        <v>3.111223000024717E-4</v>
      </c>
      <c r="AL548" s="23">
        <f t="shared" si="442"/>
        <v>1.3378258900106281E-4</v>
      </c>
      <c r="AM548" s="23">
        <f t="shared" si="443"/>
        <v>5.6157575150446145E-4</v>
      </c>
      <c r="AN548" s="23">
        <f t="shared" si="444"/>
        <v>4.6263886010367537E-3</v>
      </c>
      <c r="AO548" s="23">
        <f t="shared" si="445"/>
        <v>9.7225718750772419E-5</v>
      </c>
      <c r="AP548" s="248">
        <f t="shared" si="446"/>
        <v>2.1382402355797334E-5</v>
      </c>
      <c r="AQ548" s="256">
        <f t="shared" si="447"/>
        <v>311.12230000247172</v>
      </c>
      <c r="AR548" s="257">
        <f t="shared" si="448"/>
        <v>133.7825890010628</v>
      </c>
      <c r="AS548" s="257">
        <f t="shared" si="449"/>
        <v>561.57575150446144</v>
      </c>
      <c r="AT548" s="257">
        <f t="shared" si="450"/>
        <v>4626.3886010367542</v>
      </c>
      <c r="AU548" s="257">
        <f t="shared" si="451"/>
        <v>97.225718750772415</v>
      </c>
      <c r="AV548" s="258">
        <f t="shared" si="452"/>
        <v>21.382402355797336</v>
      </c>
      <c r="AW548" s="264">
        <v>1</v>
      </c>
      <c r="AX548" s="265">
        <f t="shared" si="453"/>
        <v>311.12230000247172</v>
      </c>
      <c r="AY548" s="265">
        <f t="shared" si="454"/>
        <v>133.7825890010628</v>
      </c>
      <c r="AZ548" s="265">
        <f t="shared" si="455"/>
        <v>561.57575150446144</v>
      </c>
      <c r="BA548" s="265">
        <f t="shared" si="456"/>
        <v>4626.3886010367542</v>
      </c>
      <c r="BB548" s="265">
        <f t="shared" si="457"/>
        <v>97.225718750772415</v>
      </c>
      <c r="BC548" s="266">
        <f t="shared" si="458"/>
        <v>21.382402355797336</v>
      </c>
      <c r="BE548" s="212">
        <f>'F. CONVERSIÓN DE CARBÓN A CARNE'!$H$20</f>
        <v>8.6971304768698895E-2</v>
      </c>
      <c r="BG548" s="13">
        <v>0.1</v>
      </c>
      <c r="BH548" s="13">
        <f t="shared" si="459"/>
        <v>51</v>
      </c>
      <c r="BI548">
        <f>(((((BD548+BE548+BF548)/0.392899638837687)^2)+((BH548/Q548)^2))^(1/2))*S548</f>
        <v>48.671502348422862</v>
      </c>
      <c r="BJ548">
        <f t="shared" si="481"/>
        <v>2649.671502348423</v>
      </c>
      <c r="BK548" s="13">
        <f t="shared" si="460"/>
        <v>1</v>
      </c>
      <c r="BL548" s="13">
        <f t="shared" si="461"/>
        <v>0.43</v>
      </c>
      <c r="BM548" s="13">
        <f t="shared" si="462"/>
        <v>1.8050000000000002</v>
      </c>
      <c r="BN548" s="13">
        <f t="shared" si="463"/>
        <v>14.87</v>
      </c>
      <c r="BO548" s="13">
        <f t="shared" si="464"/>
        <v>0.3125</v>
      </c>
      <c r="BP548" s="13">
        <f t="shared" si="465"/>
        <v>9.0300000000000005E-2</v>
      </c>
      <c r="BQ548" s="13">
        <f>((((BJ548/(Q548+R548+S548+T548))^2)+((BK548/W548)^2))^(1/2))*AD548</f>
        <v>0.41791859910500762</v>
      </c>
      <c r="BR548" s="209">
        <f>((((BJ548/(Q548+R548+S548+T548))^2)+((BL548/X548)^2))^(1/2))*AE548</f>
        <v>0.17970499761515327</v>
      </c>
      <c r="BS548" s="209">
        <f>(((((BJ548/(Q548+R548+S548+T548))^2)+((BM548/Y548)^2))^(1/2))*AF548)</f>
        <v>0.75434307138453871</v>
      </c>
      <c r="BT548" s="209">
        <f>((((BJ548/(Q548+R548+S548+T548))^2)+((BN548/Z548)^2))^(1/2))*AG548</f>
        <v>6.2144495686914629</v>
      </c>
      <c r="BU548" s="209">
        <f>((((BJ548/(Q548+R548+S548+T548))^2)+((BO548/AA548)^2))^(1/2))*AH548</f>
        <v>0.13059956222031491</v>
      </c>
      <c r="BV548" s="209">
        <f>((((BJ548/(Q548+R548+S548+T548))^2)+((BP548/AB548)^2))^(1/2))*AI548</f>
        <v>2.8722157293011284E-2</v>
      </c>
      <c r="CI548"/>
      <c r="CJ548"/>
      <c r="CK548"/>
      <c r="CL548"/>
      <c r="CM548"/>
    </row>
    <row r="549" spans="1:91" s="65" customFormat="1" ht="12.95" customHeight="1" thickBot="1" x14ac:dyDescent="0.3">
      <c r="A549" s="13">
        <v>4.6746830679629596</v>
      </c>
      <c r="B549" s="13">
        <v>-74.142085099333599</v>
      </c>
      <c r="C549" s="13">
        <v>24</v>
      </c>
      <c r="D549" s="13">
        <v>32</v>
      </c>
      <c r="E549" s="13">
        <v>1911</v>
      </c>
      <c r="F549" s="3" t="s">
        <v>13</v>
      </c>
      <c r="G549" s="4" t="s">
        <v>315</v>
      </c>
      <c r="H549" s="5" t="s">
        <v>316</v>
      </c>
      <c r="I549" s="14" t="s">
        <v>1594</v>
      </c>
      <c r="J549" s="3" t="s">
        <v>1558</v>
      </c>
      <c r="K549" s="6">
        <v>40627</v>
      </c>
      <c r="L549" s="3">
        <f>O549/12</f>
        <v>2.1666666666666665</v>
      </c>
      <c r="M549" s="3">
        <v>2</v>
      </c>
      <c r="N549" s="3">
        <f t="shared" si="432"/>
        <v>56.333333333333329</v>
      </c>
      <c r="O549" s="3">
        <v>26</v>
      </c>
      <c r="P549" s="14" t="s">
        <v>1554</v>
      </c>
      <c r="Q549" s="3">
        <v>510</v>
      </c>
      <c r="R549" s="14"/>
      <c r="S549" s="14"/>
      <c r="T549" s="14"/>
      <c r="U549" s="17">
        <v>3.9E-2</v>
      </c>
      <c r="V549" s="33">
        <v>0.36</v>
      </c>
      <c r="W549" s="34">
        <v>1.8</v>
      </c>
      <c r="X549" s="33">
        <v>10.3</v>
      </c>
      <c r="Y549" s="29">
        <f>0.01805*1000</f>
        <v>18.05</v>
      </c>
      <c r="Z549" s="34">
        <v>311.5</v>
      </c>
      <c r="AA549" s="21">
        <f>0.003125*1000</f>
        <v>3.125</v>
      </c>
      <c r="AB549" s="216">
        <v>0.28499999999999998</v>
      </c>
      <c r="AC549" s="237">
        <f t="shared" si="433"/>
        <v>2.8947850193978652E-3</v>
      </c>
      <c r="AD549" s="22">
        <f t="shared" si="434"/>
        <v>1.4473925096989327E-2</v>
      </c>
      <c r="AE549" s="22">
        <f t="shared" si="435"/>
        <v>8.2823015832772254E-2</v>
      </c>
      <c r="AF549" s="22">
        <f t="shared" si="436"/>
        <v>0.14514130444480963</v>
      </c>
      <c r="AG549" s="22">
        <f t="shared" si="437"/>
        <v>2.5047931487289863</v>
      </c>
      <c r="AH549" s="22">
        <f t="shared" si="438"/>
        <v>2.5128342182273136E-2</v>
      </c>
      <c r="AI549" s="238">
        <f t="shared" si="439"/>
        <v>1.7441999999999998E-3</v>
      </c>
      <c r="AJ549" s="247">
        <f t="shared" si="440"/>
        <v>9.2781571134546959E-6</v>
      </c>
      <c r="AK549" s="23">
        <f t="shared" si="441"/>
        <v>4.6390785567273485E-5</v>
      </c>
      <c r="AL549" s="23">
        <f t="shared" si="442"/>
        <v>2.6545838407939827E-4</v>
      </c>
      <c r="AM549" s="23">
        <f t="shared" si="443"/>
        <v>4.6519648860515907E-4</v>
      </c>
      <c r="AN549" s="23">
        <f t="shared" si="444"/>
        <v>8.0281831690031617E-3</v>
      </c>
      <c r="AO549" s="23">
        <f t="shared" si="445"/>
        <v>8.0539558276516456E-5</v>
      </c>
      <c r="AP549" s="248">
        <f t="shared" si="446"/>
        <v>5.5903846153846144E-6</v>
      </c>
      <c r="AQ549" s="256">
        <f t="shared" si="447"/>
        <v>46.390785567273483</v>
      </c>
      <c r="AR549" s="257">
        <f t="shared" si="448"/>
        <v>265.45838407939829</v>
      </c>
      <c r="AS549" s="257">
        <f t="shared" si="449"/>
        <v>465.19648860515906</v>
      </c>
      <c r="AT549" s="257">
        <f t="shared" si="450"/>
        <v>8028.1831690031613</v>
      </c>
      <c r="AU549" s="257">
        <f t="shared" si="451"/>
        <v>80.539558276516459</v>
      </c>
      <c r="AV549" s="258">
        <f t="shared" si="452"/>
        <v>5.5903846153846146</v>
      </c>
      <c r="AW549" s="264">
        <v>0</v>
      </c>
      <c r="AX549" s="265">
        <f t="shared" si="453"/>
        <v>0</v>
      </c>
      <c r="AY549" s="265">
        <f t="shared" si="454"/>
        <v>0</v>
      </c>
      <c r="AZ549" s="265">
        <f t="shared" si="455"/>
        <v>0</v>
      </c>
      <c r="BA549" s="265">
        <f t="shared" si="456"/>
        <v>0</v>
      </c>
      <c r="BB549" s="265">
        <f t="shared" si="457"/>
        <v>0</v>
      </c>
      <c r="BC549" s="266">
        <f t="shared" si="458"/>
        <v>0</v>
      </c>
      <c r="BG549" s="13">
        <v>0.1</v>
      </c>
      <c r="BH549" s="13">
        <f t="shared" si="459"/>
        <v>51</v>
      </c>
      <c r="BI549"/>
      <c r="BJ549">
        <f>BH549</f>
        <v>51</v>
      </c>
      <c r="BK549" s="13">
        <f t="shared" si="460"/>
        <v>0.18000000000000002</v>
      </c>
      <c r="BL549" s="13">
        <f t="shared" si="461"/>
        <v>1.03</v>
      </c>
      <c r="BM549" s="13">
        <f t="shared" si="462"/>
        <v>1.8050000000000002</v>
      </c>
      <c r="BN549" s="13">
        <f t="shared" si="463"/>
        <v>31.150000000000002</v>
      </c>
      <c r="BO549" s="13">
        <f t="shared" si="464"/>
        <v>0.3125</v>
      </c>
      <c r="BP549" s="13">
        <f t="shared" si="465"/>
        <v>2.8499999999999998E-2</v>
      </c>
      <c r="BQ549" s="13">
        <f>((((BJ549/Q549)^2)+((BK549/W549)^2))^(1/2))*AD549</f>
        <v>2.0469221172934623E-3</v>
      </c>
      <c r="BR549" s="209">
        <f>(((((BJ549/Q549))^2)+((BL549/X549)^2))^(1/2))*AE549</f>
        <v>1.171294322673481E-2</v>
      </c>
      <c r="BS549" s="209">
        <f>(((((BJ549/Q549))^2)+((BM549/Y549)^2))^(1/2))*AF549</f>
        <v>2.0526080120637221E-2</v>
      </c>
      <c r="BT549" s="209">
        <f>((((BJ549/Q549)^2)+((BN549/Z549)^2))^(1/2))*AG549</f>
        <v>0.35423124418717422</v>
      </c>
      <c r="BU549" s="209">
        <f>((((BJ549/Q549)^2)+((BO549/AA549)^2))^(1/2))*AH549</f>
        <v>3.553684231412261E-3</v>
      </c>
      <c r="BV549" s="209">
        <f>((((BJ549/Q549)^2)+((BP549/AB549)^2))^(1/2))*AI549</f>
        <v>2.4666712954911525E-4</v>
      </c>
      <c r="CI549"/>
      <c r="CJ549"/>
      <c r="CK549"/>
      <c r="CL549"/>
      <c r="CM549"/>
    </row>
    <row r="550" spans="1:91" s="65" customFormat="1" ht="12.95" customHeight="1" thickBot="1" x14ac:dyDescent="0.3">
      <c r="A550" s="13">
        <v>4.6749166666666673</v>
      </c>
      <c r="B550" s="13">
        <v>-74.09774722222221</v>
      </c>
      <c r="C550" s="13">
        <v>29</v>
      </c>
      <c r="D550" s="13">
        <v>32</v>
      </c>
      <c r="E550" s="13">
        <v>2409</v>
      </c>
      <c r="F550" s="3" t="s">
        <v>5</v>
      </c>
      <c r="G550" s="4" t="s">
        <v>792</v>
      </c>
      <c r="H550" s="5" t="s">
        <v>793</v>
      </c>
      <c r="I550" s="14" t="s">
        <v>1587</v>
      </c>
      <c r="J550" s="3" t="s">
        <v>1556</v>
      </c>
      <c r="K550" s="6">
        <v>40641</v>
      </c>
      <c r="L550" s="15">
        <f>26/12</f>
        <v>2.1666666666666665</v>
      </c>
      <c r="M550" s="3">
        <v>3</v>
      </c>
      <c r="N550" s="3">
        <f t="shared" si="432"/>
        <v>56.333333333333329</v>
      </c>
      <c r="O550" s="3">
        <v>26</v>
      </c>
      <c r="P550" s="14" t="s">
        <v>1593</v>
      </c>
      <c r="Q550" s="3">
        <v>2000</v>
      </c>
      <c r="R550" s="14"/>
      <c r="S550" s="14"/>
      <c r="T550" s="14"/>
      <c r="U550" s="17">
        <v>3.9E-2</v>
      </c>
      <c r="V550" s="143">
        <v>2.8800000000000002E-3</v>
      </c>
      <c r="W550" s="143">
        <v>3.2000000000000002E-3</v>
      </c>
      <c r="X550" s="143">
        <v>7.5000000000000002E-4</v>
      </c>
      <c r="Y550" s="146">
        <v>4.0000000000000003E-5</v>
      </c>
      <c r="Z550" s="143">
        <v>6.7999999999999996E-3</v>
      </c>
      <c r="AA550" s="146">
        <v>2.64</v>
      </c>
      <c r="AB550" s="221">
        <v>1.4999999999999999E-2</v>
      </c>
      <c r="AC550" s="237">
        <f t="shared" si="433"/>
        <v>9.0816784922285974E-5</v>
      </c>
      <c r="AD550" s="22">
        <f t="shared" si="434"/>
        <v>1.0090753880253998E-4</v>
      </c>
      <c r="AE550" s="22">
        <f t="shared" si="435"/>
        <v>2.3650204406845307E-5</v>
      </c>
      <c r="AF550" s="22">
        <f t="shared" si="436"/>
        <v>1.2613442350317495E-6</v>
      </c>
      <c r="AG550" s="22">
        <f t="shared" si="437"/>
        <v>2.1442851995539741E-4</v>
      </c>
      <c r="AH550" s="22">
        <f t="shared" si="438"/>
        <v>8.3248719512095476E-2</v>
      </c>
      <c r="AI550" s="238">
        <f t="shared" si="439"/>
        <v>3.6000000000000002E-4</v>
      </c>
      <c r="AJ550" s="247">
        <f t="shared" si="440"/>
        <v>2.9107943885348068E-7</v>
      </c>
      <c r="AK550" s="23">
        <f t="shared" si="441"/>
        <v>3.2342159872608966E-7</v>
      </c>
      <c r="AL550" s="23">
        <f t="shared" si="442"/>
        <v>7.580193720142727E-8</v>
      </c>
      <c r="AM550" s="23">
        <f t="shared" si="443"/>
        <v>4.0427699840761202E-9</v>
      </c>
      <c r="AN550" s="23">
        <f t="shared" si="444"/>
        <v>6.8727089729294037E-7</v>
      </c>
      <c r="AO550" s="23">
        <f t="shared" si="445"/>
        <v>2.6682281894902394E-4</v>
      </c>
      <c r="AP550" s="248">
        <f t="shared" si="446"/>
        <v>1.1538461538461538E-6</v>
      </c>
      <c r="AQ550" s="256">
        <f t="shared" si="447"/>
        <v>0.32342159872608967</v>
      </c>
      <c r="AR550" s="257">
        <f t="shared" si="448"/>
        <v>7.5801937201427264E-2</v>
      </c>
      <c r="AS550" s="257">
        <f t="shared" si="449"/>
        <v>4.0427699840761199E-3</v>
      </c>
      <c r="AT550" s="257">
        <f t="shared" si="450"/>
        <v>0.68727089729294033</v>
      </c>
      <c r="AU550" s="257">
        <f t="shared" si="451"/>
        <v>266.82281894902394</v>
      </c>
      <c r="AV550" s="258">
        <f t="shared" si="452"/>
        <v>1.1538461538461537</v>
      </c>
      <c r="AW550" s="264">
        <v>0</v>
      </c>
      <c r="AX550" s="265">
        <f t="shared" si="453"/>
        <v>0</v>
      </c>
      <c r="AY550" s="265">
        <f t="shared" si="454"/>
        <v>0</v>
      </c>
      <c r="AZ550" s="265">
        <f t="shared" si="455"/>
        <v>0</v>
      </c>
      <c r="BA550" s="265">
        <f t="shared" si="456"/>
        <v>0</v>
      </c>
      <c r="BB550" s="265">
        <f t="shared" si="457"/>
        <v>0</v>
      </c>
      <c r="BC550" s="266">
        <f t="shared" si="458"/>
        <v>0</v>
      </c>
      <c r="BG550" s="13">
        <v>0.1</v>
      </c>
      <c r="BH550" s="13">
        <f t="shared" si="459"/>
        <v>200</v>
      </c>
      <c r="BI550"/>
      <c r="BJ550">
        <f>BH550</f>
        <v>200</v>
      </c>
      <c r="BK550" s="13">
        <f t="shared" si="460"/>
        <v>3.2000000000000003E-4</v>
      </c>
      <c r="BL550" s="13">
        <f t="shared" si="461"/>
        <v>7.5000000000000007E-5</v>
      </c>
      <c r="BM550" s="13">
        <f t="shared" si="462"/>
        <v>4.0000000000000007E-6</v>
      </c>
      <c r="BN550" s="13">
        <f t="shared" si="463"/>
        <v>6.8000000000000005E-4</v>
      </c>
      <c r="BO550" s="13">
        <f t="shared" si="464"/>
        <v>0.26400000000000001</v>
      </c>
      <c r="BP550" s="13">
        <f t="shared" si="465"/>
        <v>1.5E-3</v>
      </c>
      <c r="BQ550" s="13">
        <f>((((BJ550/Q550)^2)+((BK550/W550)^2))^(1/2))*AD550</f>
        <v>1.4270480992024141E-5</v>
      </c>
      <c r="BR550" s="209">
        <f>(((((BJ550/Q550))^2)+((BL550/X550)^2))^(1/2))*AE550</f>
        <v>3.3446439825056577E-6</v>
      </c>
      <c r="BS550" s="209">
        <f>(((((BJ550/Q550))^2)+((BM550/Y550)^2))^(1/2))*AF550</f>
        <v>1.7838101240030171E-7</v>
      </c>
      <c r="BT550" s="209">
        <f>((((BJ550/Q550)^2)+((BN550/Z550)^2))^(1/2))*AG550</f>
        <v>3.0324772108051292E-5</v>
      </c>
      <c r="BU550" s="209">
        <f>((((BJ550/Q550)^2)+((BO550/AA550)^2))^(1/2))*AH550</f>
        <v>1.1773146818419915E-2</v>
      </c>
      <c r="BV550" s="209">
        <f>((((BJ550/Q550)^2)+((BP550/AB550)^2))^(1/2))*AI550</f>
        <v>5.0911688245431432E-5</v>
      </c>
      <c r="CI550"/>
      <c r="CJ550"/>
      <c r="CK550"/>
      <c r="CL550"/>
      <c r="CM550"/>
    </row>
    <row r="551" spans="1:91" s="65" customFormat="1" ht="12.95" customHeight="1" thickBot="1" x14ac:dyDescent="0.3">
      <c r="A551" s="13">
        <v>4.6749472222222224</v>
      </c>
      <c r="B551" s="13">
        <v>-74.142294444444445</v>
      </c>
      <c r="C551" s="13">
        <v>24</v>
      </c>
      <c r="D551" s="13">
        <v>32</v>
      </c>
      <c r="E551" s="13">
        <v>1911</v>
      </c>
      <c r="F551" s="3" t="s">
        <v>5</v>
      </c>
      <c r="G551" s="4" t="s">
        <v>325</v>
      </c>
      <c r="H551" s="5" t="s">
        <v>326</v>
      </c>
      <c r="I551" s="14" t="s">
        <v>1594</v>
      </c>
      <c r="J551" s="3" t="s">
        <v>1564</v>
      </c>
      <c r="K551" s="6">
        <v>40619</v>
      </c>
      <c r="L551" s="15">
        <v>12</v>
      </c>
      <c r="M551" s="3">
        <v>7</v>
      </c>
      <c r="N551" s="3">
        <f t="shared" si="432"/>
        <v>360</v>
      </c>
      <c r="O551" s="3">
        <v>30</v>
      </c>
      <c r="P551" s="14" t="s">
        <v>1554</v>
      </c>
      <c r="Q551" s="3">
        <v>1000</v>
      </c>
      <c r="R551" s="14">
        <f>0.565555287076649*Q551</f>
        <v>565.55528707664905</v>
      </c>
      <c r="S551" s="14"/>
      <c r="T551" s="14"/>
      <c r="U551" s="17">
        <v>3.9E-2</v>
      </c>
      <c r="V551" s="27">
        <v>2.0099999999999998</v>
      </c>
      <c r="W551" s="28">
        <v>10.050000000000001</v>
      </c>
      <c r="X551" s="27">
        <v>3.0999999999999996</v>
      </c>
      <c r="Y551" s="29">
        <v>18.05</v>
      </c>
      <c r="Z551" s="28">
        <v>154.44999999999999</v>
      </c>
      <c r="AA551" s="31">
        <v>3.125</v>
      </c>
      <c r="AB551" s="225">
        <v>0.95899999999999996</v>
      </c>
      <c r="AC551" s="237">
        <f t="shared" si="433"/>
        <v>4.961444141643738E-2</v>
      </c>
      <c r="AD551" s="22">
        <f t="shared" si="434"/>
        <v>0.24807220708218694</v>
      </c>
      <c r="AE551" s="22">
        <f t="shared" si="435"/>
        <v>7.6519785269132279E-2</v>
      </c>
      <c r="AF551" s="22">
        <f t="shared" si="436"/>
        <v>0.44554262067994765</v>
      </c>
      <c r="AG551" s="22">
        <f t="shared" si="437"/>
        <v>3.8124131725217683</v>
      </c>
      <c r="AH551" s="22">
        <f t="shared" si="438"/>
        <v>7.7136880311625286E-2</v>
      </c>
      <c r="AI551" s="238">
        <f t="shared" si="439"/>
        <v>1.8016410243678078E-2</v>
      </c>
      <c r="AJ551" s="247">
        <f t="shared" si="440"/>
        <v>1.3781789282343716E-4</v>
      </c>
      <c r="AK551" s="23">
        <f t="shared" si="441"/>
        <v>6.8908946411718592E-4</v>
      </c>
      <c r="AL551" s="23">
        <f t="shared" si="442"/>
        <v>2.1255495908092299E-4</v>
      </c>
      <c r="AM551" s="23">
        <f t="shared" si="443"/>
        <v>1.2376183907776323E-3</v>
      </c>
      <c r="AN551" s="23">
        <f t="shared" si="444"/>
        <v>1.0590036590338246E-2</v>
      </c>
      <c r="AO551" s="23">
        <f t="shared" si="445"/>
        <v>2.1426911197673692E-4</v>
      </c>
      <c r="AP551" s="248">
        <f t="shared" si="446"/>
        <v>5.0045584010216881E-5</v>
      </c>
      <c r="AQ551" s="256">
        <f t="shared" si="447"/>
        <v>689.08946411718591</v>
      </c>
      <c r="AR551" s="257">
        <f t="shared" si="448"/>
        <v>212.554959080923</v>
      </c>
      <c r="AS551" s="257">
        <f t="shared" si="449"/>
        <v>1237.6183907776322</v>
      </c>
      <c r="AT551" s="257">
        <f t="shared" si="450"/>
        <v>10590.036590338246</v>
      </c>
      <c r="AU551" s="257">
        <f t="shared" si="451"/>
        <v>214.26911197673692</v>
      </c>
      <c r="AV551" s="258">
        <f t="shared" si="452"/>
        <v>50.045584010216878</v>
      </c>
      <c r="AW551" s="264">
        <v>1</v>
      </c>
      <c r="AX551" s="265">
        <f t="shared" si="453"/>
        <v>689.08946411718591</v>
      </c>
      <c r="AY551" s="265">
        <f t="shared" si="454"/>
        <v>212.554959080923</v>
      </c>
      <c r="AZ551" s="265">
        <f t="shared" si="455"/>
        <v>1237.6183907776322</v>
      </c>
      <c r="BA551" s="265">
        <f t="shared" si="456"/>
        <v>10590.036590338246</v>
      </c>
      <c r="BB551" s="265">
        <f t="shared" si="457"/>
        <v>214.26911197673692</v>
      </c>
      <c r="BC551" s="266">
        <f t="shared" si="458"/>
        <v>50.045584010216878</v>
      </c>
      <c r="BF551" s="210">
        <f>'F. CONVERSIÓN DE CARBÓN A CARNE'!$L$20</f>
        <v>0.24417195935985944</v>
      </c>
      <c r="BG551" s="13">
        <v>0.1</v>
      </c>
      <c r="BH551" s="13">
        <f t="shared" si="459"/>
        <v>100</v>
      </c>
      <c r="BI551">
        <f>(((((BD551+BE551+BF551)/0.565555287076649)^2)+((BH551/Q551)^2))^(1/2))*R551</f>
        <v>250.63613778750334</v>
      </c>
      <c r="BJ551">
        <f t="shared" ref="BJ551:BJ552" si="482">(((BH551)^2)+((BI551^2))^(1/2))</f>
        <v>10250.636137787504</v>
      </c>
      <c r="BK551" s="13">
        <f t="shared" si="460"/>
        <v>1.0050000000000001</v>
      </c>
      <c r="BL551" s="13">
        <f t="shared" si="461"/>
        <v>0.31</v>
      </c>
      <c r="BM551" s="13">
        <f t="shared" si="462"/>
        <v>1.8050000000000002</v>
      </c>
      <c r="BN551" s="13">
        <f t="shared" si="463"/>
        <v>15.445</v>
      </c>
      <c r="BO551" s="13">
        <f t="shared" si="464"/>
        <v>0.3125</v>
      </c>
      <c r="BP551" s="13">
        <f t="shared" si="465"/>
        <v>9.5899999999999999E-2</v>
      </c>
      <c r="BQ551" s="13">
        <f>((((BJ551/(Q551+R551+S551+T551))^2)+((BK551/W551)^2))^(1/2))*AD551</f>
        <v>1.6244680140708609</v>
      </c>
      <c r="BR551" s="209">
        <f>((((BJ551/(Q551+R551+S551+T551))^2)+((BL551/X551)^2))^(1/2))*AE551</f>
        <v>0.50107968593230534</v>
      </c>
      <c r="BS551" s="209">
        <f>(((((BJ551/(Q551+R551+S551+T551))^2)+((BM551/Y551)^2))^(1/2))*AF551)</f>
        <v>2.9175768809929394</v>
      </c>
      <c r="BT551" s="209">
        <f>((((BJ551/(Q551+R551+S551+T551))^2)+((BN551/Z551)^2))^(1/2))*AG551</f>
        <v>24.965083062014376</v>
      </c>
      <c r="BU551" s="209">
        <f>((((BJ551/(Q551+R551+S551+T551))^2)+((BO551/AA551)^2))^(1/2))*AH551</f>
        <v>0.50512065114143689</v>
      </c>
      <c r="BV551" s="209">
        <f>((((BJ551/(Q551+R551+S551+T551))^2)+((BP551/AB551)^2))^(1/2))*AI551</f>
        <v>0.11797807788898088</v>
      </c>
      <c r="CI551"/>
      <c r="CJ551"/>
      <c r="CK551"/>
      <c r="CL551"/>
      <c r="CM551"/>
    </row>
    <row r="552" spans="1:91" s="65" customFormat="1" ht="12.95" customHeight="1" thickBot="1" x14ac:dyDescent="0.3">
      <c r="A552" s="13">
        <v>4.675052</v>
      </c>
      <c r="B552" s="13">
        <v>-74.056393999999997</v>
      </c>
      <c r="C552" s="13">
        <v>34</v>
      </c>
      <c r="D552" s="13">
        <v>32</v>
      </c>
      <c r="E552" s="13">
        <v>2414</v>
      </c>
      <c r="F552" s="3" t="s">
        <v>13</v>
      </c>
      <c r="G552" s="4" t="s">
        <v>298</v>
      </c>
      <c r="H552" s="5" t="s">
        <v>299</v>
      </c>
      <c r="I552" s="14" t="s">
        <v>1594</v>
      </c>
      <c r="J552" s="3" t="s">
        <v>1565</v>
      </c>
      <c r="K552" s="6">
        <v>40637</v>
      </c>
      <c r="L552" s="15">
        <v>12</v>
      </c>
      <c r="M552" s="3">
        <v>7</v>
      </c>
      <c r="N552" s="3">
        <f t="shared" si="432"/>
        <v>360</v>
      </c>
      <c r="O552" s="3">
        <v>30</v>
      </c>
      <c r="P552" s="14" t="s">
        <v>1554</v>
      </c>
      <c r="Q552" s="3">
        <v>240</v>
      </c>
      <c r="R552" s="14"/>
      <c r="S552" s="14">
        <f>0.392899638837687*Q552</f>
        <v>94.295913321044893</v>
      </c>
      <c r="T552" s="14"/>
      <c r="U552" s="17">
        <v>3.9E-2</v>
      </c>
      <c r="V552" s="27">
        <v>2</v>
      </c>
      <c r="W552" s="28">
        <v>10</v>
      </c>
      <c r="X552" s="27">
        <v>4.3</v>
      </c>
      <c r="Y552" s="29">
        <v>18.05</v>
      </c>
      <c r="Z552" s="28">
        <v>148.69999999999999</v>
      </c>
      <c r="AA552" s="31">
        <v>3.125</v>
      </c>
      <c r="AB552" s="225">
        <v>0.90300000000000002</v>
      </c>
      <c r="AC552" s="237">
        <f t="shared" si="433"/>
        <v>1.0541555576554337E-2</v>
      </c>
      <c r="AD552" s="22">
        <f t="shared" si="434"/>
        <v>5.2707777882771686E-2</v>
      </c>
      <c r="AE552" s="22">
        <f t="shared" si="435"/>
        <v>2.2664344489591821E-2</v>
      </c>
      <c r="AF552" s="22">
        <f t="shared" si="436"/>
        <v>9.5137539078402888E-2</v>
      </c>
      <c r="AG552" s="22">
        <f t="shared" si="437"/>
        <v>0.78376465711681487</v>
      </c>
      <c r="AH552" s="22">
        <f t="shared" si="438"/>
        <v>1.6471180588366153E-2</v>
      </c>
      <c r="AI552" s="238">
        <f t="shared" si="439"/>
        <v>3.6224305167468426E-3</v>
      </c>
      <c r="AJ552" s="247">
        <f t="shared" si="440"/>
        <v>2.9282098823762045E-5</v>
      </c>
      <c r="AK552" s="23">
        <f t="shared" si="441"/>
        <v>1.4641049411881024E-4</v>
      </c>
      <c r="AL552" s="23">
        <f t="shared" si="442"/>
        <v>6.2956512471088391E-5</v>
      </c>
      <c r="AM552" s="23">
        <f t="shared" si="443"/>
        <v>2.6427094188445247E-4</v>
      </c>
      <c r="AN552" s="23">
        <f t="shared" si="444"/>
        <v>2.1771240475467078E-3</v>
      </c>
      <c r="AO552" s="23">
        <f t="shared" si="445"/>
        <v>4.5753279412128201E-5</v>
      </c>
      <c r="AP552" s="248">
        <f t="shared" si="446"/>
        <v>1.0062306990963452E-5</v>
      </c>
      <c r="AQ552" s="256">
        <f t="shared" si="447"/>
        <v>146.41049411881025</v>
      </c>
      <c r="AR552" s="257">
        <f t="shared" si="448"/>
        <v>62.956512471088388</v>
      </c>
      <c r="AS552" s="257">
        <f t="shared" si="449"/>
        <v>264.2709418844525</v>
      </c>
      <c r="AT552" s="257">
        <f t="shared" si="450"/>
        <v>2177.124047546708</v>
      </c>
      <c r="AU552" s="257">
        <f t="shared" si="451"/>
        <v>45.753279412128201</v>
      </c>
      <c r="AV552" s="258">
        <f t="shared" si="452"/>
        <v>10.062306990963451</v>
      </c>
      <c r="AW552" s="264">
        <v>1</v>
      </c>
      <c r="AX552" s="265">
        <f t="shared" si="453"/>
        <v>146.41049411881025</v>
      </c>
      <c r="AY552" s="265">
        <f t="shared" si="454"/>
        <v>62.956512471088388</v>
      </c>
      <c r="AZ552" s="265">
        <f t="shared" si="455"/>
        <v>264.2709418844525</v>
      </c>
      <c r="BA552" s="265">
        <f t="shared" si="456"/>
        <v>2177.124047546708</v>
      </c>
      <c r="BB552" s="265">
        <f t="shared" si="457"/>
        <v>45.753279412128201</v>
      </c>
      <c r="BC552" s="266">
        <f t="shared" si="458"/>
        <v>10.062306990963451</v>
      </c>
      <c r="BE552" s="212">
        <f>'F. CONVERSIÓN DE CARBÓN A CARNE'!$H$20</f>
        <v>8.6971304768698895E-2</v>
      </c>
      <c r="BG552" s="13">
        <v>0.1</v>
      </c>
      <c r="BH552" s="13">
        <f t="shared" si="459"/>
        <v>24</v>
      </c>
      <c r="BI552">
        <f>(((((BD552+BE552+BF552)/0.392899638837687)^2)+((BH552/Q552)^2))^(1/2))*S552</f>
        <v>22.904236399257819</v>
      </c>
      <c r="BJ552">
        <f t="shared" si="482"/>
        <v>598.9042363992578</v>
      </c>
      <c r="BK552" s="13">
        <f t="shared" si="460"/>
        <v>1</v>
      </c>
      <c r="BL552" s="13">
        <f t="shared" si="461"/>
        <v>0.43</v>
      </c>
      <c r="BM552" s="13">
        <f t="shared" si="462"/>
        <v>1.8050000000000002</v>
      </c>
      <c r="BN552" s="13">
        <f t="shared" si="463"/>
        <v>14.87</v>
      </c>
      <c r="BO552" s="13">
        <f t="shared" si="464"/>
        <v>0.3125</v>
      </c>
      <c r="BP552" s="13">
        <f t="shared" si="465"/>
        <v>9.0300000000000005E-2</v>
      </c>
      <c r="BQ552" s="13">
        <f>((((BJ552/(Q552+R552+S552+T552))^2)+((BK552/W552)^2))^(1/2))*AD552</f>
        <v>9.4575038276540943E-2</v>
      </c>
      <c r="BR552" s="209">
        <f>((((BJ552/(Q552+R552+S552+T552))^2)+((BL552/X552)^2))^(1/2))*AE552</f>
        <v>4.0667266458912596E-2</v>
      </c>
      <c r="BS552" s="209">
        <f>(((((BJ552/(Q552+R552+S552+T552))^2)+((BM552/Y552)^2))^(1/2))*AF552)</f>
        <v>0.17070794408915638</v>
      </c>
      <c r="BT552" s="209">
        <f>((((BJ552/(Q552+R552+S552+T552))^2)+((BN552/Z552)^2))^(1/2))*AG552</f>
        <v>1.4063308191721635</v>
      </c>
      <c r="BU552" s="209">
        <f>((((BJ552/(Q552+R552+S552+T552))^2)+((BO552/AA552)^2))^(1/2))*AH552</f>
        <v>2.9554699461419046E-2</v>
      </c>
      <c r="BV552" s="209">
        <f>((((BJ552/(Q552+R552+S552+T552))^2)+((BP552/AB552)^2))^(1/2))*AI552</f>
        <v>6.4998282708371149E-3</v>
      </c>
      <c r="CI552"/>
      <c r="CJ552"/>
      <c r="CK552"/>
      <c r="CL552"/>
      <c r="CM552"/>
    </row>
    <row r="553" spans="1:91" s="65" customFormat="1" ht="12.95" customHeight="1" thickBot="1" x14ac:dyDescent="0.3">
      <c r="A553" s="13">
        <v>4.6750599416958503</v>
      </c>
      <c r="B553" s="13">
        <v>-74.097919898479205</v>
      </c>
      <c r="C553" s="13">
        <v>29</v>
      </c>
      <c r="D553" s="13">
        <v>32</v>
      </c>
      <c r="E553" s="13">
        <v>2409</v>
      </c>
      <c r="F553" s="87" t="s">
        <v>13</v>
      </c>
      <c r="G553" s="59" t="s">
        <v>1335</v>
      </c>
      <c r="H553" s="60" t="s">
        <v>1336</v>
      </c>
      <c r="I553" s="87" t="s">
        <v>1587</v>
      </c>
      <c r="J553" s="88"/>
      <c r="K553" s="89">
        <v>40646</v>
      </c>
      <c r="L553" s="87">
        <v>6</v>
      </c>
      <c r="M553" s="16">
        <v>7</v>
      </c>
      <c r="N553" s="3">
        <f t="shared" si="432"/>
        <v>180</v>
      </c>
      <c r="O553" s="3">
        <v>30</v>
      </c>
      <c r="P553" s="87" t="s">
        <v>1593</v>
      </c>
      <c r="Q553" s="62">
        <v>550</v>
      </c>
      <c r="R553" s="14"/>
      <c r="S553" s="14"/>
      <c r="T553" s="14"/>
      <c r="U553" s="17">
        <v>3.9E-2</v>
      </c>
      <c r="V553" s="143">
        <v>2.8800000000000002E-3</v>
      </c>
      <c r="W553" s="143">
        <v>3.2000000000000002E-3</v>
      </c>
      <c r="X553" s="143">
        <v>7.5000000000000002E-4</v>
      </c>
      <c r="Y553" s="146">
        <v>4.0000000000000003E-5</v>
      </c>
      <c r="Z553" s="143">
        <v>6.7999999999999996E-3</v>
      </c>
      <c r="AA553" s="146">
        <v>2.64</v>
      </c>
      <c r="AB553" s="221">
        <v>1.4999999999999999E-2</v>
      </c>
      <c r="AC553" s="237">
        <f t="shared" si="433"/>
        <v>2.4974615853628644E-5</v>
      </c>
      <c r="AD553" s="22">
        <f t="shared" si="434"/>
        <v>2.7749573170698493E-5</v>
      </c>
      <c r="AE553" s="22">
        <f t="shared" si="435"/>
        <v>6.5038062118824593E-6</v>
      </c>
      <c r="AF553" s="22">
        <f t="shared" si="436"/>
        <v>3.4686966463373119E-7</v>
      </c>
      <c r="AG553" s="22">
        <f t="shared" si="437"/>
        <v>5.8967842987734291E-5</v>
      </c>
      <c r="AH553" s="22">
        <f t="shared" si="438"/>
        <v>2.2893397865826257E-2</v>
      </c>
      <c r="AI553" s="238">
        <f t="shared" si="439"/>
        <v>9.8999999999999994E-5</v>
      </c>
      <c r="AJ553" s="247">
        <f t="shared" si="440"/>
        <v>6.937393292674624E-8</v>
      </c>
      <c r="AK553" s="23">
        <f t="shared" si="441"/>
        <v>7.7082147696384702E-8</v>
      </c>
      <c r="AL553" s="23">
        <f t="shared" si="442"/>
        <v>1.8066128366340164E-8</v>
      </c>
      <c r="AM553" s="23">
        <f t="shared" si="443"/>
        <v>9.6352684620480882E-10</v>
      </c>
      <c r="AN553" s="23">
        <f t="shared" si="444"/>
        <v>1.6379956385481747E-7</v>
      </c>
      <c r="AO553" s="23">
        <f t="shared" si="445"/>
        <v>6.3592771849517376E-5</v>
      </c>
      <c r="AP553" s="248">
        <f t="shared" si="446"/>
        <v>2.7499999999999996E-7</v>
      </c>
      <c r="AQ553" s="256">
        <f t="shared" si="447"/>
        <v>7.7082147696384704E-2</v>
      </c>
      <c r="AR553" s="257">
        <f t="shared" si="448"/>
        <v>1.8066128366340164E-2</v>
      </c>
      <c r="AS553" s="257">
        <f t="shared" si="449"/>
        <v>9.6352684620480884E-4</v>
      </c>
      <c r="AT553" s="257">
        <f t="shared" si="450"/>
        <v>0.16379956385481748</v>
      </c>
      <c r="AU553" s="257">
        <f t="shared" si="451"/>
        <v>63.592771849517376</v>
      </c>
      <c r="AV553" s="258">
        <f t="shared" si="452"/>
        <v>0.27499999999999997</v>
      </c>
      <c r="AW553" s="264">
        <v>1</v>
      </c>
      <c r="AX553" s="265">
        <f t="shared" si="453"/>
        <v>7.7082147696384704E-2</v>
      </c>
      <c r="AY553" s="265">
        <f t="shared" si="454"/>
        <v>1.8066128366340164E-2</v>
      </c>
      <c r="AZ553" s="265">
        <f t="shared" si="455"/>
        <v>9.6352684620480884E-4</v>
      </c>
      <c r="BA553" s="265">
        <f t="shared" si="456"/>
        <v>0.16379956385481748</v>
      </c>
      <c r="BB553" s="265">
        <f t="shared" si="457"/>
        <v>63.592771849517376</v>
      </c>
      <c r="BC553" s="266">
        <f t="shared" si="458"/>
        <v>0.27499999999999997</v>
      </c>
      <c r="BG553" s="13">
        <v>0.1</v>
      </c>
      <c r="BH553" s="13">
        <f t="shared" si="459"/>
        <v>55</v>
      </c>
      <c r="BI553"/>
      <c r="BJ553">
        <f>BH553</f>
        <v>55</v>
      </c>
      <c r="BK553" s="13">
        <f t="shared" si="460"/>
        <v>3.2000000000000003E-4</v>
      </c>
      <c r="BL553" s="13">
        <f t="shared" si="461"/>
        <v>7.5000000000000007E-5</v>
      </c>
      <c r="BM553" s="13">
        <f t="shared" si="462"/>
        <v>4.0000000000000007E-6</v>
      </c>
      <c r="BN553" s="13">
        <f t="shared" si="463"/>
        <v>6.8000000000000005E-4</v>
      </c>
      <c r="BO553" s="13">
        <f t="shared" si="464"/>
        <v>0.26400000000000001</v>
      </c>
      <c r="BP553" s="13">
        <f t="shared" si="465"/>
        <v>1.5E-3</v>
      </c>
      <c r="BQ553" s="13">
        <f>((((BJ553/Q553)^2)+((BK553/W553)^2))^(1/2))*AD553</f>
        <v>3.9243822728066389E-6</v>
      </c>
      <c r="BR553" s="209">
        <f>(((((BJ553/Q553))^2)+((BL553/X553)^2))^(1/2))*AE553</f>
        <v>9.1977709518905595E-7</v>
      </c>
      <c r="BS553" s="209">
        <f>(((((BJ553/Q553))^2)+((BM553/Y553)^2))^(1/2))*AF553</f>
        <v>4.9054778410082988E-8</v>
      </c>
      <c r="BT553" s="209">
        <f>((((BJ553/Q553)^2)+((BN553/Z553)^2))^(1/2))*AG553</f>
        <v>8.3393123297141065E-6</v>
      </c>
      <c r="BU553" s="209">
        <f>((((BJ553/Q553)^2)+((BO553/AA553)^2))^(1/2))*AH553</f>
        <v>3.2376153750654771E-3</v>
      </c>
      <c r="BV553" s="209">
        <f>((((BJ553/Q553)^2)+((BP553/AB553)^2))^(1/2))*AI553</f>
        <v>1.4000714267493643E-5</v>
      </c>
      <c r="CI553"/>
      <c r="CJ553"/>
      <c r="CK553"/>
      <c r="CL553"/>
      <c r="CM553"/>
    </row>
    <row r="554" spans="1:91" s="65" customFormat="1" ht="12.95" customHeight="1" thickBot="1" x14ac:dyDescent="0.3">
      <c r="A554" s="13">
        <v>4.6750833333333333</v>
      </c>
      <c r="B554" s="13">
        <v>-74.097624999999994</v>
      </c>
      <c r="C554" s="13">
        <v>29</v>
      </c>
      <c r="D554" s="13">
        <v>32</v>
      </c>
      <c r="E554" s="13">
        <v>2409</v>
      </c>
      <c r="F554" s="3" t="s">
        <v>13</v>
      </c>
      <c r="G554" s="4" t="s">
        <v>274</v>
      </c>
      <c r="H554" s="5" t="s">
        <v>275</v>
      </c>
      <c r="I554" s="14" t="s">
        <v>1587</v>
      </c>
      <c r="J554" s="3" t="s">
        <v>1558</v>
      </c>
      <c r="K554" s="6">
        <v>40641</v>
      </c>
      <c r="L554" s="3">
        <f>O554/12</f>
        <v>2.1666666666666665</v>
      </c>
      <c r="M554" s="3">
        <v>2</v>
      </c>
      <c r="N554" s="3">
        <f t="shared" si="432"/>
        <v>56.333333333333329</v>
      </c>
      <c r="O554" s="3">
        <v>26</v>
      </c>
      <c r="P554" s="14" t="s">
        <v>1554</v>
      </c>
      <c r="Q554" s="3">
        <v>132</v>
      </c>
      <c r="R554" s="14"/>
      <c r="S554" s="14"/>
      <c r="T554" s="14"/>
      <c r="U554" s="17">
        <v>3.9E-2</v>
      </c>
      <c r="V554" s="145">
        <v>0.36</v>
      </c>
      <c r="W554" s="150">
        <v>1.8</v>
      </c>
      <c r="X554" s="152">
        <v>10.3</v>
      </c>
      <c r="Y554" s="156">
        <f>0.01805*1000</f>
        <v>18.05</v>
      </c>
      <c r="Z554" s="150">
        <v>311.5</v>
      </c>
      <c r="AA554" s="157">
        <f>0.003125*1000</f>
        <v>3.125</v>
      </c>
      <c r="AB554" s="227">
        <v>0.28499999999999998</v>
      </c>
      <c r="AC554" s="237">
        <f t="shared" si="433"/>
        <v>7.4923847560885921E-4</v>
      </c>
      <c r="AD554" s="22">
        <f t="shared" si="434"/>
        <v>3.7461923780442961E-3</v>
      </c>
      <c r="AE554" s="22">
        <f t="shared" si="435"/>
        <v>2.1436545274364588E-2</v>
      </c>
      <c r="AF554" s="22">
        <f t="shared" si="436"/>
        <v>3.7565984679833082E-2</v>
      </c>
      <c r="AG554" s="22">
        <f t="shared" si="437"/>
        <v>0.64829940320044355</v>
      </c>
      <c r="AH554" s="22">
        <f t="shared" si="438"/>
        <v>6.5038062118824595E-3</v>
      </c>
      <c r="AI554" s="238">
        <f t="shared" si="439"/>
        <v>4.5143999999999995E-4</v>
      </c>
      <c r="AJ554" s="247">
        <f t="shared" si="440"/>
        <v>2.4014053705412153E-6</v>
      </c>
      <c r="AK554" s="23">
        <f t="shared" si="441"/>
        <v>1.2007026852706077E-5</v>
      </c>
      <c r="AL554" s="23">
        <f t="shared" si="442"/>
        <v>6.8706875879373684E-5</v>
      </c>
      <c r="AM554" s="23">
        <f t="shared" si="443"/>
        <v>1.2040379705074706E-4</v>
      </c>
      <c r="AN554" s="23">
        <f t="shared" si="444"/>
        <v>2.0778827025655241E-3</v>
      </c>
      <c r="AO554" s="23">
        <f t="shared" si="445"/>
        <v>2.0845532730392499E-5</v>
      </c>
      <c r="AP554" s="248">
        <f t="shared" si="446"/>
        <v>1.4469230769230767E-6</v>
      </c>
      <c r="AQ554" s="256">
        <f t="shared" si="447"/>
        <v>12.007026852706078</v>
      </c>
      <c r="AR554" s="257">
        <f t="shared" si="448"/>
        <v>68.706875879373683</v>
      </c>
      <c r="AS554" s="257">
        <f t="shared" si="449"/>
        <v>120.40379705074706</v>
      </c>
      <c r="AT554" s="257">
        <f t="shared" si="450"/>
        <v>2077.8827025655241</v>
      </c>
      <c r="AU554" s="257">
        <f t="shared" si="451"/>
        <v>20.845532730392499</v>
      </c>
      <c r="AV554" s="258">
        <f t="shared" si="452"/>
        <v>1.4469230769230768</v>
      </c>
      <c r="AW554" s="264">
        <v>0</v>
      </c>
      <c r="AX554" s="265">
        <f t="shared" si="453"/>
        <v>0</v>
      </c>
      <c r="AY554" s="265">
        <f t="shared" si="454"/>
        <v>0</v>
      </c>
      <c r="AZ554" s="265">
        <f t="shared" si="455"/>
        <v>0</v>
      </c>
      <c r="BA554" s="265">
        <f t="shared" si="456"/>
        <v>0</v>
      </c>
      <c r="BB554" s="265">
        <f t="shared" si="457"/>
        <v>0</v>
      </c>
      <c r="BC554" s="266">
        <f t="shared" si="458"/>
        <v>0</v>
      </c>
      <c r="BG554" s="13">
        <v>0.1</v>
      </c>
      <c r="BH554" s="13">
        <f t="shared" si="459"/>
        <v>13.200000000000001</v>
      </c>
      <c r="BI554"/>
      <c r="BJ554">
        <f>BH554</f>
        <v>13.200000000000001</v>
      </c>
      <c r="BK554" s="13">
        <f t="shared" si="460"/>
        <v>0.18000000000000002</v>
      </c>
      <c r="BL554" s="13">
        <f t="shared" si="461"/>
        <v>1.03</v>
      </c>
      <c r="BM554" s="13">
        <f t="shared" si="462"/>
        <v>1.8050000000000002</v>
      </c>
      <c r="BN554" s="13">
        <f t="shared" si="463"/>
        <v>31.150000000000002</v>
      </c>
      <c r="BO554" s="13">
        <f t="shared" si="464"/>
        <v>0.3125</v>
      </c>
      <c r="BP554" s="13">
        <f t="shared" si="465"/>
        <v>2.8499999999999998E-2</v>
      </c>
      <c r="BQ554" s="13">
        <f>((((BJ554/Q554)^2)+((BK554/W554)^2))^(1/2))*AD554</f>
        <v>5.297916068288961E-4</v>
      </c>
      <c r="BR554" s="209">
        <f>(((((BJ554/Q554))^2)+((BL554/X554)^2))^(1/2))*AE554</f>
        <v>3.0315853057431281E-3</v>
      </c>
      <c r="BS554" s="209">
        <f>(((((BJ554/Q554))^2)+((BM554/Y554)^2))^(1/2))*AF554</f>
        <v>5.3126325018119864E-3</v>
      </c>
      <c r="BT554" s="209">
        <f>((((BJ554/Q554)^2)+((BN554/Z554)^2))^(1/2))*AG554</f>
        <v>9.1683380848445087E-2</v>
      </c>
      <c r="BU554" s="209">
        <f>((((BJ554/Q554)^2)+((BO554/AA554)^2))^(1/2))*AH554</f>
        <v>9.1977709518905595E-4</v>
      </c>
      <c r="BV554" s="209">
        <f>((((BJ554/Q554)^2)+((BP554/AB554)^2))^(1/2))*AI554</f>
        <v>6.3843257059771003E-5</v>
      </c>
      <c r="CI554"/>
      <c r="CJ554"/>
      <c r="CK554"/>
      <c r="CL554"/>
      <c r="CM554"/>
    </row>
    <row r="555" spans="1:91" s="65" customFormat="1" ht="12.95" customHeight="1" thickBot="1" x14ac:dyDescent="0.3">
      <c r="A555" s="13">
        <v>4.6751250000000004</v>
      </c>
      <c r="B555" s="13">
        <v>-74.056369444444442</v>
      </c>
      <c r="C555" s="13">
        <v>34</v>
      </c>
      <c r="D555" s="13">
        <v>32</v>
      </c>
      <c r="E555" s="13">
        <v>2414</v>
      </c>
      <c r="F555" s="3" t="s">
        <v>13</v>
      </c>
      <c r="G555" s="4" t="s">
        <v>292</v>
      </c>
      <c r="H555" s="5" t="s">
        <v>293</v>
      </c>
      <c r="I555" s="14" t="s">
        <v>1594</v>
      </c>
      <c r="J555" s="3" t="s">
        <v>1564</v>
      </c>
      <c r="K555" s="6">
        <v>40637</v>
      </c>
      <c r="L555" s="15">
        <v>12</v>
      </c>
      <c r="M555" s="3">
        <v>7</v>
      </c>
      <c r="N555" s="3">
        <f t="shared" si="432"/>
        <v>360</v>
      </c>
      <c r="O555" s="3">
        <v>30</v>
      </c>
      <c r="P555" s="14" t="s">
        <v>1554</v>
      </c>
      <c r="Q555" s="3">
        <v>100</v>
      </c>
      <c r="R555" s="14">
        <f>0.565555287076649*Q555</f>
        <v>56.555528707664905</v>
      </c>
      <c r="S555" s="14"/>
      <c r="T555" s="14"/>
      <c r="U555" s="17">
        <v>3.9E-2</v>
      </c>
      <c r="V555" s="27">
        <v>2.0099999999999998</v>
      </c>
      <c r="W555" s="28">
        <v>10.050000000000001</v>
      </c>
      <c r="X555" s="27">
        <v>3.0999999999999996</v>
      </c>
      <c r="Y555" s="29">
        <v>18.05</v>
      </c>
      <c r="Z555" s="28">
        <v>154.44999999999999</v>
      </c>
      <c r="AA555" s="31">
        <v>3.125</v>
      </c>
      <c r="AB555" s="225">
        <v>0.95899999999999996</v>
      </c>
      <c r="AC555" s="237">
        <f t="shared" si="433"/>
        <v>4.9614441416437382E-3</v>
      </c>
      <c r="AD555" s="22">
        <f t="shared" si="434"/>
        <v>2.480722070821869E-2</v>
      </c>
      <c r="AE555" s="22">
        <f t="shared" si="435"/>
        <v>7.6519785269132268E-3</v>
      </c>
      <c r="AF555" s="22">
        <f t="shared" si="436"/>
        <v>4.4554262067994767E-2</v>
      </c>
      <c r="AG555" s="22">
        <f t="shared" si="437"/>
        <v>0.38124131725217675</v>
      </c>
      <c r="AH555" s="22">
        <f t="shared" si="438"/>
        <v>7.7136880311625272E-3</v>
      </c>
      <c r="AI555" s="238">
        <f t="shared" si="439"/>
        <v>1.8016410243678073E-3</v>
      </c>
      <c r="AJ555" s="247">
        <f t="shared" si="440"/>
        <v>1.3781789282343717E-5</v>
      </c>
      <c r="AK555" s="23">
        <f t="shared" si="441"/>
        <v>6.8908946411718578E-5</v>
      </c>
      <c r="AL555" s="23">
        <f t="shared" si="442"/>
        <v>2.1255495908092296E-5</v>
      </c>
      <c r="AM555" s="23">
        <f t="shared" si="443"/>
        <v>1.2376183907776325E-4</v>
      </c>
      <c r="AN555" s="23">
        <f t="shared" si="444"/>
        <v>1.0590036590338242E-3</v>
      </c>
      <c r="AO555" s="23">
        <f t="shared" si="445"/>
        <v>2.1426911197673688E-5</v>
      </c>
      <c r="AP555" s="248">
        <f t="shared" si="446"/>
        <v>5.0045584010216871E-6</v>
      </c>
      <c r="AQ555" s="256">
        <f t="shared" si="447"/>
        <v>68.908946411718574</v>
      </c>
      <c r="AR555" s="257">
        <f t="shared" si="448"/>
        <v>21.255495908092296</v>
      </c>
      <c r="AS555" s="257">
        <f t="shared" si="449"/>
        <v>123.76183907776326</v>
      </c>
      <c r="AT555" s="257">
        <f t="shared" si="450"/>
        <v>1059.0036590338243</v>
      </c>
      <c r="AU555" s="257">
        <f t="shared" si="451"/>
        <v>21.426911197673689</v>
      </c>
      <c r="AV555" s="258">
        <f t="shared" si="452"/>
        <v>5.0045584010216873</v>
      </c>
      <c r="AW555" s="264">
        <v>1</v>
      </c>
      <c r="AX555" s="265">
        <f t="shared" si="453"/>
        <v>68.908946411718574</v>
      </c>
      <c r="AY555" s="265">
        <f t="shared" si="454"/>
        <v>21.255495908092296</v>
      </c>
      <c r="AZ555" s="265">
        <f t="shared" si="455"/>
        <v>123.76183907776326</v>
      </c>
      <c r="BA555" s="265">
        <f t="shared" si="456"/>
        <v>1059.0036590338243</v>
      </c>
      <c r="BB555" s="265">
        <f t="shared" si="457"/>
        <v>21.426911197673689</v>
      </c>
      <c r="BC555" s="266">
        <f t="shared" si="458"/>
        <v>5.0045584010216873</v>
      </c>
      <c r="BF555" s="210">
        <f>'F. CONVERSIÓN DE CARBÓN A CARNE'!$L$20</f>
        <v>0.24417195935985944</v>
      </c>
      <c r="BG555" s="13">
        <v>0.1</v>
      </c>
      <c r="BH555" s="13">
        <f t="shared" si="459"/>
        <v>10</v>
      </c>
      <c r="BI555">
        <f>(((((BD555+BE555+BF555)/0.565555287076649)^2)+((BH555/Q555)^2))^(1/2))*R555</f>
        <v>25.063613778750334</v>
      </c>
      <c r="BJ555">
        <f>(((BH555)^2)+((BI555^2))^(1/2))</f>
        <v>125.06361377875034</v>
      </c>
      <c r="BK555" s="13">
        <f t="shared" si="460"/>
        <v>1.0050000000000001</v>
      </c>
      <c r="BL555" s="13">
        <f t="shared" si="461"/>
        <v>0.31</v>
      </c>
      <c r="BM555" s="13">
        <f t="shared" si="462"/>
        <v>1.8050000000000002</v>
      </c>
      <c r="BN555" s="13">
        <f t="shared" si="463"/>
        <v>15.445</v>
      </c>
      <c r="BO555" s="13">
        <f t="shared" si="464"/>
        <v>0.3125</v>
      </c>
      <c r="BP555" s="13">
        <f t="shared" si="465"/>
        <v>9.5899999999999999E-2</v>
      </c>
      <c r="BQ555" s="13">
        <f>((((BJ555/(Q555+R555+S555+T555))^2)+((BK555/W555)^2))^(1/2))*AD555</f>
        <v>1.9971791927273729E-2</v>
      </c>
      <c r="BR555" s="209">
        <f>((((BJ555/(Q555+R555+S555+T555))^2)+((BL555/X555)^2))^(1/2))*AE555</f>
        <v>6.1604532312983639E-3</v>
      </c>
      <c r="BS555" s="209">
        <f>(((((BJ555/(Q555+R555+S555+T555))^2)+((BM555/Y555)^2))^(1/2))*AF555)</f>
        <v>3.586973574997919E-2</v>
      </c>
      <c r="BT555" s="209">
        <f>((((BJ555/(Q555+R555+S555+T555))^2)+((BN555/Z555)^2))^(1/2))*AG555</f>
        <v>0.30692967792710718</v>
      </c>
      <c r="BU555" s="209">
        <f>((((BJ555/(Q555+R555+S555+T555))^2)+((BO555/AA555)^2))^(1/2))*AH555</f>
        <v>6.2101343057443179E-3</v>
      </c>
      <c r="BV555" s="209">
        <f>((((BJ555/(Q555+R555+S555+T555))^2)+((BP555/AB555)^2))^(1/2))*AI555</f>
        <v>1.4504647694932318E-3</v>
      </c>
      <c r="CI555"/>
      <c r="CJ555"/>
      <c r="CK555"/>
      <c r="CL555"/>
      <c r="CM555"/>
    </row>
    <row r="556" spans="1:91" s="65" customFormat="1" ht="12.95" customHeight="1" thickBot="1" x14ac:dyDescent="0.3">
      <c r="A556" s="13">
        <v>4.6752219999999998</v>
      </c>
      <c r="B556" s="13">
        <v>-74.072329999999994</v>
      </c>
      <c r="C556" s="13">
        <v>32</v>
      </c>
      <c r="D556" s="13">
        <v>32</v>
      </c>
      <c r="E556" s="13">
        <v>2412</v>
      </c>
      <c r="F556" s="83" t="s">
        <v>13</v>
      </c>
      <c r="G556" s="59" t="s">
        <v>1423</v>
      </c>
      <c r="H556" s="60" t="s">
        <v>1424</v>
      </c>
      <c r="I556" s="93" t="s">
        <v>1563</v>
      </c>
      <c r="J556" s="101"/>
      <c r="K556" s="84">
        <v>40959</v>
      </c>
      <c r="L556" s="16">
        <v>10</v>
      </c>
      <c r="M556" s="16">
        <v>7</v>
      </c>
      <c r="N556" s="3">
        <f t="shared" si="432"/>
        <v>300</v>
      </c>
      <c r="O556" s="3">
        <v>30</v>
      </c>
      <c r="P556" s="16" t="s">
        <v>1632</v>
      </c>
      <c r="Q556" s="93">
        <v>300</v>
      </c>
      <c r="R556" s="14"/>
      <c r="S556" s="14"/>
      <c r="T556" s="14"/>
      <c r="U556" s="17">
        <v>3.9E-2</v>
      </c>
      <c r="V556" s="33">
        <v>0.36</v>
      </c>
      <c r="W556" s="34">
        <v>1.8</v>
      </c>
      <c r="X556" s="33">
        <v>10.3</v>
      </c>
      <c r="Y556" s="29">
        <f t="shared" ref="Y556:Y561" si="483">0.01805*1000</f>
        <v>18.05</v>
      </c>
      <c r="Z556" s="34">
        <v>311.5</v>
      </c>
      <c r="AA556" s="21">
        <f t="shared" ref="AA556:AA561" si="484">0.003125*1000</f>
        <v>3.125</v>
      </c>
      <c r="AB556" s="216">
        <v>0.28499999999999998</v>
      </c>
      <c r="AC556" s="237">
        <f t="shared" si="433"/>
        <v>1.702814717292862E-3</v>
      </c>
      <c r="AD556" s="22">
        <f t="shared" si="434"/>
        <v>8.5140735864643099E-3</v>
      </c>
      <c r="AE556" s="22">
        <f t="shared" si="435"/>
        <v>4.871942107810133E-2</v>
      </c>
      <c r="AF556" s="22">
        <f t="shared" si="436"/>
        <v>8.5377237908711545E-2</v>
      </c>
      <c r="AG556" s="22">
        <f t="shared" si="437"/>
        <v>1.4734077345464625</v>
      </c>
      <c r="AH556" s="22">
        <f t="shared" si="438"/>
        <v>1.4781377754278315E-2</v>
      </c>
      <c r="AI556" s="238">
        <f t="shared" si="439"/>
        <v>1.0259999999999998E-3</v>
      </c>
      <c r="AJ556" s="247">
        <f t="shared" si="440"/>
        <v>4.7300408813690616E-6</v>
      </c>
      <c r="AK556" s="23">
        <f t="shared" si="441"/>
        <v>2.3650204406845304E-5</v>
      </c>
      <c r="AL556" s="23">
        <f t="shared" si="442"/>
        <v>1.3533172521694814E-4</v>
      </c>
      <c r="AM556" s="23">
        <f t="shared" si="443"/>
        <v>2.3715899419086541E-4</v>
      </c>
      <c r="AN556" s="23">
        <f t="shared" si="444"/>
        <v>4.092799262629062E-3</v>
      </c>
      <c r="AO556" s="23">
        <f t="shared" si="445"/>
        <v>4.1059382650773095E-5</v>
      </c>
      <c r="AP556" s="248">
        <f t="shared" si="446"/>
        <v>2.8499999999999994E-6</v>
      </c>
      <c r="AQ556" s="256">
        <f t="shared" si="447"/>
        <v>23.650204406845305</v>
      </c>
      <c r="AR556" s="257">
        <f t="shared" si="448"/>
        <v>135.33172521694814</v>
      </c>
      <c r="AS556" s="257">
        <f t="shared" si="449"/>
        <v>237.1589941908654</v>
      </c>
      <c r="AT556" s="257">
        <f t="shared" si="450"/>
        <v>4092.799262629062</v>
      </c>
      <c r="AU556" s="257">
        <f t="shared" si="451"/>
        <v>41.059382650773095</v>
      </c>
      <c r="AV556" s="258">
        <f t="shared" si="452"/>
        <v>2.8499999999999992</v>
      </c>
      <c r="AW556" s="264">
        <v>1</v>
      </c>
      <c r="AX556" s="265">
        <f t="shared" si="453"/>
        <v>23.650204406845305</v>
      </c>
      <c r="AY556" s="265">
        <f t="shared" si="454"/>
        <v>135.33172521694814</v>
      </c>
      <c r="AZ556" s="265">
        <f t="shared" si="455"/>
        <v>237.1589941908654</v>
      </c>
      <c r="BA556" s="265">
        <f t="shared" si="456"/>
        <v>4092.799262629062</v>
      </c>
      <c r="BB556" s="265">
        <f t="shared" si="457"/>
        <v>41.059382650773095</v>
      </c>
      <c r="BC556" s="266">
        <f t="shared" si="458"/>
        <v>2.8499999999999992</v>
      </c>
      <c r="BG556" s="13">
        <v>0.1</v>
      </c>
      <c r="BH556" s="13">
        <f t="shared" si="459"/>
        <v>30</v>
      </c>
      <c r="BI556"/>
      <c r="BJ556">
        <f t="shared" ref="BJ556:BJ561" si="485">BH556</f>
        <v>30</v>
      </c>
      <c r="BK556" s="13">
        <f t="shared" si="460"/>
        <v>0.18000000000000002</v>
      </c>
      <c r="BL556" s="13">
        <f t="shared" si="461"/>
        <v>1.03</v>
      </c>
      <c r="BM556" s="13">
        <f t="shared" si="462"/>
        <v>1.8050000000000002</v>
      </c>
      <c r="BN556" s="13">
        <f t="shared" si="463"/>
        <v>31.150000000000002</v>
      </c>
      <c r="BO556" s="13">
        <f t="shared" si="464"/>
        <v>0.3125</v>
      </c>
      <c r="BP556" s="13">
        <f t="shared" si="465"/>
        <v>2.8499999999999998E-2</v>
      </c>
      <c r="BQ556" s="13">
        <f t="shared" ref="BQ556:BQ561" si="486">((((BJ556/Q556)^2)+((BK556/W556)^2))^(1/2))*AD556</f>
        <v>1.2040718337020368E-3</v>
      </c>
      <c r="BR556" s="209">
        <f t="shared" ref="BR556:BR561" si="487">(((((BJ556/Q556))^2)+((BL556/X556)^2))^(1/2))*AE556</f>
        <v>6.8899666039616532E-3</v>
      </c>
      <c r="BS556" s="209">
        <f t="shared" ref="BS556:BS561" si="488">(((((BJ556/Q556))^2)+((BM556/Y556)^2))^(1/2))*AF556</f>
        <v>1.2074164776845423E-2</v>
      </c>
      <c r="BT556" s="209">
        <f t="shared" ref="BT556:BT561" si="489">((((BJ556/Q556)^2)+((BN556/Z556)^2))^(1/2))*AG556</f>
        <v>0.20837132011010245</v>
      </c>
      <c r="BU556" s="209">
        <f t="shared" ref="BU556:BU561" si="490">((((BJ556/Q556)^2)+((BO556/AA556)^2))^(1/2))*AH556</f>
        <v>2.0904024890660358E-3</v>
      </c>
      <c r="BV556" s="209">
        <f t="shared" ref="BV556:BV561" si="491">((((BJ556/Q556)^2)+((BP556/AB556)^2))^(1/2))*AI556</f>
        <v>1.4509831149947956E-4</v>
      </c>
      <c r="CI556"/>
      <c r="CJ556"/>
      <c r="CK556"/>
      <c r="CL556"/>
      <c r="CM556"/>
    </row>
    <row r="557" spans="1:91" s="65" customFormat="1" ht="12.95" customHeight="1" thickBot="1" x14ac:dyDescent="0.3">
      <c r="A557" s="13">
        <v>4.6754972222222229</v>
      </c>
      <c r="B557" s="13">
        <v>-74.056491666666659</v>
      </c>
      <c r="C557" s="13">
        <v>34</v>
      </c>
      <c r="D557" s="13">
        <v>32</v>
      </c>
      <c r="E557" s="13">
        <v>2414</v>
      </c>
      <c r="F557" s="3" t="s">
        <v>13</v>
      </c>
      <c r="G557" s="4" t="s">
        <v>296</v>
      </c>
      <c r="H557" s="5" t="s">
        <v>297</v>
      </c>
      <c r="I557" s="14" t="s">
        <v>1594</v>
      </c>
      <c r="J557" s="3" t="s">
        <v>1551</v>
      </c>
      <c r="K557" s="6">
        <v>40638</v>
      </c>
      <c r="L557" s="15">
        <v>12</v>
      </c>
      <c r="M557" s="3">
        <v>7</v>
      </c>
      <c r="N557" s="3">
        <f t="shared" si="432"/>
        <v>360</v>
      </c>
      <c r="O557" s="3">
        <v>30</v>
      </c>
      <c r="P557" s="14" t="s">
        <v>1554</v>
      </c>
      <c r="Q557" s="3">
        <v>220</v>
      </c>
      <c r="R557" s="14"/>
      <c r="S557" s="14"/>
      <c r="T557" s="14"/>
      <c r="U557" s="17">
        <v>3.9E-2</v>
      </c>
      <c r="V557" s="145">
        <v>0.36</v>
      </c>
      <c r="W557" s="150">
        <v>1.8</v>
      </c>
      <c r="X557" s="152">
        <v>10.3</v>
      </c>
      <c r="Y557" s="156">
        <f t="shared" si="483"/>
        <v>18.05</v>
      </c>
      <c r="Z557" s="150">
        <v>311.5</v>
      </c>
      <c r="AA557" s="157">
        <f t="shared" si="484"/>
        <v>3.125</v>
      </c>
      <c r="AB557" s="227">
        <v>0.28499999999999998</v>
      </c>
      <c r="AC557" s="237">
        <f t="shared" si="433"/>
        <v>1.2487307926814324E-3</v>
      </c>
      <c r="AD557" s="22">
        <f t="shared" si="434"/>
        <v>6.2436539634071605E-3</v>
      </c>
      <c r="AE557" s="22">
        <f t="shared" si="435"/>
        <v>3.5727575457274313E-2</v>
      </c>
      <c r="AF557" s="22">
        <f t="shared" si="436"/>
        <v>6.2609974466388468E-2</v>
      </c>
      <c r="AG557" s="22">
        <f t="shared" si="437"/>
        <v>1.0804990053340726</v>
      </c>
      <c r="AH557" s="22">
        <f t="shared" si="438"/>
        <v>1.0839677019804098E-2</v>
      </c>
      <c r="AI557" s="238">
        <f t="shared" si="439"/>
        <v>7.5239999999999997E-4</v>
      </c>
      <c r="AJ557" s="247">
        <f t="shared" si="440"/>
        <v>3.4686966463373121E-6</v>
      </c>
      <c r="AK557" s="23">
        <f t="shared" si="441"/>
        <v>1.7343483231686558E-5</v>
      </c>
      <c r="AL557" s="23">
        <f t="shared" si="442"/>
        <v>9.9243265159095308E-5</v>
      </c>
      <c r="AM557" s="23">
        <f t="shared" si="443"/>
        <v>1.7391659573996797E-4</v>
      </c>
      <c r="AN557" s="23">
        <f t="shared" si="444"/>
        <v>3.0013861259279794E-3</v>
      </c>
      <c r="AO557" s="23">
        <f t="shared" si="445"/>
        <v>3.0110213943900273E-5</v>
      </c>
      <c r="AP557" s="248">
        <f t="shared" si="446"/>
        <v>2.0899999999999999E-6</v>
      </c>
      <c r="AQ557" s="256">
        <f t="shared" si="447"/>
        <v>17.343483231686559</v>
      </c>
      <c r="AR557" s="257">
        <f t="shared" si="448"/>
        <v>99.243265159095301</v>
      </c>
      <c r="AS557" s="257">
        <f t="shared" si="449"/>
        <v>173.91659573996796</v>
      </c>
      <c r="AT557" s="257">
        <f t="shared" si="450"/>
        <v>3001.3861259279793</v>
      </c>
      <c r="AU557" s="257">
        <f t="shared" si="451"/>
        <v>30.110213943900273</v>
      </c>
      <c r="AV557" s="258">
        <f t="shared" si="452"/>
        <v>2.09</v>
      </c>
      <c r="AW557" s="264">
        <v>1</v>
      </c>
      <c r="AX557" s="265">
        <f t="shared" si="453"/>
        <v>17.343483231686559</v>
      </c>
      <c r="AY557" s="265">
        <f t="shared" si="454"/>
        <v>99.243265159095301</v>
      </c>
      <c r="AZ557" s="265">
        <f t="shared" si="455"/>
        <v>173.91659573996796</v>
      </c>
      <c r="BA557" s="265">
        <f t="shared" si="456"/>
        <v>3001.3861259279793</v>
      </c>
      <c r="BB557" s="265">
        <f t="shared" si="457"/>
        <v>30.110213943900273</v>
      </c>
      <c r="BC557" s="266">
        <f t="shared" si="458"/>
        <v>2.09</v>
      </c>
      <c r="BG557" s="13">
        <v>0.1</v>
      </c>
      <c r="BH557" s="13">
        <f t="shared" si="459"/>
        <v>22</v>
      </c>
      <c r="BI557"/>
      <c r="BJ557">
        <f t="shared" si="485"/>
        <v>22</v>
      </c>
      <c r="BK557" s="13">
        <f t="shared" si="460"/>
        <v>0.18000000000000002</v>
      </c>
      <c r="BL557" s="13">
        <f t="shared" si="461"/>
        <v>1.03</v>
      </c>
      <c r="BM557" s="13">
        <f t="shared" si="462"/>
        <v>1.8050000000000002</v>
      </c>
      <c r="BN557" s="13">
        <f t="shared" si="463"/>
        <v>31.150000000000002</v>
      </c>
      <c r="BO557" s="13">
        <f t="shared" si="464"/>
        <v>0.3125</v>
      </c>
      <c r="BP557" s="13">
        <f t="shared" si="465"/>
        <v>2.8499999999999998E-2</v>
      </c>
      <c r="BQ557" s="13">
        <f t="shared" si="486"/>
        <v>8.8298601138149361E-4</v>
      </c>
      <c r="BR557" s="209">
        <f t="shared" si="487"/>
        <v>5.0526421762385467E-3</v>
      </c>
      <c r="BS557" s="209">
        <f t="shared" si="488"/>
        <v>8.8543875030199781E-3</v>
      </c>
      <c r="BT557" s="209">
        <f t="shared" si="489"/>
        <v>0.15280563474740849</v>
      </c>
      <c r="BU557" s="209">
        <f t="shared" si="490"/>
        <v>1.5329618253150932E-3</v>
      </c>
      <c r="BV557" s="209">
        <f t="shared" si="491"/>
        <v>1.0640542843295168E-4</v>
      </c>
      <c r="CI557"/>
      <c r="CJ557"/>
      <c r="CK557"/>
      <c r="CL557"/>
      <c r="CM557"/>
    </row>
    <row r="558" spans="1:91" s="65" customFormat="1" ht="12.95" customHeight="1" thickBot="1" x14ac:dyDescent="0.3">
      <c r="A558" s="13">
        <v>4.67563171540671</v>
      </c>
      <c r="B558" s="13">
        <v>-74.097697074219695</v>
      </c>
      <c r="C558" s="13">
        <v>29</v>
      </c>
      <c r="D558" s="13">
        <v>32</v>
      </c>
      <c r="E558" s="13">
        <v>2409</v>
      </c>
      <c r="F558" s="83" t="s">
        <v>13</v>
      </c>
      <c r="G558" s="59" t="s">
        <v>1333</v>
      </c>
      <c r="H558" s="60" t="s">
        <v>1334</v>
      </c>
      <c r="I558" s="83" t="s">
        <v>1587</v>
      </c>
      <c r="J558" s="58"/>
      <c r="K558" s="91">
        <v>40646</v>
      </c>
      <c r="L558" s="83">
        <v>5</v>
      </c>
      <c r="M558" s="16">
        <v>7</v>
      </c>
      <c r="N558" s="3">
        <f t="shared" si="432"/>
        <v>150</v>
      </c>
      <c r="O558" s="3">
        <v>30</v>
      </c>
      <c r="P558" s="16" t="s">
        <v>1632</v>
      </c>
      <c r="Q558" s="62">
        <v>550</v>
      </c>
      <c r="R558" s="14"/>
      <c r="S558" s="14"/>
      <c r="T558" s="14"/>
      <c r="U558" s="17">
        <v>3.9E-2</v>
      </c>
      <c r="V558" s="33">
        <v>0.36</v>
      </c>
      <c r="W558" s="34">
        <v>1.8</v>
      </c>
      <c r="X558" s="33">
        <v>10.3</v>
      </c>
      <c r="Y558" s="29">
        <f t="shared" si="483"/>
        <v>18.05</v>
      </c>
      <c r="Z558" s="34">
        <v>311.5</v>
      </c>
      <c r="AA558" s="21">
        <f t="shared" si="484"/>
        <v>3.125</v>
      </c>
      <c r="AB558" s="216">
        <v>0.28499999999999998</v>
      </c>
      <c r="AC558" s="237">
        <f t="shared" si="433"/>
        <v>3.1218269817035803E-3</v>
      </c>
      <c r="AD558" s="22">
        <f t="shared" si="434"/>
        <v>1.5609134908517902E-2</v>
      </c>
      <c r="AE558" s="22">
        <f t="shared" si="435"/>
        <v>8.9318938643185769E-2</v>
      </c>
      <c r="AF558" s="22">
        <f t="shared" si="436"/>
        <v>0.15652493616597118</v>
      </c>
      <c r="AG558" s="22">
        <f t="shared" si="437"/>
        <v>2.701247513335181</v>
      </c>
      <c r="AH558" s="22">
        <f t="shared" si="438"/>
        <v>2.7099192549510247E-2</v>
      </c>
      <c r="AI558" s="238">
        <f t="shared" si="439"/>
        <v>1.8810000000000001E-3</v>
      </c>
      <c r="AJ558" s="247">
        <f t="shared" si="440"/>
        <v>8.6717416158432791E-6</v>
      </c>
      <c r="AK558" s="23">
        <f t="shared" si="441"/>
        <v>4.3358708079216396E-5</v>
      </c>
      <c r="AL558" s="23">
        <f t="shared" si="442"/>
        <v>2.4810816289773824E-4</v>
      </c>
      <c r="AM558" s="23">
        <f t="shared" si="443"/>
        <v>4.3479148934991998E-4</v>
      </c>
      <c r="AN558" s="23">
        <f t="shared" si="444"/>
        <v>7.503465314819947E-3</v>
      </c>
      <c r="AO558" s="23">
        <f t="shared" si="445"/>
        <v>7.5275534859750687E-5</v>
      </c>
      <c r="AP558" s="248">
        <f t="shared" si="446"/>
        <v>5.2249999999999999E-6</v>
      </c>
      <c r="AQ558" s="256">
        <f t="shared" si="447"/>
        <v>43.358708079216399</v>
      </c>
      <c r="AR558" s="257">
        <f t="shared" si="448"/>
        <v>248.10816289773825</v>
      </c>
      <c r="AS558" s="257">
        <f t="shared" si="449"/>
        <v>434.79148934991997</v>
      </c>
      <c r="AT558" s="257">
        <f t="shared" si="450"/>
        <v>7503.4653148199468</v>
      </c>
      <c r="AU558" s="257">
        <f t="shared" si="451"/>
        <v>75.275534859750692</v>
      </c>
      <c r="AV558" s="258">
        <f t="shared" si="452"/>
        <v>5.2249999999999996</v>
      </c>
      <c r="AW558" s="264">
        <v>1</v>
      </c>
      <c r="AX558" s="265">
        <f t="shared" si="453"/>
        <v>43.358708079216399</v>
      </c>
      <c r="AY558" s="265">
        <f t="shared" si="454"/>
        <v>248.10816289773825</v>
      </c>
      <c r="AZ558" s="265">
        <f t="shared" si="455"/>
        <v>434.79148934991997</v>
      </c>
      <c r="BA558" s="265">
        <f t="shared" si="456"/>
        <v>7503.4653148199468</v>
      </c>
      <c r="BB558" s="265">
        <f t="shared" si="457"/>
        <v>75.275534859750692</v>
      </c>
      <c r="BC558" s="266">
        <f t="shared" si="458"/>
        <v>5.2249999999999996</v>
      </c>
      <c r="BG558" s="13">
        <v>0.1</v>
      </c>
      <c r="BH558" s="13">
        <f t="shared" si="459"/>
        <v>55</v>
      </c>
      <c r="BI558"/>
      <c r="BJ558">
        <f t="shared" si="485"/>
        <v>55</v>
      </c>
      <c r="BK558" s="13">
        <f t="shared" si="460"/>
        <v>0.18000000000000002</v>
      </c>
      <c r="BL558" s="13">
        <f t="shared" si="461"/>
        <v>1.03</v>
      </c>
      <c r="BM558" s="13">
        <f t="shared" si="462"/>
        <v>1.8050000000000002</v>
      </c>
      <c r="BN558" s="13">
        <f t="shared" si="463"/>
        <v>31.150000000000002</v>
      </c>
      <c r="BO558" s="13">
        <f t="shared" si="464"/>
        <v>0.3125</v>
      </c>
      <c r="BP558" s="13">
        <f t="shared" si="465"/>
        <v>2.8499999999999998E-2</v>
      </c>
      <c r="BQ558" s="13">
        <f t="shared" si="486"/>
        <v>2.2074650284537342E-3</v>
      </c>
      <c r="BR558" s="209">
        <f t="shared" si="487"/>
        <v>1.2631605440596364E-2</v>
      </c>
      <c r="BS558" s="209">
        <f t="shared" si="488"/>
        <v>2.2135968757549945E-2</v>
      </c>
      <c r="BT558" s="209">
        <f t="shared" si="489"/>
        <v>0.38201408686852117</v>
      </c>
      <c r="BU558" s="209">
        <f t="shared" si="490"/>
        <v>3.8324045632877331E-3</v>
      </c>
      <c r="BV558" s="209">
        <f t="shared" si="491"/>
        <v>2.6601357108237925E-4</v>
      </c>
      <c r="CI558"/>
      <c r="CJ558"/>
      <c r="CK558"/>
      <c r="CL558"/>
      <c r="CM558"/>
    </row>
    <row r="559" spans="1:91" s="65" customFormat="1" ht="12.95" customHeight="1" thickBot="1" x14ac:dyDescent="0.3">
      <c r="A559" s="13">
        <v>4.6756888888888888</v>
      </c>
      <c r="B559" s="13">
        <v>-74.139944444444453</v>
      </c>
      <c r="C559" s="13">
        <v>25</v>
      </c>
      <c r="D559" s="13">
        <v>32</v>
      </c>
      <c r="E559" s="13">
        <v>1912</v>
      </c>
      <c r="F559" s="3" t="s">
        <v>13</v>
      </c>
      <c r="G559" s="4" t="s">
        <v>327</v>
      </c>
      <c r="H559" s="5" t="s">
        <v>328</v>
      </c>
      <c r="I559" s="14" t="s">
        <v>1594</v>
      </c>
      <c r="J559" s="3" t="s">
        <v>1562</v>
      </c>
      <c r="K559" s="6">
        <v>40629</v>
      </c>
      <c r="L559" s="15">
        <v>12</v>
      </c>
      <c r="M559" s="3">
        <v>7</v>
      </c>
      <c r="N559" s="3">
        <f t="shared" si="432"/>
        <v>360</v>
      </c>
      <c r="O559" s="3">
        <v>30</v>
      </c>
      <c r="P559" s="14" t="s">
        <v>1554</v>
      </c>
      <c r="Q559" s="3">
        <v>80</v>
      </c>
      <c r="R559" s="14"/>
      <c r="S559" s="14"/>
      <c r="T559" s="14"/>
      <c r="U559" s="17">
        <v>3.9E-2</v>
      </c>
      <c r="V559" s="33">
        <v>0.36</v>
      </c>
      <c r="W559" s="34">
        <v>1.8</v>
      </c>
      <c r="X559" s="33">
        <v>10.3</v>
      </c>
      <c r="Y559" s="29">
        <f t="shared" si="483"/>
        <v>18.05</v>
      </c>
      <c r="Z559" s="34">
        <v>311.5</v>
      </c>
      <c r="AA559" s="21">
        <f t="shared" si="484"/>
        <v>3.125</v>
      </c>
      <c r="AB559" s="216">
        <v>0.28499999999999998</v>
      </c>
      <c r="AC559" s="237">
        <f t="shared" si="433"/>
        <v>4.5408392461142977E-4</v>
      </c>
      <c r="AD559" s="22">
        <f t="shared" si="434"/>
        <v>2.2704196230571494E-3</v>
      </c>
      <c r="AE559" s="22">
        <f t="shared" si="435"/>
        <v>1.299184562082702E-2</v>
      </c>
      <c r="AF559" s="22">
        <f t="shared" si="436"/>
        <v>2.276726344232308E-2</v>
      </c>
      <c r="AG559" s="22">
        <f t="shared" si="437"/>
        <v>0.39290872921239001</v>
      </c>
      <c r="AH559" s="22">
        <f t="shared" si="438"/>
        <v>3.9417007344742178E-3</v>
      </c>
      <c r="AI559" s="238">
        <f t="shared" si="439"/>
        <v>2.7359999999999998E-4</v>
      </c>
      <c r="AJ559" s="247">
        <f t="shared" si="440"/>
        <v>1.2613442350317493E-6</v>
      </c>
      <c r="AK559" s="23">
        <f t="shared" si="441"/>
        <v>6.3067211751587479E-6</v>
      </c>
      <c r="AL559" s="23">
        <f t="shared" si="442"/>
        <v>3.6088460057852834E-5</v>
      </c>
      <c r="AM559" s="23">
        <f t="shared" si="443"/>
        <v>6.3242398450897441E-5</v>
      </c>
      <c r="AN559" s="23">
        <f t="shared" si="444"/>
        <v>1.0914131367010835E-3</v>
      </c>
      <c r="AO559" s="23">
        <f t="shared" si="445"/>
        <v>1.0949168706872828E-5</v>
      </c>
      <c r="AP559" s="248">
        <f t="shared" si="446"/>
        <v>7.5999999999999992E-7</v>
      </c>
      <c r="AQ559" s="256">
        <f t="shared" si="447"/>
        <v>6.3067211751587475</v>
      </c>
      <c r="AR559" s="257">
        <f t="shared" si="448"/>
        <v>36.088460057852835</v>
      </c>
      <c r="AS559" s="257">
        <f t="shared" si="449"/>
        <v>63.24239845089744</v>
      </c>
      <c r="AT559" s="257">
        <f t="shared" si="450"/>
        <v>1091.4131367010834</v>
      </c>
      <c r="AU559" s="257">
        <f t="shared" si="451"/>
        <v>10.949168706872827</v>
      </c>
      <c r="AV559" s="258">
        <f t="shared" si="452"/>
        <v>0.7599999999999999</v>
      </c>
      <c r="AW559" s="264">
        <v>1</v>
      </c>
      <c r="AX559" s="265">
        <f t="shared" si="453"/>
        <v>6.3067211751587475</v>
      </c>
      <c r="AY559" s="265">
        <f t="shared" si="454"/>
        <v>36.088460057852835</v>
      </c>
      <c r="AZ559" s="265">
        <f t="shared" si="455"/>
        <v>63.24239845089744</v>
      </c>
      <c r="BA559" s="265">
        <f t="shared" si="456"/>
        <v>1091.4131367010834</v>
      </c>
      <c r="BB559" s="265">
        <f t="shared" si="457"/>
        <v>10.949168706872827</v>
      </c>
      <c r="BC559" s="266">
        <f t="shared" si="458"/>
        <v>0.7599999999999999</v>
      </c>
      <c r="BG559" s="13">
        <v>0.1</v>
      </c>
      <c r="BH559" s="13">
        <f t="shared" si="459"/>
        <v>8</v>
      </c>
      <c r="BI559"/>
      <c r="BJ559">
        <f t="shared" si="485"/>
        <v>8</v>
      </c>
      <c r="BK559" s="13">
        <f t="shared" si="460"/>
        <v>0.18000000000000002</v>
      </c>
      <c r="BL559" s="13">
        <f t="shared" si="461"/>
        <v>1.03</v>
      </c>
      <c r="BM559" s="13">
        <f t="shared" si="462"/>
        <v>1.8050000000000002</v>
      </c>
      <c r="BN559" s="13">
        <f t="shared" si="463"/>
        <v>31.150000000000002</v>
      </c>
      <c r="BO559" s="13">
        <f t="shared" si="464"/>
        <v>0.3125</v>
      </c>
      <c r="BP559" s="13">
        <f t="shared" si="465"/>
        <v>2.8499999999999998E-2</v>
      </c>
      <c r="BQ559" s="13">
        <f t="shared" si="486"/>
        <v>3.2108582232054313E-4</v>
      </c>
      <c r="BR559" s="209">
        <f t="shared" si="487"/>
        <v>1.8373244277231074E-3</v>
      </c>
      <c r="BS559" s="209">
        <f t="shared" si="488"/>
        <v>3.2197772738254463E-3</v>
      </c>
      <c r="BT559" s="209">
        <f t="shared" si="489"/>
        <v>5.5565685362693996E-2</v>
      </c>
      <c r="BU559" s="209">
        <f t="shared" si="490"/>
        <v>5.5744066375094296E-4</v>
      </c>
      <c r="BV559" s="209">
        <f t="shared" si="491"/>
        <v>3.8692883066527882E-5</v>
      </c>
      <c r="CI559"/>
      <c r="CJ559"/>
      <c r="CK559"/>
      <c r="CL559"/>
      <c r="CM559"/>
    </row>
    <row r="560" spans="1:91" s="65" customFormat="1" ht="12.95" customHeight="1" thickBot="1" x14ac:dyDescent="0.3">
      <c r="A560" s="13">
        <v>4.6761694444444446</v>
      </c>
      <c r="B560" s="13">
        <v>-74.14029166666667</v>
      </c>
      <c r="C560" s="13">
        <v>25</v>
      </c>
      <c r="D560" s="13">
        <v>32</v>
      </c>
      <c r="E560" s="13">
        <v>1912</v>
      </c>
      <c r="F560" s="83" t="s">
        <v>13</v>
      </c>
      <c r="G560" s="59" t="s">
        <v>1432</v>
      </c>
      <c r="H560" s="60" t="s">
        <v>1433</v>
      </c>
      <c r="I560" s="83" t="s">
        <v>1594</v>
      </c>
      <c r="J560" s="58"/>
      <c r="K560" s="95">
        <v>41019</v>
      </c>
      <c r="L560" s="83">
        <v>4</v>
      </c>
      <c r="M560" s="16">
        <v>7</v>
      </c>
      <c r="N560" s="3">
        <f t="shared" si="432"/>
        <v>120</v>
      </c>
      <c r="O560" s="3">
        <v>30</v>
      </c>
      <c r="P560" s="16" t="s">
        <v>1632</v>
      </c>
      <c r="Q560" s="62">
        <v>550</v>
      </c>
      <c r="R560" s="14"/>
      <c r="S560" s="14"/>
      <c r="T560" s="14"/>
      <c r="U560" s="17">
        <v>3.9E-2</v>
      </c>
      <c r="V560" s="33">
        <v>0.36</v>
      </c>
      <c r="W560" s="34">
        <v>1.8</v>
      </c>
      <c r="X560" s="33">
        <v>10.3</v>
      </c>
      <c r="Y560" s="29">
        <f t="shared" si="483"/>
        <v>18.05</v>
      </c>
      <c r="Z560" s="34">
        <v>311.5</v>
      </c>
      <c r="AA560" s="21">
        <f t="shared" si="484"/>
        <v>3.125</v>
      </c>
      <c r="AB560" s="216">
        <v>0.28499999999999998</v>
      </c>
      <c r="AC560" s="237">
        <f t="shared" si="433"/>
        <v>3.1218269817035803E-3</v>
      </c>
      <c r="AD560" s="22">
        <f t="shared" si="434"/>
        <v>1.5609134908517902E-2</v>
      </c>
      <c r="AE560" s="22">
        <f t="shared" si="435"/>
        <v>8.9318938643185769E-2</v>
      </c>
      <c r="AF560" s="22">
        <f t="shared" si="436"/>
        <v>0.15652493616597118</v>
      </c>
      <c r="AG560" s="22">
        <f t="shared" si="437"/>
        <v>2.701247513335181</v>
      </c>
      <c r="AH560" s="22">
        <f t="shared" si="438"/>
        <v>2.7099192549510247E-2</v>
      </c>
      <c r="AI560" s="238">
        <f t="shared" si="439"/>
        <v>1.8810000000000001E-3</v>
      </c>
      <c r="AJ560" s="247">
        <f t="shared" si="440"/>
        <v>8.6717416158432791E-6</v>
      </c>
      <c r="AK560" s="23">
        <f t="shared" si="441"/>
        <v>4.3358708079216396E-5</v>
      </c>
      <c r="AL560" s="23">
        <f t="shared" si="442"/>
        <v>2.4810816289773824E-4</v>
      </c>
      <c r="AM560" s="23">
        <f t="shared" si="443"/>
        <v>4.3479148934991998E-4</v>
      </c>
      <c r="AN560" s="23">
        <f t="shared" si="444"/>
        <v>7.503465314819947E-3</v>
      </c>
      <c r="AO560" s="23">
        <f t="shared" si="445"/>
        <v>7.5275534859750687E-5</v>
      </c>
      <c r="AP560" s="248">
        <f t="shared" si="446"/>
        <v>5.2249999999999999E-6</v>
      </c>
      <c r="AQ560" s="256">
        <f t="shared" si="447"/>
        <v>43.358708079216399</v>
      </c>
      <c r="AR560" s="257">
        <f t="shared" si="448"/>
        <v>248.10816289773825</v>
      </c>
      <c r="AS560" s="257">
        <f t="shared" si="449"/>
        <v>434.79148934991997</v>
      </c>
      <c r="AT560" s="257">
        <f t="shared" si="450"/>
        <v>7503.4653148199468</v>
      </c>
      <c r="AU560" s="257">
        <f t="shared" si="451"/>
        <v>75.275534859750692</v>
      </c>
      <c r="AV560" s="258">
        <f t="shared" si="452"/>
        <v>5.2249999999999996</v>
      </c>
      <c r="AW560" s="264">
        <v>1</v>
      </c>
      <c r="AX560" s="265">
        <f t="shared" si="453"/>
        <v>43.358708079216399</v>
      </c>
      <c r="AY560" s="265">
        <f t="shared" si="454"/>
        <v>248.10816289773825</v>
      </c>
      <c r="AZ560" s="265">
        <f t="shared" si="455"/>
        <v>434.79148934991997</v>
      </c>
      <c r="BA560" s="265">
        <f t="shared" si="456"/>
        <v>7503.4653148199468</v>
      </c>
      <c r="BB560" s="265">
        <f t="shared" si="457"/>
        <v>75.275534859750692</v>
      </c>
      <c r="BC560" s="266">
        <f t="shared" si="458"/>
        <v>5.2249999999999996</v>
      </c>
      <c r="BG560" s="13">
        <v>0.1</v>
      </c>
      <c r="BH560" s="13">
        <f t="shared" si="459"/>
        <v>55</v>
      </c>
      <c r="BI560"/>
      <c r="BJ560">
        <f t="shared" si="485"/>
        <v>55</v>
      </c>
      <c r="BK560" s="13">
        <f t="shared" si="460"/>
        <v>0.18000000000000002</v>
      </c>
      <c r="BL560" s="13">
        <f t="shared" si="461"/>
        <v>1.03</v>
      </c>
      <c r="BM560" s="13">
        <f t="shared" si="462"/>
        <v>1.8050000000000002</v>
      </c>
      <c r="BN560" s="13">
        <f t="shared" si="463"/>
        <v>31.150000000000002</v>
      </c>
      <c r="BO560" s="13">
        <f t="shared" si="464"/>
        <v>0.3125</v>
      </c>
      <c r="BP560" s="13">
        <f t="shared" si="465"/>
        <v>2.8499999999999998E-2</v>
      </c>
      <c r="BQ560" s="13">
        <f t="shared" si="486"/>
        <v>2.2074650284537342E-3</v>
      </c>
      <c r="BR560" s="209">
        <f t="shared" si="487"/>
        <v>1.2631605440596364E-2</v>
      </c>
      <c r="BS560" s="209">
        <f t="shared" si="488"/>
        <v>2.2135968757549945E-2</v>
      </c>
      <c r="BT560" s="209">
        <f t="shared" si="489"/>
        <v>0.38201408686852117</v>
      </c>
      <c r="BU560" s="209">
        <f t="shared" si="490"/>
        <v>3.8324045632877331E-3</v>
      </c>
      <c r="BV560" s="209">
        <f t="shared" si="491"/>
        <v>2.6601357108237925E-4</v>
      </c>
      <c r="CI560"/>
      <c r="CJ560"/>
      <c r="CK560"/>
      <c r="CL560"/>
      <c r="CM560"/>
    </row>
    <row r="561" spans="1:91" s="65" customFormat="1" ht="12.95" customHeight="1" thickBot="1" x14ac:dyDescent="0.3">
      <c r="A561" s="13">
        <v>4.6762277777777781</v>
      </c>
      <c r="B561" s="13">
        <v>-74.140344444444452</v>
      </c>
      <c r="C561" s="13">
        <v>25</v>
      </c>
      <c r="D561" s="13">
        <v>32</v>
      </c>
      <c r="E561" s="13">
        <v>1912</v>
      </c>
      <c r="F561" s="3" t="s">
        <v>13</v>
      </c>
      <c r="G561" s="4" t="s">
        <v>313</v>
      </c>
      <c r="H561" s="5" t="s">
        <v>314</v>
      </c>
      <c r="I561" s="14" t="s">
        <v>1594</v>
      </c>
      <c r="J561" s="3" t="s">
        <v>1562</v>
      </c>
      <c r="K561" s="6">
        <v>40628</v>
      </c>
      <c r="L561" s="3">
        <f>O561/12</f>
        <v>2.1666666666666665</v>
      </c>
      <c r="M561" s="3">
        <v>2</v>
      </c>
      <c r="N561" s="3">
        <f t="shared" si="432"/>
        <v>56.333333333333329</v>
      </c>
      <c r="O561" s="3">
        <v>26</v>
      </c>
      <c r="P561" s="14" t="s">
        <v>1554</v>
      </c>
      <c r="Q561" s="3">
        <v>80</v>
      </c>
      <c r="R561" s="14"/>
      <c r="S561" s="14"/>
      <c r="T561" s="14"/>
      <c r="U561" s="17">
        <v>3.9E-2</v>
      </c>
      <c r="V561" s="33">
        <v>0.36</v>
      </c>
      <c r="W561" s="34">
        <v>1.8</v>
      </c>
      <c r="X561" s="33">
        <v>10.3</v>
      </c>
      <c r="Y561" s="29">
        <f t="shared" si="483"/>
        <v>18.05</v>
      </c>
      <c r="Z561" s="34">
        <v>311.5</v>
      </c>
      <c r="AA561" s="21">
        <f t="shared" si="484"/>
        <v>3.125</v>
      </c>
      <c r="AB561" s="216">
        <v>0.28499999999999998</v>
      </c>
      <c r="AC561" s="237">
        <f t="shared" si="433"/>
        <v>4.5408392461142977E-4</v>
      </c>
      <c r="AD561" s="22">
        <f t="shared" si="434"/>
        <v>2.2704196230571494E-3</v>
      </c>
      <c r="AE561" s="22">
        <f t="shared" si="435"/>
        <v>1.299184562082702E-2</v>
      </c>
      <c r="AF561" s="22">
        <f t="shared" si="436"/>
        <v>2.276726344232308E-2</v>
      </c>
      <c r="AG561" s="22">
        <f t="shared" si="437"/>
        <v>0.39290872921239001</v>
      </c>
      <c r="AH561" s="22">
        <f t="shared" si="438"/>
        <v>3.9417007344742178E-3</v>
      </c>
      <c r="AI561" s="238">
        <f t="shared" si="439"/>
        <v>2.7359999999999998E-4</v>
      </c>
      <c r="AJ561" s="247">
        <f t="shared" si="440"/>
        <v>1.4553971942674031E-6</v>
      </c>
      <c r="AK561" s="23">
        <f t="shared" si="441"/>
        <v>7.2769859713370175E-6</v>
      </c>
      <c r="AL561" s="23">
        <f t="shared" si="442"/>
        <v>4.1640530835984037E-5</v>
      </c>
      <c r="AM561" s="23">
        <f t="shared" si="443"/>
        <v>7.2971998212573977E-5</v>
      </c>
      <c r="AN561" s="23">
        <f t="shared" si="444"/>
        <v>1.2593228500397116E-3</v>
      </c>
      <c r="AO561" s="23">
        <f t="shared" si="445"/>
        <v>1.2633656200237878E-5</v>
      </c>
      <c r="AP561" s="248">
        <f t="shared" si="446"/>
        <v>8.769230769230769E-7</v>
      </c>
      <c r="AQ561" s="256">
        <f t="shared" si="447"/>
        <v>7.2769859713370177</v>
      </c>
      <c r="AR561" s="257">
        <f t="shared" si="448"/>
        <v>41.640530835984038</v>
      </c>
      <c r="AS561" s="257">
        <f t="shared" si="449"/>
        <v>72.971998212573979</v>
      </c>
      <c r="AT561" s="257">
        <f t="shared" si="450"/>
        <v>1259.3228500397115</v>
      </c>
      <c r="AU561" s="257">
        <f t="shared" si="451"/>
        <v>12.633656200237878</v>
      </c>
      <c r="AV561" s="258">
        <f t="shared" si="452"/>
        <v>0.87692307692307692</v>
      </c>
      <c r="AW561" s="264">
        <v>0</v>
      </c>
      <c r="AX561" s="265">
        <f t="shared" si="453"/>
        <v>0</v>
      </c>
      <c r="AY561" s="265">
        <f t="shared" si="454"/>
        <v>0</v>
      </c>
      <c r="AZ561" s="265">
        <f t="shared" si="455"/>
        <v>0</v>
      </c>
      <c r="BA561" s="265">
        <f t="shared" si="456"/>
        <v>0</v>
      </c>
      <c r="BB561" s="265">
        <f t="shared" si="457"/>
        <v>0</v>
      </c>
      <c r="BC561" s="266">
        <f t="shared" si="458"/>
        <v>0</v>
      </c>
      <c r="BG561" s="13">
        <v>0.1</v>
      </c>
      <c r="BH561" s="13">
        <f t="shared" si="459"/>
        <v>8</v>
      </c>
      <c r="BI561"/>
      <c r="BJ561">
        <f t="shared" si="485"/>
        <v>8</v>
      </c>
      <c r="BK561" s="13">
        <f t="shared" si="460"/>
        <v>0.18000000000000002</v>
      </c>
      <c r="BL561" s="13">
        <f t="shared" si="461"/>
        <v>1.03</v>
      </c>
      <c r="BM561" s="13">
        <f t="shared" si="462"/>
        <v>1.8050000000000002</v>
      </c>
      <c r="BN561" s="13">
        <f t="shared" si="463"/>
        <v>31.150000000000002</v>
      </c>
      <c r="BO561" s="13">
        <f t="shared" si="464"/>
        <v>0.3125</v>
      </c>
      <c r="BP561" s="13">
        <f t="shared" si="465"/>
        <v>2.8499999999999998E-2</v>
      </c>
      <c r="BQ561" s="13">
        <f t="shared" si="486"/>
        <v>3.2108582232054313E-4</v>
      </c>
      <c r="BR561" s="209">
        <f t="shared" si="487"/>
        <v>1.8373244277231074E-3</v>
      </c>
      <c r="BS561" s="209">
        <f t="shared" si="488"/>
        <v>3.2197772738254463E-3</v>
      </c>
      <c r="BT561" s="209">
        <f t="shared" si="489"/>
        <v>5.5565685362693996E-2</v>
      </c>
      <c r="BU561" s="209">
        <f t="shared" si="490"/>
        <v>5.5744066375094296E-4</v>
      </c>
      <c r="BV561" s="209">
        <f t="shared" si="491"/>
        <v>3.8692883066527882E-5</v>
      </c>
      <c r="CI561"/>
      <c r="CJ561"/>
      <c r="CK561"/>
      <c r="CL561"/>
      <c r="CM561"/>
    </row>
    <row r="562" spans="1:91" s="65" customFormat="1" ht="12.95" customHeight="1" thickBot="1" x14ac:dyDescent="0.3">
      <c r="A562" s="13">
        <v>4.6762552248354501</v>
      </c>
      <c r="B562" s="13">
        <v>-74.141965243273106</v>
      </c>
      <c r="C562" s="13">
        <v>24</v>
      </c>
      <c r="D562" s="13">
        <v>32</v>
      </c>
      <c r="E562" s="13">
        <v>1911</v>
      </c>
      <c r="F562" s="3" t="s">
        <v>13</v>
      </c>
      <c r="G562" s="4" t="s">
        <v>26</v>
      </c>
      <c r="H562" s="5" t="s">
        <v>329</v>
      </c>
      <c r="I562" s="14" t="s">
        <v>1594</v>
      </c>
      <c r="J562" s="3" t="s">
        <v>1559</v>
      </c>
      <c r="K562" s="6">
        <v>40619</v>
      </c>
      <c r="L562" s="15">
        <v>12</v>
      </c>
      <c r="M562" s="3">
        <v>7</v>
      </c>
      <c r="N562" s="3">
        <f t="shared" si="432"/>
        <v>360</v>
      </c>
      <c r="O562" s="3">
        <v>30</v>
      </c>
      <c r="P562" s="14" t="s">
        <v>1554</v>
      </c>
      <c r="Q562" s="3">
        <v>1000</v>
      </c>
      <c r="R562" s="14">
        <f>0.565555287076649*Q562</f>
        <v>565.55528707664905</v>
      </c>
      <c r="S562" s="14"/>
      <c r="T562" s="14"/>
      <c r="U562" s="17">
        <v>3.9E-2</v>
      </c>
      <c r="V562" s="27">
        <v>2.0099999999999998</v>
      </c>
      <c r="W562" s="28">
        <v>10.050000000000001</v>
      </c>
      <c r="X562" s="27">
        <v>3.0999999999999996</v>
      </c>
      <c r="Y562" s="29">
        <v>18.05</v>
      </c>
      <c r="Z562" s="28">
        <v>154.44999999999999</v>
      </c>
      <c r="AA562" s="31">
        <v>3.125</v>
      </c>
      <c r="AB562" s="225">
        <v>0.95899999999999996</v>
      </c>
      <c r="AC562" s="237">
        <f t="shared" si="433"/>
        <v>4.961444141643738E-2</v>
      </c>
      <c r="AD562" s="22">
        <f t="shared" si="434"/>
        <v>0.24807220708218694</v>
      </c>
      <c r="AE562" s="22">
        <f t="shared" si="435"/>
        <v>7.6519785269132279E-2</v>
      </c>
      <c r="AF562" s="22">
        <f t="shared" si="436"/>
        <v>0.44554262067994765</v>
      </c>
      <c r="AG562" s="22">
        <f t="shared" si="437"/>
        <v>3.8124131725217683</v>
      </c>
      <c r="AH562" s="22">
        <f t="shared" si="438"/>
        <v>7.7136880311625286E-2</v>
      </c>
      <c r="AI562" s="238">
        <f t="shared" si="439"/>
        <v>1.8016410243678078E-2</v>
      </c>
      <c r="AJ562" s="247">
        <f t="shared" si="440"/>
        <v>1.3781789282343716E-4</v>
      </c>
      <c r="AK562" s="23">
        <f t="shared" si="441"/>
        <v>6.8908946411718592E-4</v>
      </c>
      <c r="AL562" s="23">
        <f t="shared" si="442"/>
        <v>2.1255495908092299E-4</v>
      </c>
      <c r="AM562" s="23">
        <f t="shared" si="443"/>
        <v>1.2376183907776323E-3</v>
      </c>
      <c r="AN562" s="23">
        <f t="shared" si="444"/>
        <v>1.0590036590338246E-2</v>
      </c>
      <c r="AO562" s="23">
        <f t="shared" si="445"/>
        <v>2.1426911197673692E-4</v>
      </c>
      <c r="AP562" s="248">
        <f t="shared" si="446"/>
        <v>5.0045584010216881E-5</v>
      </c>
      <c r="AQ562" s="256">
        <f t="shared" si="447"/>
        <v>689.08946411718591</v>
      </c>
      <c r="AR562" s="257">
        <f t="shared" si="448"/>
        <v>212.554959080923</v>
      </c>
      <c r="AS562" s="257">
        <f t="shared" si="449"/>
        <v>1237.6183907776322</v>
      </c>
      <c r="AT562" s="257">
        <f t="shared" si="450"/>
        <v>10590.036590338246</v>
      </c>
      <c r="AU562" s="257">
        <f t="shared" si="451"/>
        <v>214.26911197673692</v>
      </c>
      <c r="AV562" s="258">
        <f t="shared" si="452"/>
        <v>50.045584010216878</v>
      </c>
      <c r="AW562" s="264">
        <v>1</v>
      </c>
      <c r="AX562" s="265">
        <f t="shared" si="453"/>
        <v>689.08946411718591</v>
      </c>
      <c r="AY562" s="265">
        <f t="shared" si="454"/>
        <v>212.554959080923</v>
      </c>
      <c r="AZ562" s="265">
        <f t="shared" si="455"/>
        <v>1237.6183907776322</v>
      </c>
      <c r="BA562" s="265">
        <f t="shared" si="456"/>
        <v>10590.036590338246</v>
      </c>
      <c r="BB562" s="265">
        <f t="shared" si="457"/>
        <v>214.26911197673692</v>
      </c>
      <c r="BC562" s="266">
        <f t="shared" si="458"/>
        <v>50.045584010216878</v>
      </c>
      <c r="BF562" s="210">
        <f>'F. CONVERSIÓN DE CARBÓN A CARNE'!$L$20</f>
        <v>0.24417195935985944</v>
      </c>
      <c r="BG562" s="13">
        <v>0.1</v>
      </c>
      <c r="BH562" s="13">
        <f t="shared" si="459"/>
        <v>100</v>
      </c>
      <c r="BI562">
        <f>(((((BD562+BE562+BF562)/0.565555287076649)^2)+((BH562/Q562)^2))^(1/2))*R562</f>
        <v>250.63613778750334</v>
      </c>
      <c r="BJ562">
        <f t="shared" ref="BJ562:BJ564" si="492">(((BH562)^2)+((BI562^2))^(1/2))</f>
        <v>10250.636137787504</v>
      </c>
      <c r="BK562" s="13">
        <f t="shared" si="460"/>
        <v>1.0050000000000001</v>
      </c>
      <c r="BL562" s="13">
        <f t="shared" si="461"/>
        <v>0.31</v>
      </c>
      <c r="BM562" s="13">
        <f t="shared" si="462"/>
        <v>1.8050000000000002</v>
      </c>
      <c r="BN562" s="13">
        <f t="shared" si="463"/>
        <v>15.445</v>
      </c>
      <c r="BO562" s="13">
        <f t="shared" si="464"/>
        <v>0.3125</v>
      </c>
      <c r="BP562" s="13">
        <f t="shared" si="465"/>
        <v>9.5899999999999999E-2</v>
      </c>
      <c r="BQ562" s="13">
        <f>((((BJ562/(Q562+R562+S562+T562))^2)+((BK562/W562)^2))^(1/2))*AD562</f>
        <v>1.6244680140708609</v>
      </c>
      <c r="BR562" s="209">
        <f>((((BJ562/(Q562+R562+S562+T562))^2)+((BL562/X562)^2))^(1/2))*AE562</f>
        <v>0.50107968593230534</v>
      </c>
      <c r="BS562" s="209">
        <f>(((((BJ562/(Q562+R562+S562+T562))^2)+((BM562/Y562)^2))^(1/2))*AF562)</f>
        <v>2.9175768809929394</v>
      </c>
      <c r="BT562" s="209">
        <f>((((BJ562/(Q562+R562+S562+T562))^2)+((BN562/Z562)^2))^(1/2))*AG562</f>
        <v>24.965083062014376</v>
      </c>
      <c r="BU562" s="209">
        <f>((((BJ562/(Q562+R562+S562+T562))^2)+((BO562/AA562)^2))^(1/2))*AH562</f>
        <v>0.50512065114143689</v>
      </c>
      <c r="BV562" s="209">
        <f>((((BJ562/(Q562+R562+S562+T562))^2)+((BP562/AB562)^2))^(1/2))*AI562</f>
        <v>0.11797807788898088</v>
      </c>
      <c r="CI562"/>
      <c r="CJ562"/>
      <c r="CK562"/>
      <c r="CL562"/>
      <c r="CM562"/>
    </row>
    <row r="563" spans="1:91" s="65" customFormat="1" ht="12.95" customHeight="1" thickBot="1" x14ac:dyDescent="0.3">
      <c r="A563" s="13">
        <v>4.6762566950300499</v>
      </c>
      <c r="B563" s="13">
        <v>-74.141255406266197</v>
      </c>
      <c r="C563" s="13">
        <v>24</v>
      </c>
      <c r="D563" s="13">
        <v>32</v>
      </c>
      <c r="E563" s="13">
        <v>1911</v>
      </c>
      <c r="F563" s="3" t="s">
        <v>13</v>
      </c>
      <c r="G563" s="4" t="s">
        <v>308</v>
      </c>
      <c r="H563" s="5" t="s">
        <v>309</v>
      </c>
      <c r="I563" s="14" t="s">
        <v>1594</v>
      </c>
      <c r="J563" s="3" t="s">
        <v>1559</v>
      </c>
      <c r="K563" s="6">
        <v>40619</v>
      </c>
      <c r="L563" s="15">
        <v>12</v>
      </c>
      <c r="M563" s="3">
        <v>7</v>
      </c>
      <c r="N563" s="3">
        <f t="shared" si="432"/>
        <v>360</v>
      </c>
      <c r="O563" s="3">
        <v>30</v>
      </c>
      <c r="P563" s="14" t="s">
        <v>1554</v>
      </c>
      <c r="Q563" s="3">
        <v>375</v>
      </c>
      <c r="R563" s="14">
        <f>0.565555287076649*Q563</f>
        <v>212.08323265374338</v>
      </c>
      <c r="S563" s="14"/>
      <c r="T563" s="14"/>
      <c r="U563" s="17">
        <v>3.9E-2</v>
      </c>
      <c r="V563" s="27">
        <v>2.0099999999999998</v>
      </c>
      <c r="W563" s="28">
        <v>10.050000000000001</v>
      </c>
      <c r="X563" s="27">
        <v>3.0999999999999996</v>
      </c>
      <c r="Y563" s="29">
        <v>18.05</v>
      </c>
      <c r="Z563" s="28">
        <v>154.44999999999999</v>
      </c>
      <c r="AA563" s="31">
        <v>3.125</v>
      </c>
      <c r="AB563" s="225">
        <v>0.95899999999999996</v>
      </c>
      <c r="AC563" s="237">
        <f t="shared" si="433"/>
        <v>1.8605415531164012E-2</v>
      </c>
      <c r="AD563" s="22">
        <f t="shared" si="434"/>
        <v>9.3027077655820078E-2</v>
      </c>
      <c r="AE563" s="22">
        <f t="shared" si="435"/>
        <v>2.8694919475924598E-2</v>
      </c>
      <c r="AF563" s="22">
        <f t="shared" si="436"/>
        <v>0.16707848275498036</v>
      </c>
      <c r="AG563" s="22">
        <f t="shared" si="437"/>
        <v>1.4296549396956626</v>
      </c>
      <c r="AH563" s="22">
        <f t="shared" si="438"/>
        <v>2.8926330116859477E-2</v>
      </c>
      <c r="AI563" s="238">
        <f t="shared" si="439"/>
        <v>6.7561538413792787E-3</v>
      </c>
      <c r="AJ563" s="247">
        <f t="shared" si="440"/>
        <v>5.1681709808788923E-5</v>
      </c>
      <c r="AK563" s="23">
        <f t="shared" si="441"/>
        <v>2.5840854904394465E-4</v>
      </c>
      <c r="AL563" s="23">
        <f t="shared" si="442"/>
        <v>7.9708109655346099E-5</v>
      </c>
      <c r="AM563" s="23">
        <f t="shared" si="443"/>
        <v>4.641068965416121E-4</v>
      </c>
      <c r="AN563" s="23">
        <f t="shared" si="444"/>
        <v>3.9712637213768403E-3</v>
      </c>
      <c r="AO563" s="23">
        <f t="shared" si="445"/>
        <v>8.035091699127633E-5</v>
      </c>
      <c r="AP563" s="248">
        <f t="shared" si="446"/>
        <v>1.8767094003831329E-5</v>
      </c>
      <c r="AQ563" s="256">
        <f t="shared" si="447"/>
        <v>258.40854904394467</v>
      </c>
      <c r="AR563" s="257">
        <f t="shared" si="448"/>
        <v>79.708109655346092</v>
      </c>
      <c r="AS563" s="257">
        <f t="shared" si="449"/>
        <v>464.10689654161212</v>
      </c>
      <c r="AT563" s="257">
        <f t="shared" si="450"/>
        <v>3971.2637213768403</v>
      </c>
      <c r="AU563" s="257">
        <f t="shared" si="451"/>
        <v>80.350916991276335</v>
      </c>
      <c r="AV563" s="258">
        <f t="shared" si="452"/>
        <v>18.767094003831328</v>
      </c>
      <c r="AW563" s="264">
        <v>1</v>
      </c>
      <c r="AX563" s="265">
        <f t="shared" si="453"/>
        <v>258.40854904394467</v>
      </c>
      <c r="AY563" s="265">
        <f t="shared" si="454"/>
        <v>79.708109655346092</v>
      </c>
      <c r="AZ563" s="265">
        <f t="shared" si="455"/>
        <v>464.10689654161212</v>
      </c>
      <c r="BA563" s="265">
        <f t="shared" si="456"/>
        <v>3971.2637213768403</v>
      </c>
      <c r="BB563" s="265">
        <f t="shared" si="457"/>
        <v>80.350916991276335</v>
      </c>
      <c r="BC563" s="266">
        <f t="shared" si="458"/>
        <v>18.767094003831328</v>
      </c>
      <c r="BF563" s="210">
        <f>'F. CONVERSIÓN DE CARBÓN A CARNE'!$L$20</f>
        <v>0.24417195935985944</v>
      </c>
      <c r="BG563" s="13">
        <v>0.1</v>
      </c>
      <c r="BH563" s="13">
        <f t="shared" si="459"/>
        <v>37.5</v>
      </c>
      <c r="BI563">
        <f>(((((BD563+BE563+BF563)/0.565555287076649)^2)+((BH563/Q563)^2))^(1/2))*R563</f>
        <v>93.988551670313754</v>
      </c>
      <c r="BJ563">
        <f t="shared" si="492"/>
        <v>1500.2385516703137</v>
      </c>
      <c r="BK563" s="13">
        <f t="shared" si="460"/>
        <v>1.0050000000000001</v>
      </c>
      <c r="BL563" s="13">
        <f t="shared" si="461"/>
        <v>0.31</v>
      </c>
      <c r="BM563" s="13">
        <f t="shared" si="462"/>
        <v>1.8050000000000002</v>
      </c>
      <c r="BN563" s="13">
        <f t="shared" si="463"/>
        <v>15.445</v>
      </c>
      <c r="BO563" s="13">
        <f t="shared" si="464"/>
        <v>0.3125</v>
      </c>
      <c r="BP563" s="13">
        <f t="shared" si="465"/>
        <v>9.5899999999999999E-2</v>
      </c>
      <c r="BQ563" s="13">
        <f>((((BJ563/(Q563+R563+S563+T563))^2)+((BK563/W563)^2))^(1/2))*AD563</f>
        <v>0.23790430453317563</v>
      </c>
      <c r="BR563" s="209">
        <f>((((BJ563/(Q563+R563+S563+T563))^2)+((BL563/X563)^2))^(1/2))*AE563</f>
        <v>7.3383417318690983E-2</v>
      </c>
      <c r="BS563" s="209">
        <f>(((((BJ563/(Q563+R563+S563+T563))^2)+((BM563/Y563)^2))^(1/2))*AF563)</f>
        <v>0.427280865355604</v>
      </c>
      <c r="BT563" s="209">
        <f>((((BJ563/(Q563+R563+S563+T563))^2)+((BN563/Z563)^2))^(1/2))*AG563</f>
        <v>3.656151227378007</v>
      </c>
      <c r="BU563" s="209">
        <f>((((BJ563/(Q563+R563+S563+T563))^2)+((BO563/AA563)^2))^(1/2))*AH563</f>
        <v>7.3975219071261075E-2</v>
      </c>
      <c r="BV563" s="209">
        <f>((((BJ563/(Q563+R563+S563+T563))^2)+((BP563/AB563)^2))^(1/2))*AI563</f>
        <v>1.7277959508727202E-2</v>
      </c>
      <c r="CI563"/>
      <c r="CJ563"/>
      <c r="CK563"/>
      <c r="CL563"/>
      <c r="CM563"/>
    </row>
    <row r="564" spans="1:91" s="65" customFormat="1" ht="12.95" customHeight="1" thickBot="1" x14ac:dyDescent="0.3">
      <c r="A564" s="13">
        <v>4.6762783164677604</v>
      </c>
      <c r="B564" s="13">
        <v>-74.141872897252497</v>
      </c>
      <c r="C564" s="13">
        <v>24</v>
      </c>
      <c r="D564" s="13">
        <v>32</v>
      </c>
      <c r="E564" s="13">
        <v>1911</v>
      </c>
      <c r="F564" s="3" t="s">
        <v>5</v>
      </c>
      <c r="G564" s="4" t="s">
        <v>331</v>
      </c>
      <c r="H564" s="5" t="s">
        <v>332</v>
      </c>
      <c r="I564" s="14" t="s">
        <v>1594</v>
      </c>
      <c r="J564" s="3" t="s">
        <v>1553</v>
      </c>
      <c r="K564" s="6">
        <v>40630</v>
      </c>
      <c r="L564" s="15">
        <v>12</v>
      </c>
      <c r="M564" s="3">
        <v>7</v>
      </c>
      <c r="N564" s="3">
        <f t="shared" si="432"/>
        <v>360</v>
      </c>
      <c r="O564" s="3">
        <v>30</v>
      </c>
      <c r="P564" s="14" t="s">
        <v>1554</v>
      </c>
      <c r="Q564" s="3">
        <v>1200</v>
      </c>
      <c r="R564" s="14"/>
      <c r="S564" s="14"/>
      <c r="T564" s="14">
        <f>0.738210935315612*Q564</f>
        <v>885.85312237873438</v>
      </c>
      <c r="U564" s="17">
        <v>3.9E-2</v>
      </c>
      <c r="V564" s="27">
        <v>2.02</v>
      </c>
      <c r="W564" s="28">
        <v>10.1</v>
      </c>
      <c r="X564" s="27">
        <v>1.9</v>
      </c>
      <c r="Y564" s="155">
        <v>18.05</v>
      </c>
      <c r="Z564" s="28">
        <v>160.19999999999999</v>
      </c>
      <c r="AA564" s="21">
        <v>3.125</v>
      </c>
      <c r="AB564" s="222">
        <v>1.0149999999999999</v>
      </c>
      <c r="AC564" s="237">
        <f t="shared" si="433"/>
        <v>6.6432214978643628E-2</v>
      </c>
      <c r="AD564" s="22">
        <f t="shared" si="434"/>
        <v>0.33216107489321811</v>
      </c>
      <c r="AE564" s="22">
        <f t="shared" si="435"/>
        <v>6.2485746762090538E-2</v>
      </c>
      <c r="AF564" s="22">
        <f t="shared" si="436"/>
        <v>0.59361459423986029</v>
      </c>
      <c r="AG564" s="22">
        <f t="shared" si="437"/>
        <v>5.2685350690983714</v>
      </c>
      <c r="AH564" s="22">
        <f t="shared" si="438"/>
        <v>0.10277260980606998</v>
      </c>
      <c r="AI564" s="238">
        <f t="shared" si="439"/>
        <v>2.5405691030572983E-2</v>
      </c>
      <c r="AJ564" s="247">
        <f t="shared" si="440"/>
        <v>1.845339304962323E-4</v>
      </c>
      <c r="AK564" s="23">
        <f t="shared" si="441"/>
        <v>9.2266965248116142E-4</v>
      </c>
      <c r="AL564" s="23">
        <f t="shared" si="442"/>
        <v>1.7357151878358483E-4</v>
      </c>
      <c r="AM564" s="23">
        <f t="shared" si="443"/>
        <v>1.6489294284440564E-3</v>
      </c>
      <c r="AN564" s="23">
        <f t="shared" si="444"/>
        <v>1.4634819636384366E-2</v>
      </c>
      <c r="AO564" s="23">
        <f t="shared" si="445"/>
        <v>2.8547947168352774E-4</v>
      </c>
      <c r="AP564" s="248">
        <f t="shared" si="446"/>
        <v>7.0571363973813842E-5</v>
      </c>
      <c r="AQ564" s="256">
        <f t="shared" si="447"/>
        <v>922.66965248116139</v>
      </c>
      <c r="AR564" s="257">
        <f t="shared" si="448"/>
        <v>173.57151878358482</v>
      </c>
      <c r="AS564" s="257">
        <f t="shared" si="449"/>
        <v>1648.9294284440564</v>
      </c>
      <c r="AT564" s="257">
        <f t="shared" si="450"/>
        <v>14634.819636384365</v>
      </c>
      <c r="AU564" s="257">
        <f t="shared" si="451"/>
        <v>285.47947168352772</v>
      </c>
      <c r="AV564" s="258">
        <f t="shared" si="452"/>
        <v>70.571363973813845</v>
      </c>
      <c r="AW564" s="264">
        <v>1</v>
      </c>
      <c r="AX564" s="265">
        <f t="shared" si="453"/>
        <v>922.66965248116139</v>
      </c>
      <c r="AY564" s="265">
        <f t="shared" si="454"/>
        <v>173.57151878358482</v>
      </c>
      <c r="AZ564" s="265">
        <f t="shared" si="455"/>
        <v>1648.9294284440564</v>
      </c>
      <c r="BA564" s="265">
        <f t="shared" si="456"/>
        <v>14634.819636384365</v>
      </c>
      <c r="BB564" s="265">
        <f t="shared" si="457"/>
        <v>285.47947168352772</v>
      </c>
      <c r="BC564" s="266">
        <f t="shared" si="458"/>
        <v>70.571363973813845</v>
      </c>
      <c r="BD564" s="211">
        <f>'F. CONVERSIÓN DE CARBÓN A CARNE'!$F$20</f>
        <v>0.16207300021353654</v>
      </c>
      <c r="BG564" s="13">
        <v>0.1</v>
      </c>
      <c r="BH564" s="13">
        <f t="shared" si="459"/>
        <v>120</v>
      </c>
      <c r="BI564">
        <f>(((((BD564+BE564+BF564)/0.738210935315612)^2)+((BH564/Q564)^2))^(1/2))*T564</f>
        <v>213.71191870767066</v>
      </c>
      <c r="BJ564">
        <f t="shared" si="492"/>
        <v>14613.711918707671</v>
      </c>
      <c r="BK564" s="13">
        <f t="shared" si="460"/>
        <v>1.01</v>
      </c>
      <c r="BL564" s="13">
        <f t="shared" si="461"/>
        <v>0.19</v>
      </c>
      <c r="BM564" s="13">
        <f t="shared" si="462"/>
        <v>1.8050000000000002</v>
      </c>
      <c r="BN564" s="13">
        <f t="shared" si="463"/>
        <v>16.02</v>
      </c>
      <c r="BO564" s="13">
        <f t="shared" si="464"/>
        <v>0.3125</v>
      </c>
      <c r="BP564" s="13">
        <f t="shared" si="465"/>
        <v>0.10149999999999999</v>
      </c>
      <c r="BQ564" s="13">
        <f>((((BJ564/(Q564+R564+S564+T564))^2)+((BK564/W564)^2))^(1/2))*AD564</f>
        <v>2.3273933507357811</v>
      </c>
      <c r="BR564" s="209">
        <f>((((BJ564/(Q564+R564+S564+T564))^2)+((BL564/X564)^2))^(1/2))*AE564</f>
        <v>0.43782647192059254</v>
      </c>
      <c r="BS564" s="209">
        <f>(((((BJ564/(Q564+R564+S564+T564))^2)+((BM564/Y564)^2))^(1/2))*AF564)</f>
        <v>4.1593514832456302</v>
      </c>
      <c r="BT564" s="209">
        <f>((((BJ564/(Q564+R564+S564+T564))^2)+((BN564/Z564)^2))^(1/2))*AG564</f>
        <v>36.9156846324626</v>
      </c>
      <c r="BU564" s="209">
        <f>((((BJ564/(Q564+R564+S564+T564))^2)+((BO564/AA564)^2))^(1/2))*AH564</f>
        <v>0.72010932881676415</v>
      </c>
      <c r="BV564" s="209">
        <f>((((BJ564/(Q564+R564+S564+T564))^2)+((BP564/AB564)^2))^(1/2))*AI564</f>
        <v>0.17801314134840099</v>
      </c>
      <c r="CI564"/>
      <c r="CJ564"/>
      <c r="CK564"/>
      <c r="CL564"/>
      <c r="CM564"/>
    </row>
    <row r="565" spans="1:91" s="65" customFormat="1" ht="12.95" customHeight="1" thickBot="1" x14ac:dyDescent="0.3">
      <c r="A565" s="13">
        <v>4.6768010515477698</v>
      </c>
      <c r="B565" s="13">
        <v>-74.047107612211306</v>
      </c>
      <c r="C565" s="13">
        <v>35</v>
      </c>
      <c r="D565" s="13">
        <v>32</v>
      </c>
      <c r="E565" s="13">
        <v>2415</v>
      </c>
      <c r="F565" s="58" t="s">
        <v>13</v>
      </c>
      <c r="G565" s="59" t="s">
        <v>1060</v>
      </c>
      <c r="H565" s="60" t="s">
        <v>1061</v>
      </c>
      <c r="I565" s="16" t="s">
        <v>1585</v>
      </c>
      <c r="J565" s="16"/>
      <c r="K565" s="66">
        <v>39990</v>
      </c>
      <c r="L565" s="16">
        <f>232/(30)</f>
        <v>7.7333333333333334</v>
      </c>
      <c r="M565" s="16">
        <v>7</v>
      </c>
      <c r="N565" s="3">
        <f t="shared" si="432"/>
        <v>232</v>
      </c>
      <c r="O565" s="3">
        <v>30</v>
      </c>
      <c r="P565" s="16" t="s">
        <v>1554</v>
      </c>
      <c r="Q565" s="62">
        <v>550</v>
      </c>
      <c r="R565" s="14"/>
      <c r="S565" s="14"/>
      <c r="T565" s="14"/>
      <c r="U565" s="17">
        <v>3.9E-2</v>
      </c>
      <c r="V565" s="33">
        <v>0.36</v>
      </c>
      <c r="W565" s="34">
        <v>1.8</v>
      </c>
      <c r="X565" s="33">
        <v>10.3</v>
      </c>
      <c r="Y565" s="29">
        <f>0.01805*1000</f>
        <v>18.05</v>
      </c>
      <c r="Z565" s="34">
        <v>311.5</v>
      </c>
      <c r="AA565" s="21">
        <f>0.003125*1000</f>
        <v>3.125</v>
      </c>
      <c r="AB565" s="216">
        <v>0.28499999999999998</v>
      </c>
      <c r="AC565" s="237">
        <f t="shared" si="433"/>
        <v>3.1218269817035803E-3</v>
      </c>
      <c r="AD565" s="22">
        <f t="shared" si="434"/>
        <v>1.5609134908517902E-2</v>
      </c>
      <c r="AE565" s="22">
        <f t="shared" si="435"/>
        <v>8.9318938643185769E-2</v>
      </c>
      <c r="AF565" s="22">
        <f t="shared" si="436"/>
        <v>0.15652493616597118</v>
      </c>
      <c r="AG565" s="22">
        <f t="shared" si="437"/>
        <v>2.701247513335181</v>
      </c>
      <c r="AH565" s="22">
        <f t="shared" si="438"/>
        <v>2.7099192549510247E-2</v>
      </c>
      <c r="AI565" s="238">
        <f t="shared" si="439"/>
        <v>1.8810000000000001E-3</v>
      </c>
      <c r="AJ565" s="247">
        <f t="shared" si="440"/>
        <v>8.6717416158432791E-6</v>
      </c>
      <c r="AK565" s="23">
        <f t="shared" si="441"/>
        <v>4.3358708079216396E-5</v>
      </c>
      <c r="AL565" s="23">
        <f t="shared" si="442"/>
        <v>2.4810816289773824E-4</v>
      </c>
      <c r="AM565" s="23">
        <f t="shared" si="443"/>
        <v>4.3479148934991998E-4</v>
      </c>
      <c r="AN565" s="23">
        <f t="shared" si="444"/>
        <v>7.503465314819947E-3</v>
      </c>
      <c r="AO565" s="23">
        <f t="shared" si="445"/>
        <v>7.5275534859750687E-5</v>
      </c>
      <c r="AP565" s="248">
        <f t="shared" si="446"/>
        <v>5.2249999999999999E-6</v>
      </c>
      <c r="AQ565" s="256">
        <f t="shared" si="447"/>
        <v>43.358708079216399</v>
      </c>
      <c r="AR565" s="257">
        <f t="shared" si="448"/>
        <v>248.10816289773825</v>
      </c>
      <c r="AS565" s="257">
        <f t="shared" si="449"/>
        <v>434.79148934991997</v>
      </c>
      <c r="AT565" s="257">
        <f t="shared" si="450"/>
        <v>7503.4653148199468</v>
      </c>
      <c r="AU565" s="257">
        <f t="shared" si="451"/>
        <v>75.275534859750692</v>
      </c>
      <c r="AV565" s="258">
        <f t="shared" si="452"/>
        <v>5.2249999999999996</v>
      </c>
      <c r="AW565" s="264">
        <v>1</v>
      </c>
      <c r="AX565" s="265">
        <f t="shared" si="453"/>
        <v>43.358708079216399</v>
      </c>
      <c r="AY565" s="265">
        <f t="shared" si="454"/>
        <v>248.10816289773825</v>
      </c>
      <c r="AZ565" s="265">
        <f t="shared" si="455"/>
        <v>434.79148934991997</v>
      </c>
      <c r="BA565" s="265">
        <f t="shared" si="456"/>
        <v>7503.4653148199468</v>
      </c>
      <c r="BB565" s="265">
        <f t="shared" si="457"/>
        <v>75.275534859750692</v>
      </c>
      <c r="BC565" s="266">
        <f t="shared" si="458"/>
        <v>5.2249999999999996</v>
      </c>
      <c r="BG565" s="13">
        <v>0.1</v>
      </c>
      <c r="BH565" s="13">
        <f t="shared" si="459"/>
        <v>55</v>
      </c>
      <c r="BI565"/>
      <c r="BJ565">
        <f>BH565</f>
        <v>55</v>
      </c>
      <c r="BK565" s="13">
        <f t="shared" si="460"/>
        <v>0.18000000000000002</v>
      </c>
      <c r="BL565" s="13">
        <f t="shared" si="461"/>
        <v>1.03</v>
      </c>
      <c r="BM565" s="13">
        <f t="shared" si="462"/>
        <v>1.8050000000000002</v>
      </c>
      <c r="BN565" s="13">
        <f t="shared" si="463"/>
        <v>31.150000000000002</v>
      </c>
      <c r="BO565" s="13">
        <f t="shared" si="464"/>
        <v>0.3125</v>
      </c>
      <c r="BP565" s="13">
        <f t="shared" si="465"/>
        <v>2.8499999999999998E-2</v>
      </c>
      <c r="BQ565" s="13">
        <f>((((BJ565/Q565)^2)+((BK565/W565)^2))^(1/2))*AD565</f>
        <v>2.2074650284537342E-3</v>
      </c>
      <c r="BR565" s="209">
        <f>(((((BJ565/Q565))^2)+((BL565/X565)^2))^(1/2))*AE565</f>
        <v>1.2631605440596364E-2</v>
      </c>
      <c r="BS565" s="209">
        <f>(((((BJ565/Q565))^2)+((BM565/Y565)^2))^(1/2))*AF565</f>
        <v>2.2135968757549945E-2</v>
      </c>
      <c r="BT565" s="209">
        <f>((((BJ565/Q565)^2)+((BN565/Z565)^2))^(1/2))*AG565</f>
        <v>0.38201408686852117</v>
      </c>
      <c r="BU565" s="209">
        <f>((((BJ565/Q565)^2)+((BO565/AA565)^2))^(1/2))*AH565</f>
        <v>3.8324045632877331E-3</v>
      </c>
      <c r="BV565" s="209">
        <f>((((BJ565/Q565)^2)+((BP565/AB565)^2))^(1/2))*AI565</f>
        <v>2.6601357108237925E-4</v>
      </c>
      <c r="CI565"/>
      <c r="CJ565"/>
      <c r="CK565"/>
      <c r="CL565"/>
      <c r="CM565"/>
    </row>
    <row r="566" spans="1:91" s="65" customFormat="1" ht="12.95" customHeight="1" thickBot="1" x14ac:dyDescent="0.3">
      <c r="A566" s="13">
        <v>4.67688333333333</v>
      </c>
      <c r="B566" s="13">
        <v>-74.060736111111112</v>
      </c>
      <c r="C566" s="13">
        <v>33</v>
      </c>
      <c r="D566" s="13">
        <v>32</v>
      </c>
      <c r="E566" s="13">
        <v>2413</v>
      </c>
      <c r="F566" s="3" t="s">
        <v>13</v>
      </c>
      <c r="G566" s="4" t="s">
        <v>290</v>
      </c>
      <c r="H566" s="5" t="s">
        <v>291</v>
      </c>
      <c r="I566" s="14" t="s">
        <v>1594</v>
      </c>
      <c r="J566" s="3" t="s">
        <v>1551</v>
      </c>
      <c r="K566" s="6">
        <v>40638</v>
      </c>
      <c r="L566" s="15">
        <v>12</v>
      </c>
      <c r="M566" s="3">
        <v>7</v>
      </c>
      <c r="N566" s="3">
        <f t="shared" si="432"/>
        <v>360</v>
      </c>
      <c r="O566" s="3">
        <v>30</v>
      </c>
      <c r="P566" s="14" t="s">
        <v>1554</v>
      </c>
      <c r="Q566" s="3">
        <v>300</v>
      </c>
      <c r="R566" s="14"/>
      <c r="S566" s="14"/>
      <c r="T566" s="14"/>
      <c r="U566" s="17">
        <v>3.9E-2</v>
      </c>
      <c r="V566" s="33">
        <v>0.36</v>
      </c>
      <c r="W566" s="34">
        <v>1.8</v>
      </c>
      <c r="X566" s="33">
        <v>10.3</v>
      </c>
      <c r="Y566" s="29">
        <f>0.01805*1000</f>
        <v>18.05</v>
      </c>
      <c r="Z566" s="34">
        <v>311.5</v>
      </c>
      <c r="AA566" s="21">
        <f>0.003125*1000</f>
        <v>3.125</v>
      </c>
      <c r="AB566" s="216">
        <v>0.28499999999999998</v>
      </c>
      <c r="AC566" s="237">
        <f t="shared" si="433"/>
        <v>1.702814717292862E-3</v>
      </c>
      <c r="AD566" s="22">
        <f t="shared" si="434"/>
        <v>8.5140735864643099E-3</v>
      </c>
      <c r="AE566" s="22">
        <f t="shared" si="435"/>
        <v>4.871942107810133E-2</v>
      </c>
      <c r="AF566" s="22">
        <f t="shared" si="436"/>
        <v>8.5377237908711545E-2</v>
      </c>
      <c r="AG566" s="22">
        <f t="shared" si="437"/>
        <v>1.4734077345464625</v>
      </c>
      <c r="AH566" s="22">
        <f t="shared" si="438"/>
        <v>1.4781377754278315E-2</v>
      </c>
      <c r="AI566" s="238">
        <f t="shared" si="439"/>
        <v>1.0259999999999998E-3</v>
      </c>
      <c r="AJ566" s="247">
        <f t="shared" si="440"/>
        <v>4.7300408813690616E-6</v>
      </c>
      <c r="AK566" s="23">
        <f t="shared" si="441"/>
        <v>2.3650204406845304E-5</v>
      </c>
      <c r="AL566" s="23">
        <f t="shared" si="442"/>
        <v>1.3533172521694814E-4</v>
      </c>
      <c r="AM566" s="23">
        <f t="shared" si="443"/>
        <v>2.3715899419086541E-4</v>
      </c>
      <c r="AN566" s="23">
        <f t="shared" si="444"/>
        <v>4.092799262629062E-3</v>
      </c>
      <c r="AO566" s="23">
        <f t="shared" si="445"/>
        <v>4.1059382650773095E-5</v>
      </c>
      <c r="AP566" s="248">
        <f t="shared" si="446"/>
        <v>2.8499999999999994E-6</v>
      </c>
      <c r="AQ566" s="256">
        <f t="shared" si="447"/>
        <v>23.650204406845305</v>
      </c>
      <c r="AR566" s="257">
        <f t="shared" si="448"/>
        <v>135.33172521694814</v>
      </c>
      <c r="AS566" s="257">
        <f t="shared" si="449"/>
        <v>237.1589941908654</v>
      </c>
      <c r="AT566" s="257">
        <f t="shared" si="450"/>
        <v>4092.799262629062</v>
      </c>
      <c r="AU566" s="257">
        <f t="shared" si="451"/>
        <v>41.059382650773095</v>
      </c>
      <c r="AV566" s="258">
        <f t="shared" si="452"/>
        <v>2.8499999999999992</v>
      </c>
      <c r="AW566" s="264">
        <v>1</v>
      </c>
      <c r="AX566" s="265">
        <f t="shared" si="453"/>
        <v>23.650204406845305</v>
      </c>
      <c r="AY566" s="265">
        <f t="shared" si="454"/>
        <v>135.33172521694814</v>
      </c>
      <c r="AZ566" s="265">
        <f t="shared" si="455"/>
        <v>237.1589941908654</v>
      </c>
      <c r="BA566" s="265">
        <f t="shared" si="456"/>
        <v>4092.799262629062</v>
      </c>
      <c r="BB566" s="265">
        <f t="shared" si="457"/>
        <v>41.059382650773095</v>
      </c>
      <c r="BC566" s="266">
        <f t="shared" si="458"/>
        <v>2.8499999999999992</v>
      </c>
      <c r="BG566" s="13">
        <v>0.1</v>
      </c>
      <c r="BH566" s="13">
        <f t="shared" si="459"/>
        <v>30</v>
      </c>
      <c r="BI566"/>
      <c r="BJ566">
        <f>BH566</f>
        <v>30</v>
      </c>
      <c r="BK566" s="13">
        <f t="shared" si="460"/>
        <v>0.18000000000000002</v>
      </c>
      <c r="BL566" s="13">
        <f t="shared" si="461"/>
        <v>1.03</v>
      </c>
      <c r="BM566" s="13">
        <f t="shared" si="462"/>
        <v>1.8050000000000002</v>
      </c>
      <c r="BN566" s="13">
        <f t="shared" si="463"/>
        <v>31.150000000000002</v>
      </c>
      <c r="BO566" s="13">
        <f t="shared" si="464"/>
        <v>0.3125</v>
      </c>
      <c r="BP566" s="13">
        <f t="shared" si="465"/>
        <v>2.8499999999999998E-2</v>
      </c>
      <c r="BQ566" s="13">
        <f>((((BJ566/Q566)^2)+((BK566/W566)^2))^(1/2))*AD566</f>
        <v>1.2040718337020368E-3</v>
      </c>
      <c r="BR566" s="209">
        <f>(((((BJ566/Q566))^2)+((BL566/X566)^2))^(1/2))*AE566</f>
        <v>6.8899666039616532E-3</v>
      </c>
      <c r="BS566" s="209">
        <f>(((((BJ566/Q566))^2)+((BM566/Y566)^2))^(1/2))*AF566</f>
        <v>1.2074164776845423E-2</v>
      </c>
      <c r="BT566" s="209">
        <f>((((BJ566/Q566)^2)+((BN566/Z566)^2))^(1/2))*AG566</f>
        <v>0.20837132011010245</v>
      </c>
      <c r="BU566" s="209">
        <f>((((BJ566/Q566)^2)+((BO566/AA566)^2))^(1/2))*AH566</f>
        <v>2.0904024890660358E-3</v>
      </c>
      <c r="BV566" s="209">
        <f>((((BJ566/Q566)^2)+((BP566/AB566)^2))^(1/2))*AI566</f>
        <v>1.4509831149947956E-4</v>
      </c>
      <c r="CI566"/>
      <c r="CJ566"/>
      <c r="CK566"/>
      <c r="CL566"/>
      <c r="CM566"/>
    </row>
    <row r="567" spans="1:91" s="65" customFormat="1" ht="12.95" customHeight="1" thickBot="1" x14ac:dyDescent="0.3">
      <c r="A567" s="13">
        <v>4.6769488033730502</v>
      </c>
      <c r="B567" s="13">
        <v>-74.140895629288906</v>
      </c>
      <c r="C567" s="13">
        <v>24</v>
      </c>
      <c r="D567" s="13">
        <v>32</v>
      </c>
      <c r="E567" s="13">
        <v>1911</v>
      </c>
      <c r="F567" s="3" t="s">
        <v>13</v>
      </c>
      <c r="G567" s="4" t="s">
        <v>333</v>
      </c>
      <c r="H567" s="5" t="s">
        <v>334</v>
      </c>
      <c r="I567" s="14" t="s">
        <v>1594</v>
      </c>
      <c r="J567" s="3" t="s">
        <v>1553</v>
      </c>
      <c r="K567" s="6">
        <v>40617</v>
      </c>
      <c r="L567" s="3">
        <f>O567/12</f>
        <v>2.1666666666666665</v>
      </c>
      <c r="M567" s="3">
        <v>2</v>
      </c>
      <c r="N567" s="3">
        <f t="shared" si="432"/>
        <v>56.333333333333329</v>
      </c>
      <c r="O567" s="3">
        <v>26</v>
      </c>
      <c r="P567" s="14" t="s">
        <v>1554</v>
      </c>
      <c r="Q567" s="3">
        <v>480</v>
      </c>
      <c r="R567" s="14"/>
      <c r="S567" s="14"/>
      <c r="T567" s="14">
        <f>0.738210935315612*Q567</f>
        <v>354.34124895149375</v>
      </c>
      <c r="U567" s="17">
        <v>3.9E-2</v>
      </c>
      <c r="V567" s="27">
        <v>2.02</v>
      </c>
      <c r="W567" s="28">
        <v>10.1</v>
      </c>
      <c r="X567" s="27">
        <v>1.9</v>
      </c>
      <c r="Y567" s="155">
        <v>18.05</v>
      </c>
      <c r="Z567" s="28">
        <v>160.19999999999999</v>
      </c>
      <c r="AA567" s="21">
        <v>3.125</v>
      </c>
      <c r="AB567" s="222">
        <v>1.0149999999999999</v>
      </c>
      <c r="AC567" s="237">
        <f t="shared" si="433"/>
        <v>2.6572885991457452E-2</v>
      </c>
      <c r="AD567" s="22">
        <f t="shared" si="434"/>
        <v>0.13286442995728723</v>
      </c>
      <c r="AE567" s="22">
        <f t="shared" si="435"/>
        <v>2.4994298704836219E-2</v>
      </c>
      <c r="AF567" s="22">
        <f t="shared" si="436"/>
        <v>0.23744583769594407</v>
      </c>
      <c r="AG567" s="22">
        <f t="shared" si="437"/>
        <v>2.1074140276393485</v>
      </c>
      <c r="AH567" s="22">
        <f t="shared" si="438"/>
        <v>4.1109043922427993E-2</v>
      </c>
      <c r="AI567" s="238">
        <f t="shared" si="439"/>
        <v>1.0162276412229191E-2</v>
      </c>
      <c r="AJ567" s="247">
        <f t="shared" si="440"/>
        <v>8.5169506382876451E-5</v>
      </c>
      <c r="AK567" s="23">
        <f t="shared" si="441"/>
        <v>4.2584753191438215E-4</v>
      </c>
      <c r="AL567" s="23">
        <f t="shared" si="442"/>
        <v>8.010993174626993E-5</v>
      </c>
      <c r="AM567" s="23">
        <f t="shared" si="443"/>
        <v>7.6104435158956432E-4</v>
      </c>
      <c r="AN567" s="23">
        <f t="shared" si="444"/>
        <v>6.7545321398697067E-3</v>
      </c>
      <c r="AO567" s="23">
        <f t="shared" si="445"/>
        <v>1.317597561616282E-4</v>
      </c>
      <c r="AP567" s="248">
        <f t="shared" si="446"/>
        <v>3.2571398757144841E-5</v>
      </c>
      <c r="AQ567" s="256">
        <f t="shared" si="447"/>
        <v>425.84753191438216</v>
      </c>
      <c r="AR567" s="257">
        <f t="shared" si="448"/>
        <v>80.109931746269936</v>
      </c>
      <c r="AS567" s="257">
        <f t="shared" si="449"/>
        <v>761.04435158956437</v>
      </c>
      <c r="AT567" s="257">
        <f t="shared" si="450"/>
        <v>6754.532139869707</v>
      </c>
      <c r="AU567" s="257">
        <f t="shared" si="451"/>
        <v>131.75975616162819</v>
      </c>
      <c r="AV567" s="258">
        <f t="shared" si="452"/>
        <v>32.571398757144841</v>
      </c>
      <c r="AW567" s="264">
        <v>0</v>
      </c>
      <c r="AX567" s="265">
        <f t="shared" si="453"/>
        <v>0</v>
      </c>
      <c r="AY567" s="265">
        <f t="shared" si="454"/>
        <v>0</v>
      </c>
      <c r="AZ567" s="265">
        <f t="shared" si="455"/>
        <v>0</v>
      </c>
      <c r="BA567" s="265">
        <f t="shared" si="456"/>
        <v>0</v>
      </c>
      <c r="BB567" s="265">
        <f t="shared" si="457"/>
        <v>0</v>
      </c>
      <c r="BC567" s="266">
        <f t="shared" si="458"/>
        <v>0</v>
      </c>
      <c r="BD567" s="211">
        <f>'F. CONVERSIÓN DE CARBÓN A CARNE'!$F$20</f>
        <v>0.16207300021353654</v>
      </c>
      <c r="BG567" s="13">
        <v>0.1</v>
      </c>
      <c r="BH567" s="13">
        <f t="shared" si="459"/>
        <v>48</v>
      </c>
      <c r="BI567">
        <f>(((((BD567+BE567+BF567)/0.738210935315612)^2)+((BH567/Q567)^2))^(1/2))*T567</f>
        <v>85.484767483068268</v>
      </c>
      <c r="BJ567">
        <f>(((BH567)^2)+((BI567^2))^(1/2))</f>
        <v>2389.4847674830685</v>
      </c>
      <c r="BK567" s="13">
        <f t="shared" si="460"/>
        <v>1.01</v>
      </c>
      <c r="BL567" s="13">
        <f t="shared" si="461"/>
        <v>0.19</v>
      </c>
      <c r="BM567" s="13">
        <f t="shared" si="462"/>
        <v>1.8050000000000002</v>
      </c>
      <c r="BN567" s="13">
        <f t="shared" si="463"/>
        <v>16.02</v>
      </c>
      <c r="BO567" s="13">
        <f t="shared" si="464"/>
        <v>0.3125</v>
      </c>
      <c r="BP567" s="13">
        <f t="shared" si="465"/>
        <v>0.10149999999999999</v>
      </c>
      <c r="BQ567" s="13">
        <f>((((BJ567/(Q567+R567+S567+T567))^2)+((BK567/W567)^2))^(1/2))*AD567</f>
        <v>0.38074470011969125</v>
      </c>
      <c r="BR567" s="209">
        <f>((((BJ567/(Q567+R567+S567+T567))^2)+((BL567/X567)^2))^(1/2))*AE567</f>
        <v>7.1625240616575603E-2</v>
      </c>
      <c r="BS567" s="209">
        <f>(((((BJ567/(Q567+R567+S567+T567))^2)+((BM567/Y567)^2))^(1/2))*AF567)</f>
        <v>0.68043978585746823</v>
      </c>
      <c r="BT567" s="209">
        <f>((((BJ567/(Q567+R567+S567+T567))^2)+((BN567/Z567)^2))^(1/2))*AG567</f>
        <v>6.0391387088291637</v>
      </c>
      <c r="BU567" s="209">
        <f>((((BJ567/(Q567+R567+S567+T567))^2)+((BO567/AA567)^2))^(1/2))*AH567</f>
        <v>0.1178046720667362</v>
      </c>
      <c r="BV567" s="209">
        <f>((((BJ567/(Q567+R567+S567+T567))^2)+((BP567/AB567)^2))^(1/2))*AI567</f>
        <v>2.9121660976918221E-2</v>
      </c>
      <c r="CI567"/>
      <c r="CJ567"/>
      <c r="CK567"/>
      <c r="CL567"/>
      <c r="CM567"/>
    </row>
    <row r="568" spans="1:91" s="65" customFormat="1" ht="12.95" customHeight="1" thickBot="1" x14ac:dyDescent="0.3">
      <c r="A568" s="13">
        <v>4.6770388888888892</v>
      </c>
      <c r="B568" s="13">
        <v>-74.13644166666667</v>
      </c>
      <c r="C568" s="13">
        <v>25</v>
      </c>
      <c r="D568" s="13">
        <v>32</v>
      </c>
      <c r="E568" s="13">
        <v>1912</v>
      </c>
      <c r="F568" s="3" t="s">
        <v>13</v>
      </c>
      <c r="G568" s="4" t="s">
        <v>300</v>
      </c>
      <c r="H568" s="5" t="s">
        <v>301</v>
      </c>
      <c r="I568" s="14" t="s">
        <v>1594</v>
      </c>
      <c r="J568" s="3" t="s">
        <v>1558</v>
      </c>
      <c r="K568" s="6">
        <v>40626</v>
      </c>
      <c r="L568" s="15">
        <v>12</v>
      </c>
      <c r="M568" s="3">
        <v>7</v>
      </c>
      <c r="N568" s="3">
        <f t="shared" si="432"/>
        <v>360</v>
      </c>
      <c r="O568" s="3">
        <v>30</v>
      </c>
      <c r="P568" s="14" t="s">
        <v>1554</v>
      </c>
      <c r="Q568" s="3">
        <v>154</v>
      </c>
      <c r="R568" s="14"/>
      <c r="S568" s="14"/>
      <c r="T568" s="14"/>
      <c r="U568" s="17">
        <v>3.9E-2</v>
      </c>
      <c r="V568" s="33">
        <v>0.36</v>
      </c>
      <c r="W568" s="34">
        <v>1.8</v>
      </c>
      <c r="X568" s="33">
        <v>10.3</v>
      </c>
      <c r="Y568" s="29">
        <f>0.01805*1000</f>
        <v>18.05</v>
      </c>
      <c r="Z568" s="34">
        <v>311.5</v>
      </c>
      <c r="AA568" s="21">
        <f>0.003125*1000</f>
        <v>3.125</v>
      </c>
      <c r="AB568" s="216">
        <v>0.28499999999999998</v>
      </c>
      <c r="AC568" s="237">
        <f t="shared" si="433"/>
        <v>8.7411155487700243E-4</v>
      </c>
      <c r="AD568" s="22">
        <f t="shared" si="434"/>
        <v>4.3705577743850125E-3</v>
      </c>
      <c r="AE568" s="22">
        <f t="shared" si="435"/>
        <v>2.5009302820092016E-2</v>
      </c>
      <c r="AF568" s="22">
        <f t="shared" si="436"/>
        <v>4.3826982126471931E-2</v>
      </c>
      <c r="AG568" s="22">
        <f t="shared" si="437"/>
        <v>0.7563493037338509</v>
      </c>
      <c r="AH568" s="22">
        <f t="shared" si="438"/>
        <v>7.587773913862869E-3</v>
      </c>
      <c r="AI568" s="238">
        <f t="shared" si="439"/>
        <v>5.2667999999999997E-4</v>
      </c>
      <c r="AJ568" s="247">
        <f t="shared" si="440"/>
        <v>2.428087652436118E-6</v>
      </c>
      <c r="AK568" s="23">
        <f t="shared" si="441"/>
        <v>1.2140438262180591E-5</v>
      </c>
      <c r="AL568" s="23">
        <f t="shared" si="442"/>
        <v>6.9470285611366708E-5</v>
      </c>
      <c r="AM568" s="23">
        <f t="shared" si="443"/>
        <v>1.2174161701797759E-4</v>
      </c>
      <c r="AN568" s="23">
        <f t="shared" si="444"/>
        <v>2.100970288149586E-3</v>
      </c>
      <c r="AO568" s="23">
        <f t="shared" si="445"/>
        <v>2.1077149760730193E-5</v>
      </c>
      <c r="AP568" s="248">
        <f t="shared" si="446"/>
        <v>1.4629999999999998E-6</v>
      </c>
      <c r="AQ568" s="256">
        <f t="shared" si="447"/>
        <v>12.140438262180592</v>
      </c>
      <c r="AR568" s="257">
        <f t="shared" si="448"/>
        <v>69.470285611366705</v>
      </c>
      <c r="AS568" s="257">
        <f t="shared" si="449"/>
        <v>121.74161701797759</v>
      </c>
      <c r="AT568" s="257">
        <f t="shared" si="450"/>
        <v>2100.9702881495859</v>
      </c>
      <c r="AU568" s="257">
        <f t="shared" si="451"/>
        <v>21.077149760730194</v>
      </c>
      <c r="AV568" s="258">
        <f t="shared" si="452"/>
        <v>1.4629999999999999</v>
      </c>
      <c r="AW568" s="264">
        <v>1</v>
      </c>
      <c r="AX568" s="265">
        <f t="shared" si="453"/>
        <v>12.140438262180592</v>
      </c>
      <c r="AY568" s="265">
        <f t="shared" si="454"/>
        <v>69.470285611366705</v>
      </c>
      <c r="AZ568" s="265">
        <f t="shared" si="455"/>
        <v>121.74161701797759</v>
      </c>
      <c r="BA568" s="265">
        <f t="shared" si="456"/>
        <v>2100.9702881495859</v>
      </c>
      <c r="BB568" s="265">
        <f t="shared" si="457"/>
        <v>21.077149760730194</v>
      </c>
      <c r="BC568" s="266">
        <f t="shared" si="458"/>
        <v>1.4629999999999999</v>
      </c>
      <c r="BG568" s="13">
        <v>0.1</v>
      </c>
      <c r="BH568" s="13">
        <f t="shared" si="459"/>
        <v>15.4</v>
      </c>
      <c r="BI568"/>
      <c r="BJ568">
        <f t="shared" ref="BJ568:BJ583" si="493">BH568</f>
        <v>15.4</v>
      </c>
      <c r="BK568" s="13">
        <f t="shared" si="460"/>
        <v>0.18000000000000002</v>
      </c>
      <c r="BL568" s="13">
        <f t="shared" si="461"/>
        <v>1.03</v>
      </c>
      <c r="BM568" s="13">
        <f t="shared" si="462"/>
        <v>1.8050000000000002</v>
      </c>
      <c r="BN568" s="13">
        <f t="shared" si="463"/>
        <v>31.150000000000002</v>
      </c>
      <c r="BO568" s="13">
        <f t="shared" si="464"/>
        <v>0.3125</v>
      </c>
      <c r="BP568" s="13">
        <f t="shared" si="465"/>
        <v>2.8499999999999998E-2</v>
      </c>
      <c r="BQ568" s="13">
        <f t="shared" ref="BQ568:BQ583" si="494">((((BJ568/Q568)^2)+((BK568/W568)^2))^(1/2))*AD568</f>
        <v>6.1809020796704556E-4</v>
      </c>
      <c r="BR568" s="209">
        <f t="shared" ref="BR568:BR583" si="495">(((((BJ568/Q568))^2)+((BL568/X568)^2))^(1/2))*AE568</f>
        <v>3.536849523366982E-3</v>
      </c>
      <c r="BS568" s="209">
        <f t="shared" ref="BS568:BS583" si="496">(((((BJ568/Q568))^2)+((BM568/Y568)^2))^(1/2))*AF568</f>
        <v>6.1980712521139845E-3</v>
      </c>
      <c r="BT568" s="209">
        <f t="shared" ref="BT568:BT583" si="497">((((BJ568/Q568)^2)+((BN568/Z568)^2))^(1/2))*AG568</f>
        <v>0.10696394432318596</v>
      </c>
      <c r="BU568" s="209">
        <f t="shared" ref="BU568:BU583" si="498">((((BJ568/Q568)^2)+((BO568/AA568)^2))^(1/2))*AH568</f>
        <v>1.0730732777205652E-3</v>
      </c>
      <c r="BV568" s="209">
        <f t="shared" ref="BV568:BV583" si="499">((((BJ568/Q568)^2)+((BP568/AB568)^2))^(1/2))*AI568</f>
        <v>7.4483799903066173E-5</v>
      </c>
      <c r="CI568"/>
      <c r="CJ568"/>
      <c r="CK568"/>
      <c r="CL568"/>
      <c r="CM568"/>
    </row>
    <row r="569" spans="1:91" s="65" customFormat="1" ht="12.95" customHeight="1" thickBot="1" x14ac:dyDescent="0.3">
      <c r="A569" s="13">
        <v>4.6770833333333339</v>
      </c>
      <c r="B569" s="13">
        <v>-74.141233333333346</v>
      </c>
      <c r="C569" s="13">
        <v>24</v>
      </c>
      <c r="D569" s="13">
        <v>32</v>
      </c>
      <c r="E569" s="13">
        <v>1911</v>
      </c>
      <c r="F569" s="58" t="s">
        <v>13</v>
      </c>
      <c r="G569" s="59" t="s">
        <v>1357</v>
      </c>
      <c r="H569" s="60" t="s">
        <v>1358</v>
      </c>
      <c r="I569" s="71" t="s">
        <v>1594</v>
      </c>
      <c r="J569" s="71"/>
      <c r="K569" s="92">
        <v>40675</v>
      </c>
      <c r="L569" s="71">
        <v>6</v>
      </c>
      <c r="M569" s="71">
        <v>7</v>
      </c>
      <c r="N569" s="3">
        <f t="shared" si="432"/>
        <v>180</v>
      </c>
      <c r="O569" s="3">
        <v>30</v>
      </c>
      <c r="P569" s="71" t="s">
        <v>1593</v>
      </c>
      <c r="Q569" s="62">
        <v>550</v>
      </c>
      <c r="R569" s="14"/>
      <c r="S569" s="14"/>
      <c r="T569" s="14"/>
      <c r="U569" s="17">
        <v>3.9E-2</v>
      </c>
      <c r="V569" s="48">
        <v>2.8800000000000002E-3</v>
      </c>
      <c r="W569" s="49">
        <v>3.2000000000000002E-3</v>
      </c>
      <c r="X569" s="49">
        <v>7.5000000000000002E-4</v>
      </c>
      <c r="Y569" s="49">
        <v>4.0000000000000003E-5</v>
      </c>
      <c r="Z569" s="49">
        <v>6.7999999999999996E-3</v>
      </c>
      <c r="AA569" s="49">
        <v>2.64</v>
      </c>
      <c r="AB569" s="228">
        <v>1.4999999999999999E-2</v>
      </c>
      <c r="AC569" s="237">
        <f t="shared" si="433"/>
        <v>2.4974615853628644E-5</v>
      </c>
      <c r="AD569" s="22">
        <f t="shared" si="434"/>
        <v>2.7749573170698493E-5</v>
      </c>
      <c r="AE569" s="22">
        <f t="shared" si="435"/>
        <v>6.5038062118824593E-6</v>
      </c>
      <c r="AF569" s="22">
        <f t="shared" si="436"/>
        <v>3.4686966463373119E-7</v>
      </c>
      <c r="AG569" s="22">
        <f t="shared" si="437"/>
        <v>5.8967842987734291E-5</v>
      </c>
      <c r="AH569" s="22">
        <f t="shared" si="438"/>
        <v>2.2893397865826257E-2</v>
      </c>
      <c r="AI569" s="238">
        <f t="shared" si="439"/>
        <v>9.8999999999999994E-5</v>
      </c>
      <c r="AJ569" s="247">
        <f t="shared" si="440"/>
        <v>6.937393292674624E-8</v>
      </c>
      <c r="AK569" s="23">
        <f t="shared" si="441"/>
        <v>7.7082147696384702E-8</v>
      </c>
      <c r="AL569" s="23">
        <f t="shared" si="442"/>
        <v>1.8066128366340164E-8</v>
      </c>
      <c r="AM569" s="23">
        <f t="shared" si="443"/>
        <v>9.6352684620480882E-10</v>
      </c>
      <c r="AN569" s="23">
        <f t="shared" si="444"/>
        <v>1.6379956385481747E-7</v>
      </c>
      <c r="AO569" s="23">
        <f t="shared" si="445"/>
        <v>6.3592771849517376E-5</v>
      </c>
      <c r="AP569" s="248">
        <f t="shared" si="446"/>
        <v>2.7499999999999996E-7</v>
      </c>
      <c r="AQ569" s="256">
        <f t="shared" si="447"/>
        <v>7.7082147696384704E-2</v>
      </c>
      <c r="AR569" s="257">
        <f t="shared" si="448"/>
        <v>1.8066128366340164E-2</v>
      </c>
      <c r="AS569" s="257">
        <f t="shared" si="449"/>
        <v>9.6352684620480884E-4</v>
      </c>
      <c r="AT569" s="257">
        <f t="shared" si="450"/>
        <v>0.16379956385481748</v>
      </c>
      <c r="AU569" s="257">
        <f t="shared" si="451"/>
        <v>63.592771849517376</v>
      </c>
      <c r="AV569" s="258">
        <f t="shared" si="452"/>
        <v>0.27499999999999997</v>
      </c>
      <c r="AW569" s="264">
        <v>1</v>
      </c>
      <c r="AX569" s="265">
        <f t="shared" si="453"/>
        <v>7.7082147696384704E-2</v>
      </c>
      <c r="AY569" s="265">
        <f t="shared" si="454"/>
        <v>1.8066128366340164E-2</v>
      </c>
      <c r="AZ569" s="265">
        <f t="shared" si="455"/>
        <v>9.6352684620480884E-4</v>
      </c>
      <c r="BA569" s="265">
        <f t="shared" si="456"/>
        <v>0.16379956385481748</v>
      </c>
      <c r="BB569" s="265">
        <f t="shared" si="457"/>
        <v>63.592771849517376</v>
      </c>
      <c r="BC569" s="266">
        <f t="shared" si="458"/>
        <v>0.27499999999999997</v>
      </c>
      <c r="BG569" s="13">
        <v>0.1</v>
      </c>
      <c r="BH569" s="13">
        <f t="shared" si="459"/>
        <v>55</v>
      </c>
      <c r="BI569"/>
      <c r="BJ569">
        <f t="shared" si="493"/>
        <v>55</v>
      </c>
      <c r="BK569" s="13">
        <f t="shared" si="460"/>
        <v>3.2000000000000003E-4</v>
      </c>
      <c r="BL569" s="13">
        <f t="shared" si="461"/>
        <v>7.5000000000000007E-5</v>
      </c>
      <c r="BM569" s="13">
        <f t="shared" si="462"/>
        <v>4.0000000000000007E-6</v>
      </c>
      <c r="BN569" s="13">
        <f t="shared" si="463"/>
        <v>6.8000000000000005E-4</v>
      </c>
      <c r="BO569" s="13">
        <f t="shared" si="464"/>
        <v>0.26400000000000001</v>
      </c>
      <c r="BP569" s="13">
        <f t="shared" si="465"/>
        <v>1.5E-3</v>
      </c>
      <c r="BQ569" s="13">
        <f t="shared" si="494"/>
        <v>3.9243822728066389E-6</v>
      </c>
      <c r="BR569" s="209">
        <f t="shared" si="495"/>
        <v>9.1977709518905595E-7</v>
      </c>
      <c r="BS569" s="209">
        <f t="shared" si="496"/>
        <v>4.9054778410082988E-8</v>
      </c>
      <c r="BT569" s="209">
        <f t="shared" si="497"/>
        <v>8.3393123297141065E-6</v>
      </c>
      <c r="BU569" s="209">
        <f t="shared" si="498"/>
        <v>3.2376153750654771E-3</v>
      </c>
      <c r="BV569" s="209">
        <f t="shared" si="499"/>
        <v>1.4000714267493643E-5</v>
      </c>
      <c r="CI569"/>
      <c r="CJ569"/>
      <c r="CK569"/>
      <c r="CL569"/>
      <c r="CM569"/>
    </row>
    <row r="570" spans="1:91" s="65" customFormat="1" ht="12.95" customHeight="1" thickBot="1" x14ac:dyDescent="0.3">
      <c r="A570" s="13">
        <v>4.6772325080541997</v>
      </c>
      <c r="B570" s="13">
        <v>-74.050586951469896</v>
      </c>
      <c r="C570" s="13">
        <v>34</v>
      </c>
      <c r="D570" s="13">
        <v>32</v>
      </c>
      <c r="E570" s="13">
        <v>2414</v>
      </c>
      <c r="F570" s="83" t="s">
        <v>13</v>
      </c>
      <c r="G570" s="59" t="s">
        <v>1387</v>
      </c>
      <c r="H570" s="60" t="s">
        <v>1388</v>
      </c>
      <c r="I570" s="83" t="s">
        <v>1585</v>
      </c>
      <c r="J570" s="58"/>
      <c r="K570" s="84">
        <v>40983</v>
      </c>
      <c r="L570" s="16">
        <v>10</v>
      </c>
      <c r="M570" s="16">
        <v>7</v>
      </c>
      <c r="N570" s="3">
        <f t="shared" si="432"/>
        <v>300</v>
      </c>
      <c r="O570" s="3">
        <v>30</v>
      </c>
      <c r="P570" s="83" t="s">
        <v>1593</v>
      </c>
      <c r="Q570" s="62">
        <v>550</v>
      </c>
      <c r="R570" s="14"/>
      <c r="S570" s="14"/>
      <c r="T570" s="14"/>
      <c r="U570" s="17">
        <v>3.9E-2</v>
      </c>
      <c r="V570" s="143">
        <v>2.8800000000000002E-3</v>
      </c>
      <c r="W570" s="143">
        <v>3.2000000000000002E-3</v>
      </c>
      <c r="X570" s="143">
        <v>7.5000000000000002E-4</v>
      </c>
      <c r="Y570" s="146">
        <v>4.0000000000000003E-5</v>
      </c>
      <c r="Z570" s="143">
        <v>6.7999999999999996E-3</v>
      </c>
      <c r="AA570" s="146">
        <v>2.64</v>
      </c>
      <c r="AB570" s="221">
        <v>1.4999999999999999E-2</v>
      </c>
      <c r="AC570" s="237">
        <f t="shared" si="433"/>
        <v>2.4974615853628644E-5</v>
      </c>
      <c r="AD570" s="22">
        <f t="shared" si="434"/>
        <v>2.7749573170698493E-5</v>
      </c>
      <c r="AE570" s="22">
        <f t="shared" si="435"/>
        <v>6.5038062118824593E-6</v>
      </c>
      <c r="AF570" s="22">
        <f t="shared" si="436"/>
        <v>3.4686966463373119E-7</v>
      </c>
      <c r="AG570" s="22">
        <f t="shared" si="437"/>
        <v>5.8967842987734291E-5</v>
      </c>
      <c r="AH570" s="22">
        <f t="shared" si="438"/>
        <v>2.2893397865826257E-2</v>
      </c>
      <c r="AI570" s="238">
        <f t="shared" si="439"/>
        <v>9.8999999999999994E-5</v>
      </c>
      <c r="AJ570" s="247">
        <f t="shared" si="440"/>
        <v>6.937393292674624E-8</v>
      </c>
      <c r="AK570" s="23">
        <f t="shared" si="441"/>
        <v>7.7082147696384702E-8</v>
      </c>
      <c r="AL570" s="23">
        <f t="shared" si="442"/>
        <v>1.8066128366340164E-8</v>
      </c>
      <c r="AM570" s="23">
        <f t="shared" si="443"/>
        <v>9.6352684620480882E-10</v>
      </c>
      <c r="AN570" s="23">
        <f t="shared" si="444"/>
        <v>1.6379956385481747E-7</v>
      </c>
      <c r="AO570" s="23">
        <f t="shared" si="445"/>
        <v>6.3592771849517376E-5</v>
      </c>
      <c r="AP570" s="248">
        <f t="shared" si="446"/>
        <v>2.7499999999999996E-7</v>
      </c>
      <c r="AQ570" s="256">
        <f t="shared" si="447"/>
        <v>7.7082147696384704E-2</v>
      </c>
      <c r="AR570" s="257">
        <f t="shared" si="448"/>
        <v>1.8066128366340164E-2</v>
      </c>
      <c r="AS570" s="257">
        <f t="shared" si="449"/>
        <v>9.6352684620480884E-4</v>
      </c>
      <c r="AT570" s="257">
        <f t="shared" si="450"/>
        <v>0.16379956385481748</v>
      </c>
      <c r="AU570" s="257">
        <f t="shared" si="451"/>
        <v>63.592771849517376</v>
      </c>
      <c r="AV570" s="258">
        <f t="shared" si="452"/>
        <v>0.27499999999999997</v>
      </c>
      <c r="AW570" s="264">
        <v>1</v>
      </c>
      <c r="AX570" s="265">
        <f t="shared" si="453"/>
        <v>7.7082147696384704E-2</v>
      </c>
      <c r="AY570" s="265">
        <f t="shared" si="454"/>
        <v>1.8066128366340164E-2</v>
      </c>
      <c r="AZ570" s="265">
        <f t="shared" si="455"/>
        <v>9.6352684620480884E-4</v>
      </c>
      <c r="BA570" s="265">
        <f t="shared" si="456"/>
        <v>0.16379956385481748</v>
      </c>
      <c r="BB570" s="265">
        <f t="shared" si="457"/>
        <v>63.592771849517376</v>
      </c>
      <c r="BC570" s="266">
        <f t="shared" si="458"/>
        <v>0.27499999999999997</v>
      </c>
      <c r="BG570" s="13">
        <v>0.1</v>
      </c>
      <c r="BH570" s="13">
        <f t="shared" si="459"/>
        <v>55</v>
      </c>
      <c r="BI570"/>
      <c r="BJ570">
        <f t="shared" si="493"/>
        <v>55</v>
      </c>
      <c r="BK570" s="13">
        <f t="shared" si="460"/>
        <v>3.2000000000000003E-4</v>
      </c>
      <c r="BL570" s="13">
        <f t="shared" si="461"/>
        <v>7.5000000000000007E-5</v>
      </c>
      <c r="BM570" s="13">
        <f t="shared" si="462"/>
        <v>4.0000000000000007E-6</v>
      </c>
      <c r="BN570" s="13">
        <f t="shared" si="463"/>
        <v>6.8000000000000005E-4</v>
      </c>
      <c r="BO570" s="13">
        <f t="shared" si="464"/>
        <v>0.26400000000000001</v>
      </c>
      <c r="BP570" s="13">
        <f t="shared" si="465"/>
        <v>1.5E-3</v>
      </c>
      <c r="BQ570" s="13">
        <f t="shared" si="494"/>
        <v>3.9243822728066389E-6</v>
      </c>
      <c r="BR570" s="209">
        <f t="shared" si="495"/>
        <v>9.1977709518905595E-7</v>
      </c>
      <c r="BS570" s="209">
        <f t="shared" si="496"/>
        <v>4.9054778410082988E-8</v>
      </c>
      <c r="BT570" s="209">
        <f t="shared" si="497"/>
        <v>8.3393123297141065E-6</v>
      </c>
      <c r="BU570" s="209">
        <f t="shared" si="498"/>
        <v>3.2376153750654771E-3</v>
      </c>
      <c r="BV570" s="209">
        <f t="shared" si="499"/>
        <v>1.4000714267493643E-5</v>
      </c>
      <c r="CI570"/>
      <c r="CJ570"/>
      <c r="CK570"/>
      <c r="CL570"/>
      <c r="CM570"/>
    </row>
    <row r="571" spans="1:91" s="65" customFormat="1" ht="12.95" customHeight="1" thickBot="1" x14ac:dyDescent="0.3">
      <c r="A571" s="13">
        <v>4.6775497088922799</v>
      </c>
      <c r="B571" s="13">
        <v>-74.053388337250396</v>
      </c>
      <c r="C571" s="13">
        <v>34</v>
      </c>
      <c r="D571" s="13">
        <v>32</v>
      </c>
      <c r="E571" s="13">
        <v>2414</v>
      </c>
      <c r="F571" s="58" t="s">
        <v>13</v>
      </c>
      <c r="G571" s="59" t="s">
        <v>1079</v>
      </c>
      <c r="H571" s="60" t="s">
        <v>1080</v>
      </c>
      <c r="I571" s="16" t="s">
        <v>1585</v>
      </c>
      <c r="J571" s="16"/>
      <c r="K571" s="66">
        <v>40218</v>
      </c>
      <c r="L571" s="16">
        <v>4</v>
      </c>
      <c r="M571" s="16">
        <v>7</v>
      </c>
      <c r="N571" s="3">
        <f t="shared" si="432"/>
        <v>120</v>
      </c>
      <c r="O571" s="3">
        <v>30</v>
      </c>
      <c r="P571" s="16" t="s">
        <v>1554</v>
      </c>
      <c r="Q571" s="62">
        <v>550</v>
      </c>
      <c r="R571" s="14"/>
      <c r="S571" s="14"/>
      <c r="T571" s="14"/>
      <c r="U571" s="17">
        <v>3.9E-2</v>
      </c>
      <c r="V571" s="33">
        <v>0.36</v>
      </c>
      <c r="W571" s="34">
        <v>1.8</v>
      </c>
      <c r="X571" s="33">
        <v>10.3</v>
      </c>
      <c r="Y571" s="29">
        <f>0.01805*1000</f>
        <v>18.05</v>
      </c>
      <c r="Z571" s="34">
        <v>311.5</v>
      </c>
      <c r="AA571" s="21">
        <f>0.003125*1000</f>
        <v>3.125</v>
      </c>
      <c r="AB571" s="216">
        <v>0.28499999999999998</v>
      </c>
      <c r="AC571" s="237">
        <f t="shared" si="433"/>
        <v>3.1218269817035803E-3</v>
      </c>
      <c r="AD571" s="22">
        <f t="shared" si="434"/>
        <v>1.5609134908517902E-2</v>
      </c>
      <c r="AE571" s="22">
        <f t="shared" si="435"/>
        <v>8.9318938643185769E-2</v>
      </c>
      <c r="AF571" s="22">
        <f t="shared" si="436"/>
        <v>0.15652493616597118</v>
      </c>
      <c r="AG571" s="22">
        <f t="shared" si="437"/>
        <v>2.701247513335181</v>
      </c>
      <c r="AH571" s="22">
        <f t="shared" si="438"/>
        <v>2.7099192549510247E-2</v>
      </c>
      <c r="AI571" s="238">
        <f t="shared" si="439"/>
        <v>1.8810000000000001E-3</v>
      </c>
      <c r="AJ571" s="247">
        <f t="shared" si="440"/>
        <v>8.6717416158432791E-6</v>
      </c>
      <c r="AK571" s="23">
        <f t="shared" si="441"/>
        <v>4.3358708079216396E-5</v>
      </c>
      <c r="AL571" s="23">
        <f t="shared" si="442"/>
        <v>2.4810816289773824E-4</v>
      </c>
      <c r="AM571" s="23">
        <f t="shared" si="443"/>
        <v>4.3479148934991998E-4</v>
      </c>
      <c r="AN571" s="23">
        <f t="shared" si="444"/>
        <v>7.503465314819947E-3</v>
      </c>
      <c r="AO571" s="23">
        <f t="shared" si="445"/>
        <v>7.5275534859750687E-5</v>
      </c>
      <c r="AP571" s="248">
        <f t="shared" si="446"/>
        <v>5.2249999999999999E-6</v>
      </c>
      <c r="AQ571" s="256">
        <f t="shared" si="447"/>
        <v>43.358708079216399</v>
      </c>
      <c r="AR571" s="257">
        <f t="shared" si="448"/>
        <v>248.10816289773825</v>
      </c>
      <c r="AS571" s="257">
        <f t="shared" si="449"/>
        <v>434.79148934991997</v>
      </c>
      <c r="AT571" s="257">
        <f t="shared" si="450"/>
        <v>7503.4653148199468</v>
      </c>
      <c r="AU571" s="257">
        <f t="shared" si="451"/>
        <v>75.275534859750692</v>
      </c>
      <c r="AV571" s="258">
        <f t="shared" si="452"/>
        <v>5.2249999999999996</v>
      </c>
      <c r="AW571" s="264">
        <v>1</v>
      </c>
      <c r="AX571" s="265">
        <f t="shared" si="453"/>
        <v>43.358708079216399</v>
      </c>
      <c r="AY571" s="265">
        <f t="shared" si="454"/>
        <v>248.10816289773825</v>
      </c>
      <c r="AZ571" s="265">
        <f t="shared" si="455"/>
        <v>434.79148934991997</v>
      </c>
      <c r="BA571" s="265">
        <f t="shared" si="456"/>
        <v>7503.4653148199468</v>
      </c>
      <c r="BB571" s="265">
        <f t="shared" si="457"/>
        <v>75.275534859750692</v>
      </c>
      <c r="BC571" s="266">
        <f t="shared" si="458"/>
        <v>5.2249999999999996</v>
      </c>
      <c r="BG571" s="13">
        <v>0.1</v>
      </c>
      <c r="BH571" s="13">
        <f t="shared" si="459"/>
        <v>55</v>
      </c>
      <c r="BI571"/>
      <c r="BJ571">
        <f t="shared" si="493"/>
        <v>55</v>
      </c>
      <c r="BK571" s="13">
        <f t="shared" si="460"/>
        <v>0.18000000000000002</v>
      </c>
      <c r="BL571" s="13">
        <f t="shared" si="461"/>
        <v>1.03</v>
      </c>
      <c r="BM571" s="13">
        <f t="shared" si="462"/>
        <v>1.8050000000000002</v>
      </c>
      <c r="BN571" s="13">
        <f t="shared" si="463"/>
        <v>31.150000000000002</v>
      </c>
      <c r="BO571" s="13">
        <f t="shared" si="464"/>
        <v>0.3125</v>
      </c>
      <c r="BP571" s="13">
        <f t="shared" si="465"/>
        <v>2.8499999999999998E-2</v>
      </c>
      <c r="BQ571" s="13">
        <f t="shared" si="494"/>
        <v>2.2074650284537342E-3</v>
      </c>
      <c r="BR571" s="209">
        <f t="shared" si="495"/>
        <v>1.2631605440596364E-2</v>
      </c>
      <c r="BS571" s="209">
        <f t="shared" si="496"/>
        <v>2.2135968757549945E-2</v>
      </c>
      <c r="BT571" s="209">
        <f t="shared" si="497"/>
        <v>0.38201408686852117</v>
      </c>
      <c r="BU571" s="209">
        <f t="shared" si="498"/>
        <v>3.8324045632877331E-3</v>
      </c>
      <c r="BV571" s="209">
        <f t="shared" si="499"/>
        <v>2.6601357108237925E-4</v>
      </c>
      <c r="CI571"/>
      <c r="CJ571"/>
      <c r="CK571"/>
      <c r="CL571"/>
      <c r="CM571"/>
    </row>
    <row r="572" spans="1:91" s="65" customFormat="1" ht="12.95" customHeight="1" thickBot="1" x14ac:dyDescent="0.3">
      <c r="A572" s="13">
        <v>4.6778389999999996</v>
      </c>
      <c r="B572" s="13">
        <v>-74.154447000000005</v>
      </c>
      <c r="C572" s="13">
        <v>23</v>
      </c>
      <c r="D572" s="13">
        <v>33</v>
      </c>
      <c r="E572" s="13">
        <v>1924</v>
      </c>
      <c r="F572" s="58" t="s">
        <v>13</v>
      </c>
      <c r="G572" s="59" t="s">
        <v>908</v>
      </c>
      <c r="H572" s="60" t="s">
        <v>1633</v>
      </c>
      <c r="I572" s="16" t="s">
        <v>1594</v>
      </c>
      <c r="J572" s="16"/>
      <c r="K572" s="72">
        <v>40590</v>
      </c>
      <c r="L572" s="62">
        <v>12</v>
      </c>
      <c r="M572" s="16">
        <v>7</v>
      </c>
      <c r="N572" s="3">
        <f t="shared" si="432"/>
        <v>360</v>
      </c>
      <c r="O572" s="3">
        <v>30</v>
      </c>
      <c r="P572" s="16" t="s">
        <v>1593</v>
      </c>
      <c r="Q572" s="62">
        <v>550</v>
      </c>
      <c r="R572" s="14"/>
      <c r="S572" s="14"/>
      <c r="T572" s="14"/>
      <c r="U572" s="17">
        <v>3.9E-2</v>
      </c>
      <c r="V572" s="143">
        <v>2.8800000000000002E-3</v>
      </c>
      <c r="W572" s="143">
        <v>3.2000000000000002E-3</v>
      </c>
      <c r="X572" s="143">
        <v>7.5000000000000002E-4</v>
      </c>
      <c r="Y572" s="146">
        <v>4.0000000000000003E-5</v>
      </c>
      <c r="Z572" s="143">
        <v>6.7999999999999996E-3</v>
      </c>
      <c r="AA572" s="146">
        <v>2.64</v>
      </c>
      <c r="AB572" s="221">
        <v>1.4999999999999999E-2</v>
      </c>
      <c r="AC572" s="237">
        <f t="shared" si="433"/>
        <v>2.4974615853628644E-5</v>
      </c>
      <c r="AD572" s="22">
        <f t="shared" si="434"/>
        <v>2.7749573170698493E-5</v>
      </c>
      <c r="AE572" s="22">
        <f t="shared" si="435"/>
        <v>6.5038062118824593E-6</v>
      </c>
      <c r="AF572" s="22">
        <f t="shared" si="436"/>
        <v>3.4686966463373119E-7</v>
      </c>
      <c r="AG572" s="22">
        <f t="shared" si="437"/>
        <v>5.8967842987734291E-5</v>
      </c>
      <c r="AH572" s="22">
        <f t="shared" si="438"/>
        <v>2.2893397865826257E-2</v>
      </c>
      <c r="AI572" s="238">
        <f t="shared" si="439"/>
        <v>9.8999999999999994E-5</v>
      </c>
      <c r="AJ572" s="247">
        <f t="shared" si="440"/>
        <v>6.937393292674624E-8</v>
      </c>
      <c r="AK572" s="23">
        <f t="shared" si="441"/>
        <v>7.7082147696384702E-8</v>
      </c>
      <c r="AL572" s="23">
        <f t="shared" si="442"/>
        <v>1.8066128366340164E-8</v>
      </c>
      <c r="AM572" s="23">
        <f t="shared" si="443"/>
        <v>9.6352684620480882E-10</v>
      </c>
      <c r="AN572" s="23">
        <f t="shared" si="444"/>
        <v>1.6379956385481747E-7</v>
      </c>
      <c r="AO572" s="23">
        <f t="shared" si="445"/>
        <v>6.3592771849517376E-5</v>
      </c>
      <c r="AP572" s="248">
        <f t="shared" si="446"/>
        <v>2.7499999999999996E-7</v>
      </c>
      <c r="AQ572" s="256">
        <f t="shared" si="447"/>
        <v>7.7082147696384704E-2</v>
      </c>
      <c r="AR572" s="257">
        <f t="shared" si="448"/>
        <v>1.8066128366340164E-2</v>
      </c>
      <c r="AS572" s="257">
        <f t="shared" si="449"/>
        <v>9.6352684620480884E-4</v>
      </c>
      <c r="AT572" s="257">
        <f t="shared" si="450"/>
        <v>0.16379956385481748</v>
      </c>
      <c r="AU572" s="257">
        <f t="shared" si="451"/>
        <v>63.592771849517376</v>
      </c>
      <c r="AV572" s="258">
        <f t="shared" si="452"/>
        <v>0.27499999999999997</v>
      </c>
      <c r="AW572" s="264">
        <v>1</v>
      </c>
      <c r="AX572" s="265">
        <f t="shared" si="453"/>
        <v>7.7082147696384704E-2</v>
      </c>
      <c r="AY572" s="265">
        <f t="shared" si="454"/>
        <v>1.8066128366340164E-2</v>
      </c>
      <c r="AZ572" s="265">
        <f t="shared" si="455"/>
        <v>9.6352684620480884E-4</v>
      </c>
      <c r="BA572" s="265">
        <f t="shared" si="456"/>
        <v>0.16379956385481748</v>
      </c>
      <c r="BB572" s="265">
        <f t="shared" si="457"/>
        <v>63.592771849517376</v>
      </c>
      <c r="BC572" s="266">
        <f t="shared" si="458"/>
        <v>0.27499999999999997</v>
      </c>
      <c r="BG572" s="13">
        <v>0.1</v>
      </c>
      <c r="BH572" s="13">
        <f t="shared" si="459"/>
        <v>55</v>
      </c>
      <c r="BI572"/>
      <c r="BJ572">
        <f t="shared" si="493"/>
        <v>55</v>
      </c>
      <c r="BK572" s="13">
        <f t="shared" si="460"/>
        <v>3.2000000000000003E-4</v>
      </c>
      <c r="BL572" s="13">
        <f t="shared" si="461"/>
        <v>7.5000000000000007E-5</v>
      </c>
      <c r="BM572" s="13">
        <f t="shared" si="462"/>
        <v>4.0000000000000007E-6</v>
      </c>
      <c r="BN572" s="13">
        <f t="shared" si="463"/>
        <v>6.8000000000000005E-4</v>
      </c>
      <c r="BO572" s="13">
        <f t="shared" si="464"/>
        <v>0.26400000000000001</v>
      </c>
      <c r="BP572" s="13">
        <f t="shared" si="465"/>
        <v>1.5E-3</v>
      </c>
      <c r="BQ572" s="13">
        <f t="shared" si="494"/>
        <v>3.9243822728066389E-6</v>
      </c>
      <c r="BR572" s="209">
        <f t="shared" si="495"/>
        <v>9.1977709518905595E-7</v>
      </c>
      <c r="BS572" s="209">
        <f t="shared" si="496"/>
        <v>4.9054778410082988E-8</v>
      </c>
      <c r="BT572" s="209">
        <f t="shared" si="497"/>
        <v>8.3393123297141065E-6</v>
      </c>
      <c r="BU572" s="209">
        <f t="shared" si="498"/>
        <v>3.2376153750654771E-3</v>
      </c>
      <c r="BV572" s="209">
        <f t="shared" si="499"/>
        <v>1.4000714267493643E-5</v>
      </c>
      <c r="CI572"/>
      <c r="CJ572"/>
      <c r="CK572"/>
      <c r="CL572"/>
      <c r="CM572"/>
    </row>
    <row r="573" spans="1:91" s="65" customFormat="1" ht="12.95" customHeight="1" thickBot="1" x14ac:dyDescent="0.3">
      <c r="A573" s="13">
        <v>4.6784333333333334</v>
      </c>
      <c r="B573" s="13">
        <v>-74.135516666666675</v>
      </c>
      <c r="C573" s="13">
        <v>25</v>
      </c>
      <c r="D573" s="13">
        <v>33</v>
      </c>
      <c r="E573" s="13">
        <v>1926</v>
      </c>
      <c r="F573" s="3" t="s">
        <v>13</v>
      </c>
      <c r="G573" s="4" t="s">
        <v>294</v>
      </c>
      <c r="H573" s="5" t="s">
        <v>295</v>
      </c>
      <c r="I573" s="14" t="s">
        <v>1594</v>
      </c>
      <c r="J573" s="3" t="s">
        <v>1558</v>
      </c>
      <c r="K573" s="6">
        <v>40626</v>
      </c>
      <c r="L573" s="15">
        <v>12</v>
      </c>
      <c r="M573" s="3">
        <v>7</v>
      </c>
      <c r="N573" s="3">
        <f t="shared" si="432"/>
        <v>360</v>
      </c>
      <c r="O573" s="3">
        <v>30</v>
      </c>
      <c r="P573" s="14" t="s">
        <v>1554</v>
      </c>
      <c r="Q573" s="3">
        <v>44</v>
      </c>
      <c r="R573" s="14"/>
      <c r="S573" s="14"/>
      <c r="T573" s="14"/>
      <c r="U573" s="17">
        <v>3.9E-2</v>
      </c>
      <c r="V573" s="145">
        <v>0.36</v>
      </c>
      <c r="W573" s="150">
        <v>1.8</v>
      </c>
      <c r="X573" s="152">
        <v>10.3</v>
      </c>
      <c r="Y573" s="156">
        <f>0.01805*1000</f>
        <v>18.05</v>
      </c>
      <c r="Z573" s="150">
        <v>311.5</v>
      </c>
      <c r="AA573" s="157">
        <f>0.003125*1000</f>
        <v>3.125</v>
      </c>
      <c r="AB573" s="227">
        <v>0.28499999999999998</v>
      </c>
      <c r="AC573" s="237">
        <f t="shared" si="433"/>
        <v>2.4974615853628644E-4</v>
      </c>
      <c r="AD573" s="22">
        <f t="shared" si="434"/>
        <v>1.2487307926814324E-3</v>
      </c>
      <c r="AE573" s="22">
        <f t="shared" si="435"/>
        <v>7.1455150914548626E-3</v>
      </c>
      <c r="AF573" s="22">
        <f t="shared" si="436"/>
        <v>1.2521994893277696E-2</v>
      </c>
      <c r="AG573" s="22">
        <f t="shared" si="437"/>
        <v>0.21609980106681451</v>
      </c>
      <c r="AH573" s="22">
        <f t="shared" si="438"/>
        <v>2.1679354039608198E-3</v>
      </c>
      <c r="AI573" s="238">
        <f t="shared" si="439"/>
        <v>1.5047999999999998E-4</v>
      </c>
      <c r="AJ573" s="247">
        <f t="shared" si="440"/>
        <v>6.9373932926746237E-7</v>
      </c>
      <c r="AK573" s="23">
        <f t="shared" si="441"/>
        <v>3.4686966463373121E-6</v>
      </c>
      <c r="AL573" s="23">
        <f t="shared" si="442"/>
        <v>1.9848653031819064E-5</v>
      </c>
      <c r="AM573" s="23">
        <f t="shared" si="443"/>
        <v>3.4783319147993598E-5</v>
      </c>
      <c r="AN573" s="23">
        <f t="shared" si="444"/>
        <v>6.0027722518559584E-4</v>
      </c>
      <c r="AO573" s="23">
        <f t="shared" si="445"/>
        <v>6.0220427887800554E-6</v>
      </c>
      <c r="AP573" s="248">
        <f t="shared" si="446"/>
        <v>4.1799999999999996E-7</v>
      </c>
      <c r="AQ573" s="256">
        <f t="shared" si="447"/>
        <v>3.4686966463373121</v>
      </c>
      <c r="AR573" s="257">
        <f t="shared" si="448"/>
        <v>19.848653031819065</v>
      </c>
      <c r="AS573" s="257">
        <f t="shared" si="449"/>
        <v>34.783319147993595</v>
      </c>
      <c r="AT573" s="257">
        <f t="shared" si="450"/>
        <v>600.27722518559585</v>
      </c>
      <c r="AU573" s="257">
        <f t="shared" si="451"/>
        <v>6.0220427887800554</v>
      </c>
      <c r="AV573" s="258">
        <f t="shared" si="452"/>
        <v>0.41799999999999998</v>
      </c>
      <c r="AW573" s="264">
        <v>1</v>
      </c>
      <c r="AX573" s="265">
        <f t="shared" si="453"/>
        <v>3.4686966463373121</v>
      </c>
      <c r="AY573" s="265">
        <f t="shared" si="454"/>
        <v>19.848653031819065</v>
      </c>
      <c r="AZ573" s="265">
        <f t="shared" si="455"/>
        <v>34.783319147993595</v>
      </c>
      <c r="BA573" s="265">
        <f t="shared" si="456"/>
        <v>600.27722518559585</v>
      </c>
      <c r="BB573" s="265">
        <f t="shared" si="457"/>
        <v>6.0220427887800554</v>
      </c>
      <c r="BC573" s="266">
        <f t="shared" si="458"/>
        <v>0.41799999999999998</v>
      </c>
      <c r="BG573" s="13">
        <v>0.1</v>
      </c>
      <c r="BH573" s="13">
        <f t="shared" si="459"/>
        <v>4.4000000000000004</v>
      </c>
      <c r="BI573"/>
      <c r="BJ573">
        <f t="shared" si="493"/>
        <v>4.4000000000000004</v>
      </c>
      <c r="BK573" s="13">
        <f t="shared" si="460"/>
        <v>0.18000000000000002</v>
      </c>
      <c r="BL573" s="13">
        <f t="shared" si="461"/>
        <v>1.03</v>
      </c>
      <c r="BM573" s="13">
        <f t="shared" si="462"/>
        <v>1.8050000000000002</v>
      </c>
      <c r="BN573" s="13">
        <f t="shared" si="463"/>
        <v>31.150000000000002</v>
      </c>
      <c r="BO573" s="13">
        <f t="shared" si="464"/>
        <v>0.3125</v>
      </c>
      <c r="BP573" s="13">
        <f t="shared" si="465"/>
        <v>2.8499999999999998E-2</v>
      </c>
      <c r="BQ573" s="13">
        <f t="shared" si="494"/>
        <v>1.7659720227629876E-4</v>
      </c>
      <c r="BR573" s="209">
        <f t="shared" si="495"/>
        <v>1.0105284352477093E-3</v>
      </c>
      <c r="BS573" s="209">
        <f t="shared" si="496"/>
        <v>1.7708775006039959E-3</v>
      </c>
      <c r="BT573" s="209">
        <f t="shared" si="497"/>
        <v>3.0561126949481696E-2</v>
      </c>
      <c r="BU573" s="209">
        <f t="shared" si="498"/>
        <v>3.0659236506301867E-4</v>
      </c>
      <c r="BV573" s="209">
        <f t="shared" si="499"/>
        <v>2.1281085686590336E-5</v>
      </c>
      <c r="CI573"/>
      <c r="CJ573"/>
      <c r="CK573"/>
      <c r="CL573"/>
      <c r="CM573"/>
    </row>
    <row r="574" spans="1:91" s="65" customFormat="1" ht="12.95" customHeight="1" thickBot="1" x14ac:dyDescent="0.3">
      <c r="A574" s="13">
        <v>4.6785629999999996</v>
      </c>
      <c r="B574" s="13">
        <v>-74.148460999999998</v>
      </c>
      <c r="C574" s="13">
        <v>24</v>
      </c>
      <c r="D574" s="13">
        <v>33</v>
      </c>
      <c r="E574" s="13">
        <v>1925</v>
      </c>
      <c r="F574" s="83" t="s">
        <v>13</v>
      </c>
      <c r="G574" s="59" t="s">
        <v>1317</v>
      </c>
      <c r="H574" s="60" t="s">
        <v>1318</v>
      </c>
      <c r="I574" s="83" t="s">
        <v>1594</v>
      </c>
      <c r="J574" s="58"/>
      <c r="K574" s="85">
        <v>40829</v>
      </c>
      <c r="L574" s="62">
        <v>12</v>
      </c>
      <c r="M574" s="16">
        <v>7</v>
      </c>
      <c r="N574" s="3">
        <f t="shared" si="432"/>
        <v>360</v>
      </c>
      <c r="O574" s="3">
        <v>30</v>
      </c>
      <c r="P574" s="83" t="s">
        <v>1593</v>
      </c>
      <c r="Q574" s="62">
        <v>550</v>
      </c>
      <c r="R574" s="14"/>
      <c r="S574" s="14"/>
      <c r="T574" s="14"/>
      <c r="U574" s="17">
        <v>3.9E-2</v>
      </c>
      <c r="V574" s="143">
        <v>2.8800000000000002E-3</v>
      </c>
      <c r="W574" s="143">
        <v>3.2000000000000002E-3</v>
      </c>
      <c r="X574" s="143">
        <v>7.5000000000000002E-4</v>
      </c>
      <c r="Y574" s="146">
        <v>4.0000000000000003E-5</v>
      </c>
      <c r="Z574" s="143">
        <v>6.7999999999999996E-3</v>
      </c>
      <c r="AA574" s="146">
        <v>2.64</v>
      </c>
      <c r="AB574" s="221">
        <v>1.4999999999999999E-2</v>
      </c>
      <c r="AC574" s="237">
        <f t="shared" si="433"/>
        <v>2.4974615853628644E-5</v>
      </c>
      <c r="AD574" s="22">
        <f t="shared" si="434"/>
        <v>2.7749573170698493E-5</v>
      </c>
      <c r="AE574" s="22">
        <f t="shared" si="435"/>
        <v>6.5038062118824593E-6</v>
      </c>
      <c r="AF574" s="22">
        <f t="shared" si="436"/>
        <v>3.4686966463373119E-7</v>
      </c>
      <c r="AG574" s="22">
        <f t="shared" si="437"/>
        <v>5.8967842987734291E-5</v>
      </c>
      <c r="AH574" s="22">
        <f t="shared" si="438"/>
        <v>2.2893397865826257E-2</v>
      </c>
      <c r="AI574" s="238">
        <f t="shared" si="439"/>
        <v>9.8999999999999994E-5</v>
      </c>
      <c r="AJ574" s="247">
        <f t="shared" si="440"/>
        <v>6.937393292674624E-8</v>
      </c>
      <c r="AK574" s="23">
        <f t="shared" si="441"/>
        <v>7.7082147696384702E-8</v>
      </c>
      <c r="AL574" s="23">
        <f t="shared" si="442"/>
        <v>1.8066128366340164E-8</v>
      </c>
      <c r="AM574" s="23">
        <f t="shared" si="443"/>
        <v>9.6352684620480882E-10</v>
      </c>
      <c r="AN574" s="23">
        <f t="shared" si="444"/>
        <v>1.6379956385481747E-7</v>
      </c>
      <c r="AO574" s="23">
        <f t="shared" si="445"/>
        <v>6.3592771849517376E-5</v>
      </c>
      <c r="AP574" s="248">
        <f t="shared" si="446"/>
        <v>2.7499999999999996E-7</v>
      </c>
      <c r="AQ574" s="256">
        <f t="shared" si="447"/>
        <v>7.7082147696384704E-2</v>
      </c>
      <c r="AR574" s="257">
        <f t="shared" si="448"/>
        <v>1.8066128366340164E-2</v>
      </c>
      <c r="AS574" s="257">
        <f t="shared" si="449"/>
        <v>9.6352684620480884E-4</v>
      </c>
      <c r="AT574" s="257">
        <f t="shared" si="450"/>
        <v>0.16379956385481748</v>
      </c>
      <c r="AU574" s="257">
        <f t="shared" si="451"/>
        <v>63.592771849517376</v>
      </c>
      <c r="AV574" s="258">
        <f t="shared" si="452"/>
        <v>0.27499999999999997</v>
      </c>
      <c r="AW574" s="264">
        <v>1</v>
      </c>
      <c r="AX574" s="265">
        <f t="shared" si="453"/>
        <v>7.7082147696384704E-2</v>
      </c>
      <c r="AY574" s="265">
        <f t="shared" si="454"/>
        <v>1.8066128366340164E-2</v>
      </c>
      <c r="AZ574" s="265">
        <f t="shared" si="455"/>
        <v>9.6352684620480884E-4</v>
      </c>
      <c r="BA574" s="265">
        <f t="shared" si="456"/>
        <v>0.16379956385481748</v>
      </c>
      <c r="BB574" s="265">
        <f t="shared" si="457"/>
        <v>63.592771849517376</v>
      </c>
      <c r="BC574" s="266">
        <f t="shared" si="458"/>
        <v>0.27499999999999997</v>
      </c>
      <c r="BG574" s="13">
        <v>0.1</v>
      </c>
      <c r="BH574" s="13">
        <f t="shared" si="459"/>
        <v>55</v>
      </c>
      <c r="BI574"/>
      <c r="BJ574">
        <f t="shared" si="493"/>
        <v>55</v>
      </c>
      <c r="BK574" s="13">
        <f t="shared" si="460"/>
        <v>3.2000000000000003E-4</v>
      </c>
      <c r="BL574" s="13">
        <f t="shared" si="461"/>
        <v>7.5000000000000007E-5</v>
      </c>
      <c r="BM574" s="13">
        <f t="shared" si="462"/>
        <v>4.0000000000000007E-6</v>
      </c>
      <c r="BN574" s="13">
        <f t="shared" si="463"/>
        <v>6.8000000000000005E-4</v>
      </c>
      <c r="BO574" s="13">
        <f t="shared" si="464"/>
        <v>0.26400000000000001</v>
      </c>
      <c r="BP574" s="13">
        <f t="shared" si="465"/>
        <v>1.5E-3</v>
      </c>
      <c r="BQ574" s="13">
        <f t="shared" si="494"/>
        <v>3.9243822728066389E-6</v>
      </c>
      <c r="BR574" s="209">
        <f t="shared" si="495"/>
        <v>9.1977709518905595E-7</v>
      </c>
      <c r="BS574" s="209">
        <f t="shared" si="496"/>
        <v>4.9054778410082988E-8</v>
      </c>
      <c r="BT574" s="209">
        <f t="shared" si="497"/>
        <v>8.3393123297141065E-6</v>
      </c>
      <c r="BU574" s="209">
        <f t="shared" si="498"/>
        <v>3.2376153750654771E-3</v>
      </c>
      <c r="BV574" s="209">
        <f t="shared" si="499"/>
        <v>1.4000714267493643E-5</v>
      </c>
      <c r="CI574"/>
      <c r="CJ574"/>
      <c r="CK574"/>
      <c r="CL574"/>
      <c r="CM574"/>
    </row>
    <row r="575" spans="1:91" s="65" customFormat="1" ht="12.95" customHeight="1" thickBot="1" x14ac:dyDescent="0.3">
      <c r="A575" s="13">
        <v>4.6786422037727204</v>
      </c>
      <c r="B575" s="13">
        <v>-74.095187598170796</v>
      </c>
      <c r="C575" s="13">
        <v>30</v>
      </c>
      <c r="D575" s="13">
        <v>33</v>
      </c>
      <c r="E575" s="13">
        <v>2423</v>
      </c>
      <c r="F575" s="83" t="s">
        <v>13</v>
      </c>
      <c r="G575" s="59" t="s">
        <v>1341</v>
      </c>
      <c r="H575" s="60" t="s">
        <v>1342</v>
      </c>
      <c r="I575" s="83" t="s">
        <v>1587</v>
      </c>
      <c r="J575" s="58"/>
      <c r="K575" s="91">
        <v>40637</v>
      </c>
      <c r="L575" s="83">
        <v>6</v>
      </c>
      <c r="M575" s="16">
        <v>7</v>
      </c>
      <c r="N575" s="3">
        <f t="shared" si="432"/>
        <v>180</v>
      </c>
      <c r="O575" s="3">
        <v>30</v>
      </c>
      <c r="P575" s="83" t="s">
        <v>1593</v>
      </c>
      <c r="Q575" s="62">
        <v>550</v>
      </c>
      <c r="R575" s="14"/>
      <c r="S575" s="14"/>
      <c r="T575" s="14"/>
      <c r="U575" s="17">
        <v>3.9E-2</v>
      </c>
      <c r="V575" s="143">
        <v>2.8800000000000002E-3</v>
      </c>
      <c r="W575" s="143">
        <v>3.2000000000000002E-3</v>
      </c>
      <c r="X575" s="143">
        <v>7.5000000000000002E-4</v>
      </c>
      <c r="Y575" s="146">
        <v>4.0000000000000003E-5</v>
      </c>
      <c r="Z575" s="143">
        <v>6.7999999999999996E-3</v>
      </c>
      <c r="AA575" s="146">
        <v>2.64</v>
      </c>
      <c r="AB575" s="221">
        <v>1.4999999999999999E-2</v>
      </c>
      <c r="AC575" s="237">
        <f t="shared" si="433"/>
        <v>2.4974615853628644E-5</v>
      </c>
      <c r="AD575" s="22">
        <f t="shared" si="434"/>
        <v>2.7749573170698493E-5</v>
      </c>
      <c r="AE575" s="22">
        <f t="shared" si="435"/>
        <v>6.5038062118824593E-6</v>
      </c>
      <c r="AF575" s="22">
        <f t="shared" si="436"/>
        <v>3.4686966463373119E-7</v>
      </c>
      <c r="AG575" s="22">
        <f t="shared" si="437"/>
        <v>5.8967842987734291E-5</v>
      </c>
      <c r="AH575" s="22">
        <f t="shared" si="438"/>
        <v>2.2893397865826257E-2</v>
      </c>
      <c r="AI575" s="238">
        <f t="shared" si="439"/>
        <v>9.8999999999999994E-5</v>
      </c>
      <c r="AJ575" s="247">
        <f t="shared" si="440"/>
        <v>6.937393292674624E-8</v>
      </c>
      <c r="AK575" s="23">
        <f t="shared" si="441"/>
        <v>7.7082147696384702E-8</v>
      </c>
      <c r="AL575" s="23">
        <f t="shared" si="442"/>
        <v>1.8066128366340164E-8</v>
      </c>
      <c r="AM575" s="23">
        <f t="shared" si="443"/>
        <v>9.6352684620480882E-10</v>
      </c>
      <c r="AN575" s="23">
        <f t="shared" si="444"/>
        <v>1.6379956385481747E-7</v>
      </c>
      <c r="AO575" s="23">
        <f t="shared" si="445"/>
        <v>6.3592771849517376E-5</v>
      </c>
      <c r="AP575" s="248">
        <f t="shared" si="446"/>
        <v>2.7499999999999996E-7</v>
      </c>
      <c r="AQ575" s="256">
        <f t="shared" si="447"/>
        <v>7.7082147696384704E-2</v>
      </c>
      <c r="AR575" s="257">
        <f t="shared" si="448"/>
        <v>1.8066128366340164E-2</v>
      </c>
      <c r="AS575" s="257">
        <f t="shared" si="449"/>
        <v>9.6352684620480884E-4</v>
      </c>
      <c r="AT575" s="257">
        <f t="shared" si="450"/>
        <v>0.16379956385481748</v>
      </c>
      <c r="AU575" s="257">
        <f t="shared" si="451"/>
        <v>63.592771849517376</v>
      </c>
      <c r="AV575" s="258">
        <f t="shared" si="452"/>
        <v>0.27499999999999997</v>
      </c>
      <c r="AW575" s="264">
        <v>1</v>
      </c>
      <c r="AX575" s="265">
        <f t="shared" si="453"/>
        <v>7.7082147696384704E-2</v>
      </c>
      <c r="AY575" s="265">
        <f t="shared" si="454"/>
        <v>1.8066128366340164E-2</v>
      </c>
      <c r="AZ575" s="265">
        <f t="shared" si="455"/>
        <v>9.6352684620480884E-4</v>
      </c>
      <c r="BA575" s="265">
        <f t="shared" si="456"/>
        <v>0.16379956385481748</v>
      </c>
      <c r="BB575" s="265">
        <f t="shared" si="457"/>
        <v>63.592771849517376</v>
      </c>
      <c r="BC575" s="266">
        <f t="shared" si="458"/>
        <v>0.27499999999999997</v>
      </c>
      <c r="BG575" s="13">
        <v>0.1</v>
      </c>
      <c r="BH575" s="13">
        <f t="shared" si="459"/>
        <v>55</v>
      </c>
      <c r="BI575"/>
      <c r="BJ575">
        <f t="shared" si="493"/>
        <v>55</v>
      </c>
      <c r="BK575" s="13">
        <f t="shared" si="460"/>
        <v>3.2000000000000003E-4</v>
      </c>
      <c r="BL575" s="13">
        <f t="shared" si="461"/>
        <v>7.5000000000000007E-5</v>
      </c>
      <c r="BM575" s="13">
        <f t="shared" si="462"/>
        <v>4.0000000000000007E-6</v>
      </c>
      <c r="BN575" s="13">
        <f t="shared" si="463"/>
        <v>6.8000000000000005E-4</v>
      </c>
      <c r="BO575" s="13">
        <f t="shared" si="464"/>
        <v>0.26400000000000001</v>
      </c>
      <c r="BP575" s="13">
        <f t="shared" si="465"/>
        <v>1.5E-3</v>
      </c>
      <c r="BQ575" s="13">
        <f t="shared" si="494"/>
        <v>3.9243822728066389E-6</v>
      </c>
      <c r="BR575" s="209">
        <f t="shared" si="495"/>
        <v>9.1977709518905595E-7</v>
      </c>
      <c r="BS575" s="209">
        <f t="shared" si="496"/>
        <v>4.9054778410082988E-8</v>
      </c>
      <c r="BT575" s="209">
        <f t="shared" si="497"/>
        <v>8.3393123297141065E-6</v>
      </c>
      <c r="BU575" s="209">
        <f t="shared" si="498"/>
        <v>3.2376153750654771E-3</v>
      </c>
      <c r="BV575" s="209">
        <f t="shared" si="499"/>
        <v>1.4000714267493643E-5</v>
      </c>
      <c r="CI575"/>
      <c r="CJ575"/>
      <c r="CK575"/>
      <c r="CL575"/>
      <c r="CM575"/>
    </row>
    <row r="576" spans="1:91" s="65" customFormat="1" ht="12.95" customHeight="1" thickBot="1" x14ac:dyDescent="0.3">
      <c r="A576" s="13">
        <v>4.6790041221119196</v>
      </c>
      <c r="B576" s="13">
        <v>-74.094935723443299</v>
      </c>
      <c r="C576" s="13">
        <v>30</v>
      </c>
      <c r="D576" s="13">
        <v>33</v>
      </c>
      <c r="E576" s="13">
        <v>2423</v>
      </c>
      <c r="F576" s="3" t="s">
        <v>5</v>
      </c>
      <c r="G576" s="4" t="s">
        <v>806</v>
      </c>
      <c r="H576" s="5" t="s">
        <v>807</v>
      </c>
      <c r="I576" s="14" t="s">
        <v>1589</v>
      </c>
      <c r="J576" s="3" t="s">
        <v>1628</v>
      </c>
      <c r="K576" s="6" t="s">
        <v>1551</v>
      </c>
      <c r="L576" s="15">
        <v>12</v>
      </c>
      <c r="M576" s="3">
        <v>7</v>
      </c>
      <c r="N576" s="3">
        <f t="shared" si="432"/>
        <v>360</v>
      </c>
      <c r="O576" s="3">
        <v>30</v>
      </c>
      <c r="P576" s="14" t="s">
        <v>1593</v>
      </c>
      <c r="Q576" s="3">
        <v>1000</v>
      </c>
      <c r="R576" s="14"/>
      <c r="S576" s="14"/>
      <c r="T576" s="14"/>
      <c r="U576" s="17">
        <v>3.9E-2</v>
      </c>
      <c r="V576" s="48">
        <v>2.8800000000000002E-3</v>
      </c>
      <c r="W576" s="49">
        <v>3.2000000000000002E-3</v>
      </c>
      <c r="X576" s="49">
        <v>7.5000000000000002E-4</v>
      </c>
      <c r="Y576" s="49">
        <v>4.0000000000000003E-5</v>
      </c>
      <c r="Z576" s="49">
        <v>6.7999999999999996E-3</v>
      </c>
      <c r="AA576" s="49">
        <v>2.64</v>
      </c>
      <c r="AB576" s="228">
        <v>1.4999999999999999E-2</v>
      </c>
      <c r="AC576" s="237">
        <f t="shared" si="433"/>
        <v>4.5408392461142987E-5</v>
      </c>
      <c r="AD576" s="22">
        <f t="shared" si="434"/>
        <v>5.045376940126999E-5</v>
      </c>
      <c r="AE576" s="22">
        <f t="shared" si="435"/>
        <v>1.1825102203422653E-5</v>
      </c>
      <c r="AF576" s="22">
        <f t="shared" si="436"/>
        <v>6.3067211751587475E-7</v>
      </c>
      <c r="AG576" s="22">
        <f t="shared" si="437"/>
        <v>1.072142599776987E-4</v>
      </c>
      <c r="AH576" s="22">
        <f t="shared" si="438"/>
        <v>4.1624359756047738E-2</v>
      </c>
      <c r="AI576" s="238">
        <f t="shared" si="439"/>
        <v>1.8000000000000001E-4</v>
      </c>
      <c r="AJ576" s="247">
        <f t="shared" si="440"/>
        <v>1.2613442350317495E-7</v>
      </c>
      <c r="AK576" s="23">
        <f t="shared" si="441"/>
        <v>1.4014935944797219E-7</v>
      </c>
      <c r="AL576" s="23">
        <f t="shared" si="442"/>
        <v>3.2847506120618483E-8</v>
      </c>
      <c r="AM576" s="23">
        <f t="shared" si="443"/>
        <v>1.751866993099652E-9</v>
      </c>
      <c r="AN576" s="23">
        <f t="shared" si="444"/>
        <v>2.9781738882694085E-7</v>
      </c>
      <c r="AO576" s="23">
        <f t="shared" si="445"/>
        <v>1.1562322154457705E-4</v>
      </c>
      <c r="AP576" s="248">
        <f t="shared" si="446"/>
        <v>5.0000000000000008E-7</v>
      </c>
      <c r="AQ576" s="256">
        <f t="shared" si="447"/>
        <v>0.14014935944797219</v>
      </c>
      <c r="AR576" s="257">
        <f t="shared" si="448"/>
        <v>3.2847506120618486E-2</v>
      </c>
      <c r="AS576" s="257">
        <f t="shared" si="449"/>
        <v>1.7518669930996521E-3</v>
      </c>
      <c r="AT576" s="257">
        <f t="shared" si="450"/>
        <v>0.29781738882694087</v>
      </c>
      <c r="AU576" s="257">
        <f t="shared" si="451"/>
        <v>115.62322154457705</v>
      </c>
      <c r="AV576" s="258">
        <f t="shared" si="452"/>
        <v>0.50000000000000011</v>
      </c>
      <c r="AW576" s="264">
        <v>1</v>
      </c>
      <c r="AX576" s="265">
        <f t="shared" si="453"/>
        <v>0.14014935944797219</v>
      </c>
      <c r="AY576" s="265">
        <f t="shared" si="454"/>
        <v>3.2847506120618486E-2</v>
      </c>
      <c r="AZ576" s="265">
        <f t="shared" si="455"/>
        <v>1.7518669930996521E-3</v>
      </c>
      <c r="BA576" s="265">
        <f t="shared" si="456"/>
        <v>0.29781738882694087</v>
      </c>
      <c r="BB576" s="265">
        <f t="shared" si="457"/>
        <v>115.62322154457705</v>
      </c>
      <c r="BC576" s="266">
        <f t="shared" si="458"/>
        <v>0.50000000000000011</v>
      </c>
      <c r="BG576" s="13">
        <v>0.1</v>
      </c>
      <c r="BH576" s="13">
        <f t="shared" si="459"/>
        <v>100</v>
      </c>
      <c r="BI576"/>
      <c r="BJ576">
        <f t="shared" si="493"/>
        <v>100</v>
      </c>
      <c r="BK576" s="13">
        <f t="shared" si="460"/>
        <v>3.2000000000000003E-4</v>
      </c>
      <c r="BL576" s="13">
        <f t="shared" si="461"/>
        <v>7.5000000000000007E-5</v>
      </c>
      <c r="BM576" s="13">
        <f t="shared" si="462"/>
        <v>4.0000000000000007E-6</v>
      </c>
      <c r="BN576" s="13">
        <f t="shared" si="463"/>
        <v>6.8000000000000005E-4</v>
      </c>
      <c r="BO576" s="13">
        <f t="shared" si="464"/>
        <v>0.26400000000000001</v>
      </c>
      <c r="BP576" s="13">
        <f t="shared" si="465"/>
        <v>1.5E-3</v>
      </c>
      <c r="BQ576" s="13">
        <f t="shared" si="494"/>
        <v>7.1352404960120705E-6</v>
      </c>
      <c r="BR576" s="209">
        <f t="shared" si="495"/>
        <v>1.6723219912528289E-6</v>
      </c>
      <c r="BS576" s="209">
        <f t="shared" si="496"/>
        <v>8.9190506200150857E-8</v>
      </c>
      <c r="BT576" s="209">
        <f t="shared" si="497"/>
        <v>1.5162386054025646E-5</v>
      </c>
      <c r="BU576" s="209">
        <f t="shared" si="498"/>
        <v>5.8865734092099576E-3</v>
      </c>
      <c r="BV576" s="209">
        <f t="shared" si="499"/>
        <v>2.5455844122715716E-5</v>
      </c>
      <c r="CI576"/>
      <c r="CJ576"/>
      <c r="CK576"/>
      <c r="CL576"/>
      <c r="CM576"/>
    </row>
    <row r="577" spans="1:91" s="65" customFormat="1" ht="12.95" customHeight="1" thickBot="1" x14ac:dyDescent="0.3">
      <c r="A577" s="13">
        <v>4.6790500000000002</v>
      </c>
      <c r="B577" s="13">
        <v>-74.109739000000005</v>
      </c>
      <c r="C577" s="13">
        <v>28</v>
      </c>
      <c r="D577" s="13">
        <v>33</v>
      </c>
      <c r="E577" s="13">
        <v>1929</v>
      </c>
      <c r="F577" s="58" t="s">
        <v>13</v>
      </c>
      <c r="G577" s="59" t="s">
        <v>369</v>
      </c>
      <c r="H577" s="60" t="s">
        <v>1012</v>
      </c>
      <c r="I577" s="16" t="s">
        <v>1587</v>
      </c>
      <c r="J577" s="16"/>
      <c r="K577" s="73">
        <v>39125</v>
      </c>
      <c r="L577" s="16">
        <v>21</v>
      </c>
      <c r="M577" s="16">
        <v>7</v>
      </c>
      <c r="N577" s="3">
        <f t="shared" si="432"/>
        <v>630</v>
      </c>
      <c r="O577" s="3">
        <v>30</v>
      </c>
      <c r="P577" s="16" t="s">
        <v>1554</v>
      </c>
      <c r="Q577" s="16">
        <v>20</v>
      </c>
      <c r="R577" s="14"/>
      <c r="S577" s="14"/>
      <c r="T577" s="14"/>
      <c r="U577" s="17">
        <v>3.9E-2</v>
      </c>
      <c r="V577" s="33">
        <v>0.36</v>
      </c>
      <c r="W577" s="34">
        <v>1.8</v>
      </c>
      <c r="X577" s="33">
        <v>10.3</v>
      </c>
      <c r="Y577" s="29">
        <f>0.01805*1000</f>
        <v>18.05</v>
      </c>
      <c r="Z577" s="34">
        <v>311.5</v>
      </c>
      <c r="AA577" s="21">
        <f>0.003125*1000</f>
        <v>3.125</v>
      </c>
      <c r="AB577" s="216">
        <v>0.28499999999999998</v>
      </c>
      <c r="AC577" s="237">
        <f t="shared" si="433"/>
        <v>1.1352098115285744E-4</v>
      </c>
      <c r="AD577" s="22">
        <f t="shared" si="434"/>
        <v>5.6760490576428734E-4</v>
      </c>
      <c r="AE577" s="22">
        <f t="shared" si="435"/>
        <v>3.247961405206755E-3</v>
      </c>
      <c r="AF577" s="22">
        <f t="shared" si="436"/>
        <v>5.6918158605807701E-3</v>
      </c>
      <c r="AG577" s="22">
        <f t="shared" si="437"/>
        <v>9.8227182303097502E-2</v>
      </c>
      <c r="AH577" s="22">
        <f t="shared" si="438"/>
        <v>9.8542518361855445E-4</v>
      </c>
      <c r="AI577" s="238">
        <f t="shared" si="439"/>
        <v>6.8399999999999996E-5</v>
      </c>
      <c r="AJ577" s="247">
        <f t="shared" si="440"/>
        <v>3.1533605875793732E-7</v>
      </c>
      <c r="AK577" s="23">
        <f t="shared" si="441"/>
        <v>1.576680293789687E-6</v>
      </c>
      <c r="AL577" s="23">
        <f t="shared" si="442"/>
        <v>9.0221150144632085E-6</v>
      </c>
      <c r="AM577" s="23">
        <f t="shared" si="443"/>
        <v>1.581059961272436E-5</v>
      </c>
      <c r="AN577" s="23">
        <f t="shared" si="444"/>
        <v>2.7285328417527086E-4</v>
      </c>
      <c r="AO577" s="23">
        <f t="shared" si="445"/>
        <v>2.7372921767182069E-6</v>
      </c>
      <c r="AP577" s="248">
        <f t="shared" si="446"/>
        <v>1.8999999999999998E-7</v>
      </c>
      <c r="AQ577" s="256">
        <f t="shared" si="447"/>
        <v>1.5766802937896869</v>
      </c>
      <c r="AR577" s="257">
        <f t="shared" si="448"/>
        <v>9.0221150144632087</v>
      </c>
      <c r="AS577" s="257">
        <f t="shared" si="449"/>
        <v>15.81059961272436</v>
      </c>
      <c r="AT577" s="257">
        <f t="shared" si="450"/>
        <v>272.85328417527086</v>
      </c>
      <c r="AU577" s="257">
        <f t="shared" si="451"/>
        <v>2.7372921767182068</v>
      </c>
      <c r="AV577" s="258">
        <f t="shared" si="452"/>
        <v>0.18999999999999997</v>
      </c>
      <c r="AW577" s="264">
        <v>1</v>
      </c>
      <c r="AX577" s="265">
        <f t="shared" si="453"/>
        <v>1.5766802937896869</v>
      </c>
      <c r="AY577" s="265">
        <f t="shared" si="454"/>
        <v>9.0221150144632087</v>
      </c>
      <c r="AZ577" s="265">
        <f t="shared" si="455"/>
        <v>15.81059961272436</v>
      </c>
      <c r="BA577" s="265">
        <f t="shared" si="456"/>
        <v>272.85328417527086</v>
      </c>
      <c r="BB577" s="265">
        <f t="shared" si="457"/>
        <v>2.7372921767182068</v>
      </c>
      <c r="BC577" s="266">
        <f t="shared" si="458"/>
        <v>0.18999999999999997</v>
      </c>
      <c r="BG577" s="13">
        <v>0.1</v>
      </c>
      <c r="BH577" s="13">
        <f t="shared" si="459"/>
        <v>2</v>
      </c>
      <c r="BI577"/>
      <c r="BJ577">
        <f t="shared" si="493"/>
        <v>2</v>
      </c>
      <c r="BK577" s="13">
        <f t="shared" si="460"/>
        <v>0.18000000000000002</v>
      </c>
      <c r="BL577" s="13">
        <f t="shared" si="461"/>
        <v>1.03</v>
      </c>
      <c r="BM577" s="13">
        <f t="shared" si="462"/>
        <v>1.8050000000000002</v>
      </c>
      <c r="BN577" s="13">
        <f t="shared" si="463"/>
        <v>31.150000000000002</v>
      </c>
      <c r="BO577" s="13">
        <f t="shared" si="464"/>
        <v>0.3125</v>
      </c>
      <c r="BP577" s="13">
        <f t="shared" si="465"/>
        <v>2.8499999999999998E-2</v>
      </c>
      <c r="BQ577" s="13">
        <f t="shared" si="494"/>
        <v>8.0271455580135782E-5</v>
      </c>
      <c r="BR577" s="209">
        <f t="shared" si="495"/>
        <v>4.5933110693077684E-4</v>
      </c>
      <c r="BS577" s="209">
        <f t="shared" si="496"/>
        <v>8.0494431845636158E-4</v>
      </c>
      <c r="BT577" s="209">
        <f t="shared" si="497"/>
        <v>1.3891421340673499E-2</v>
      </c>
      <c r="BU577" s="209">
        <f t="shared" si="498"/>
        <v>1.3936016593773574E-4</v>
      </c>
      <c r="BV577" s="209">
        <f t="shared" si="499"/>
        <v>9.6732207666319706E-6</v>
      </c>
      <c r="CI577"/>
      <c r="CJ577"/>
      <c r="CK577"/>
      <c r="CL577"/>
      <c r="CM577"/>
    </row>
    <row r="578" spans="1:91" s="65" customFormat="1" ht="12.95" customHeight="1" thickBot="1" x14ac:dyDescent="0.3">
      <c r="A578" s="13">
        <v>4.6791535726007298</v>
      </c>
      <c r="B578" s="13">
        <v>-74.087432203287705</v>
      </c>
      <c r="C578" s="13">
        <v>30</v>
      </c>
      <c r="D578" s="13">
        <v>33</v>
      </c>
      <c r="E578" s="13">
        <v>2423</v>
      </c>
      <c r="F578" s="58" t="s">
        <v>13</v>
      </c>
      <c r="G578" s="59" t="s">
        <v>1242</v>
      </c>
      <c r="H578" s="60" t="s">
        <v>1243</v>
      </c>
      <c r="I578" s="16" t="s">
        <v>1587</v>
      </c>
      <c r="J578" s="16"/>
      <c r="K578" s="66">
        <v>40207</v>
      </c>
      <c r="L578" s="16">
        <v>7</v>
      </c>
      <c r="M578" s="16">
        <v>7</v>
      </c>
      <c r="N578" s="3">
        <f t="shared" si="432"/>
        <v>210</v>
      </c>
      <c r="O578" s="3">
        <v>30</v>
      </c>
      <c r="P578" s="16" t="s">
        <v>1593</v>
      </c>
      <c r="Q578" s="62">
        <v>550</v>
      </c>
      <c r="R578" s="14"/>
      <c r="S578" s="14"/>
      <c r="T578" s="14"/>
      <c r="U578" s="17">
        <v>3.9E-2</v>
      </c>
      <c r="V578" s="143">
        <v>2.8800000000000002E-3</v>
      </c>
      <c r="W578" s="143">
        <v>3.2000000000000002E-3</v>
      </c>
      <c r="X578" s="143">
        <v>7.5000000000000002E-4</v>
      </c>
      <c r="Y578" s="146">
        <v>4.0000000000000003E-5</v>
      </c>
      <c r="Z578" s="143">
        <v>6.7999999999999996E-3</v>
      </c>
      <c r="AA578" s="146">
        <v>2.64</v>
      </c>
      <c r="AB578" s="221">
        <v>1.4999999999999999E-2</v>
      </c>
      <c r="AC578" s="237">
        <f t="shared" si="433"/>
        <v>2.4974615853628644E-5</v>
      </c>
      <c r="AD578" s="22">
        <f t="shared" si="434"/>
        <v>2.7749573170698493E-5</v>
      </c>
      <c r="AE578" s="22">
        <f t="shared" si="435"/>
        <v>6.5038062118824593E-6</v>
      </c>
      <c r="AF578" s="22">
        <f t="shared" si="436"/>
        <v>3.4686966463373119E-7</v>
      </c>
      <c r="AG578" s="22">
        <f t="shared" si="437"/>
        <v>5.8967842987734291E-5</v>
      </c>
      <c r="AH578" s="22">
        <f t="shared" si="438"/>
        <v>2.2893397865826257E-2</v>
      </c>
      <c r="AI578" s="238">
        <f t="shared" si="439"/>
        <v>9.8999999999999994E-5</v>
      </c>
      <c r="AJ578" s="247">
        <f t="shared" si="440"/>
        <v>6.937393292674624E-8</v>
      </c>
      <c r="AK578" s="23">
        <f t="shared" si="441"/>
        <v>7.7082147696384702E-8</v>
      </c>
      <c r="AL578" s="23">
        <f t="shared" si="442"/>
        <v>1.8066128366340164E-8</v>
      </c>
      <c r="AM578" s="23">
        <f t="shared" si="443"/>
        <v>9.6352684620480882E-10</v>
      </c>
      <c r="AN578" s="23">
        <f t="shared" si="444"/>
        <v>1.6379956385481747E-7</v>
      </c>
      <c r="AO578" s="23">
        <f t="shared" si="445"/>
        <v>6.3592771849517376E-5</v>
      </c>
      <c r="AP578" s="248">
        <f t="shared" si="446"/>
        <v>2.7499999999999996E-7</v>
      </c>
      <c r="AQ578" s="256">
        <f t="shared" si="447"/>
        <v>7.7082147696384704E-2</v>
      </c>
      <c r="AR578" s="257">
        <f t="shared" si="448"/>
        <v>1.8066128366340164E-2</v>
      </c>
      <c r="AS578" s="257">
        <f t="shared" si="449"/>
        <v>9.6352684620480884E-4</v>
      </c>
      <c r="AT578" s="257">
        <f t="shared" si="450"/>
        <v>0.16379956385481748</v>
      </c>
      <c r="AU578" s="257">
        <f t="shared" si="451"/>
        <v>63.592771849517376</v>
      </c>
      <c r="AV578" s="258">
        <f t="shared" si="452"/>
        <v>0.27499999999999997</v>
      </c>
      <c r="AW578" s="264">
        <v>1</v>
      </c>
      <c r="AX578" s="265">
        <f t="shared" si="453"/>
        <v>7.7082147696384704E-2</v>
      </c>
      <c r="AY578" s="265">
        <f t="shared" si="454"/>
        <v>1.8066128366340164E-2</v>
      </c>
      <c r="AZ578" s="265">
        <f t="shared" si="455"/>
        <v>9.6352684620480884E-4</v>
      </c>
      <c r="BA578" s="265">
        <f t="shared" si="456"/>
        <v>0.16379956385481748</v>
      </c>
      <c r="BB578" s="265">
        <f t="shared" si="457"/>
        <v>63.592771849517376</v>
      </c>
      <c r="BC578" s="266">
        <f t="shared" si="458"/>
        <v>0.27499999999999997</v>
      </c>
      <c r="BG578" s="13">
        <v>0.1</v>
      </c>
      <c r="BH578" s="13">
        <f t="shared" si="459"/>
        <v>55</v>
      </c>
      <c r="BI578"/>
      <c r="BJ578">
        <f t="shared" si="493"/>
        <v>55</v>
      </c>
      <c r="BK578" s="13">
        <f t="shared" si="460"/>
        <v>3.2000000000000003E-4</v>
      </c>
      <c r="BL578" s="13">
        <f t="shared" si="461"/>
        <v>7.5000000000000007E-5</v>
      </c>
      <c r="BM578" s="13">
        <f t="shared" si="462"/>
        <v>4.0000000000000007E-6</v>
      </c>
      <c r="BN578" s="13">
        <f t="shared" si="463"/>
        <v>6.8000000000000005E-4</v>
      </c>
      <c r="BO578" s="13">
        <f t="shared" si="464"/>
        <v>0.26400000000000001</v>
      </c>
      <c r="BP578" s="13">
        <f t="shared" si="465"/>
        <v>1.5E-3</v>
      </c>
      <c r="BQ578" s="13">
        <f t="shared" si="494"/>
        <v>3.9243822728066389E-6</v>
      </c>
      <c r="BR578" s="209">
        <f t="shared" si="495"/>
        <v>9.1977709518905595E-7</v>
      </c>
      <c r="BS578" s="209">
        <f t="shared" si="496"/>
        <v>4.9054778410082988E-8</v>
      </c>
      <c r="BT578" s="209">
        <f t="shared" si="497"/>
        <v>8.3393123297141065E-6</v>
      </c>
      <c r="BU578" s="209">
        <f t="shared" si="498"/>
        <v>3.2376153750654771E-3</v>
      </c>
      <c r="BV578" s="209">
        <f t="shared" si="499"/>
        <v>1.4000714267493643E-5</v>
      </c>
      <c r="CI578"/>
      <c r="CJ578"/>
      <c r="CK578"/>
      <c r="CL578"/>
      <c r="CM578"/>
    </row>
    <row r="579" spans="1:91" s="65" customFormat="1" ht="12.95" customHeight="1" thickBot="1" x14ac:dyDescent="0.3">
      <c r="A579" s="13">
        <v>4.6798036692358398</v>
      </c>
      <c r="B579" s="13">
        <v>-74.095370821292803</v>
      </c>
      <c r="C579" s="13">
        <v>30</v>
      </c>
      <c r="D579" s="13">
        <v>33</v>
      </c>
      <c r="E579" s="13">
        <v>2423</v>
      </c>
      <c r="F579" s="83" t="s">
        <v>13</v>
      </c>
      <c r="G579" s="59" t="s">
        <v>1447</v>
      </c>
      <c r="H579" s="60" t="s">
        <v>1448</v>
      </c>
      <c r="I579" s="93" t="s">
        <v>1587</v>
      </c>
      <c r="J579" s="71"/>
      <c r="K579" s="95" t="s">
        <v>1651</v>
      </c>
      <c r="L579" s="71">
        <v>5</v>
      </c>
      <c r="M579" s="16">
        <v>7</v>
      </c>
      <c r="N579" s="3">
        <f t="shared" ref="N579:N642" si="500">L579*O579</f>
        <v>150</v>
      </c>
      <c r="O579" s="3">
        <v>30</v>
      </c>
      <c r="P579" s="16" t="s">
        <v>1632</v>
      </c>
      <c r="Q579" s="71">
        <v>500</v>
      </c>
      <c r="R579" s="14"/>
      <c r="S579" s="14"/>
      <c r="T579" s="14"/>
      <c r="U579" s="17">
        <v>3.9E-2</v>
      </c>
      <c r="V579" s="145">
        <v>0.36</v>
      </c>
      <c r="W579" s="150">
        <v>1.8</v>
      </c>
      <c r="X579" s="152">
        <v>10.3</v>
      </c>
      <c r="Y579" s="156">
        <f>0.01805*1000</f>
        <v>18.05</v>
      </c>
      <c r="Z579" s="150">
        <v>311.5</v>
      </c>
      <c r="AA579" s="157">
        <f>0.003125*1000</f>
        <v>3.125</v>
      </c>
      <c r="AB579" s="227">
        <v>0.28499999999999998</v>
      </c>
      <c r="AC579" s="237">
        <f t="shared" ref="AC579:AC642" si="501">(((R579+S579+T579+Q579)*V579*12)/1000000)*EXP(U579*7)</f>
        <v>2.8380245288214369E-3</v>
      </c>
      <c r="AD579" s="22">
        <f t="shared" ref="AD579:AD642" si="502">(((R579+S579+T579+Q579)*W579*12)/1000000)*EXP(U579*7)</f>
        <v>1.4190122644107184E-2</v>
      </c>
      <c r="AE579" s="22">
        <f t="shared" ref="AE579:AE642" si="503">((R579+S579+T579+Q579)*X579*12/1000000)*EXP(U579*7)</f>
        <v>8.1199035130168878E-2</v>
      </c>
      <c r="AF579" s="22">
        <f t="shared" ref="AF579:AF642" si="504">(((R579+S579+T579+Q579)*Y579*12)/1000000)*EXP(U579*7)</f>
        <v>0.14229539651451925</v>
      </c>
      <c r="AG579" s="22">
        <f t="shared" ref="AG579:AG642" si="505">(((R579+S579+T579+Q579)*Z579*12)/1000000)*EXP(U579*7)</f>
        <v>2.4556795575774375</v>
      </c>
      <c r="AH579" s="22">
        <f t="shared" ref="AH579:AH642" si="506">EXP(U579*7)*((R579+S579+T579+Q579)*AA579*12)/1000000</f>
        <v>2.4635629590463861E-2</v>
      </c>
      <c r="AI579" s="238">
        <f t="shared" ref="AI579:AI642" si="507">((R579+S579+T579+Q579)*AB579*12)/1000000</f>
        <v>1.7099999999999999E-3</v>
      </c>
      <c r="AJ579" s="247">
        <f t="shared" ref="AJ579:AJ642" si="508">IFERROR((AC579/(O579*12)),0)</f>
        <v>7.8834014689484351E-6</v>
      </c>
      <c r="AK579" s="23">
        <f t="shared" ref="AK579:AK642" si="509">IFERROR((AD579/(O579*12)),0)</f>
        <v>3.9417007344742177E-5</v>
      </c>
      <c r="AL579" s="23">
        <f t="shared" ref="AL579:AL642" si="510">IFERROR((AE579/(O579*12)),0)</f>
        <v>2.2555287536158022E-4</v>
      </c>
      <c r="AM579" s="23">
        <f t="shared" ref="AM579:AM642" si="511">IFERROR((AF579/(12*O579)),0)</f>
        <v>3.9526499031810903E-4</v>
      </c>
      <c r="AN579" s="23">
        <f t="shared" ref="AN579:AN642" si="512">IFERROR((AG579/(12*O579)),0)</f>
        <v>6.8213321043817709E-3</v>
      </c>
      <c r="AO579" s="23">
        <f t="shared" ref="AO579:AO642" si="513">IFERROR((AH579/(12*O579)),0)</f>
        <v>6.843230441795517E-5</v>
      </c>
      <c r="AP579" s="248">
        <f t="shared" ref="AP579:AP642" si="514">IFERROR((AI579/(12*O579)),0)</f>
        <v>4.7499999999999994E-6</v>
      </c>
      <c r="AQ579" s="256">
        <f t="shared" ref="AQ579:AQ642" si="515">AK579*1000000</f>
        <v>39.417007344742174</v>
      </c>
      <c r="AR579" s="257">
        <f t="shared" ref="AR579:AR642" si="516">AL579*1000000</f>
        <v>225.55287536158022</v>
      </c>
      <c r="AS579" s="257">
        <f t="shared" ref="AS579:AS642" si="517">AM579*1000000</f>
        <v>395.26499031810903</v>
      </c>
      <c r="AT579" s="257">
        <f t="shared" ref="AT579:AT642" si="518">AN579*1000000</f>
        <v>6821.3321043817705</v>
      </c>
      <c r="AU579" s="257">
        <f t="shared" ref="AU579:AU642" si="519">AO579*1000000</f>
        <v>68.432304417955166</v>
      </c>
      <c r="AV579" s="258">
        <f t="shared" ref="AV579:AV642" si="520">AP579*1000000</f>
        <v>4.7499999999999991</v>
      </c>
      <c r="AW579" s="264">
        <v>1</v>
      </c>
      <c r="AX579" s="265">
        <f t="shared" ref="AX579:AX642" si="521">AK579*1000000*AW579</f>
        <v>39.417007344742174</v>
      </c>
      <c r="AY579" s="265">
        <f t="shared" ref="AY579:AY642" si="522">AL579*1000000*AW579</f>
        <v>225.55287536158022</v>
      </c>
      <c r="AZ579" s="265">
        <f t="shared" ref="AZ579:AZ642" si="523">AM579*1000000*AW579</f>
        <v>395.26499031810903</v>
      </c>
      <c r="BA579" s="265">
        <f t="shared" ref="BA579:BA642" si="524">AN579*1000000*AW579</f>
        <v>6821.3321043817705</v>
      </c>
      <c r="BB579" s="265">
        <f t="shared" ref="BB579:BB642" si="525">AO579*1000000*AW579</f>
        <v>68.432304417955166</v>
      </c>
      <c r="BC579" s="266">
        <f t="shared" ref="BC579:BC642" si="526">AP579*1000000*AW579</f>
        <v>4.7499999999999991</v>
      </c>
      <c r="BG579" s="13">
        <v>0.1</v>
      </c>
      <c r="BH579" s="13">
        <f t="shared" ref="BH579:BH642" si="527">Q579*BG579</f>
        <v>50</v>
      </c>
      <c r="BI579"/>
      <c r="BJ579">
        <f t="shared" si="493"/>
        <v>50</v>
      </c>
      <c r="BK579" s="13">
        <f t="shared" ref="BK579:BK642" si="528">W579*0.1</f>
        <v>0.18000000000000002</v>
      </c>
      <c r="BL579" s="13">
        <f t="shared" ref="BL579:BL642" si="529">X579*0.1</f>
        <v>1.03</v>
      </c>
      <c r="BM579" s="13">
        <f t="shared" ref="BM579:BM642" si="530">Y579*0.1</f>
        <v>1.8050000000000002</v>
      </c>
      <c r="BN579" s="13">
        <f t="shared" ref="BN579:BN642" si="531">Z579*0.1</f>
        <v>31.150000000000002</v>
      </c>
      <c r="BO579" s="13">
        <f t="shared" ref="BO579:BO642" si="532">AA579*0.1</f>
        <v>0.3125</v>
      </c>
      <c r="BP579" s="13">
        <f t="shared" ref="BP579:BP642" si="533">AB579*0.1</f>
        <v>2.8499999999999998E-2</v>
      </c>
      <c r="BQ579" s="13">
        <f t="shared" si="494"/>
        <v>2.0067863895033948E-3</v>
      </c>
      <c r="BR579" s="209">
        <f t="shared" si="495"/>
        <v>1.1483277673269421E-2</v>
      </c>
      <c r="BS579" s="209">
        <f t="shared" si="496"/>
        <v>2.0123607961409041E-2</v>
      </c>
      <c r="BT579" s="209">
        <f t="shared" si="497"/>
        <v>0.34728553351683744</v>
      </c>
      <c r="BU579" s="209">
        <f t="shared" si="498"/>
        <v>3.4840041484433936E-3</v>
      </c>
      <c r="BV579" s="209">
        <f t="shared" si="499"/>
        <v>2.4183051916579928E-4</v>
      </c>
      <c r="CI579"/>
      <c r="CJ579"/>
      <c r="CK579"/>
      <c r="CL579"/>
      <c r="CM579"/>
    </row>
    <row r="580" spans="1:91" s="65" customFormat="1" ht="12.95" customHeight="1" thickBot="1" x14ac:dyDescent="0.3">
      <c r="A580" s="13">
        <v>4.6803720000000002</v>
      </c>
      <c r="B580" s="13">
        <v>-74.094032999999996</v>
      </c>
      <c r="C580" s="13">
        <v>30</v>
      </c>
      <c r="D580" s="13">
        <v>33</v>
      </c>
      <c r="E580" s="13">
        <v>2423</v>
      </c>
      <c r="F580" s="83" t="s">
        <v>13</v>
      </c>
      <c r="G580" s="59" t="s">
        <v>1337</v>
      </c>
      <c r="H580" s="60" t="s">
        <v>1338</v>
      </c>
      <c r="I580" s="83" t="s">
        <v>1587</v>
      </c>
      <c r="J580" s="58"/>
      <c r="K580" s="91">
        <v>40646</v>
      </c>
      <c r="L580" s="16">
        <v>11</v>
      </c>
      <c r="M580" s="16">
        <v>7</v>
      </c>
      <c r="N580" s="3">
        <f t="shared" si="500"/>
        <v>330</v>
      </c>
      <c r="O580" s="3">
        <v>30</v>
      </c>
      <c r="P580" s="16" t="s">
        <v>1632</v>
      </c>
      <c r="Q580" s="62">
        <v>550</v>
      </c>
      <c r="R580" s="14"/>
      <c r="S580" s="14"/>
      <c r="T580" s="14"/>
      <c r="U580" s="17">
        <v>3.9E-2</v>
      </c>
      <c r="V580" s="145">
        <v>0.36</v>
      </c>
      <c r="W580" s="150">
        <v>1.8</v>
      </c>
      <c r="X580" s="152">
        <v>10.3</v>
      </c>
      <c r="Y580" s="156">
        <f>0.01805*1000</f>
        <v>18.05</v>
      </c>
      <c r="Z580" s="150">
        <v>311.5</v>
      </c>
      <c r="AA580" s="157">
        <f>0.003125*1000</f>
        <v>3.125</v>
      </c>
      <c r="AB580" s="227">
        <v>0.28499999999999998</v>
      </c>
      <c r="AC580" s="237">
        <f t="shared" si="501"/>
        <v>3.1218269817035803E-3</v>
      </c>
      <c r="AD580" s="22">
        <f t="shared" si="502"/>
        <v>1.5609134908517902E-2</v>
      </c>
      <c r="AE580" s="22">
        <f t="shared" si="503"/>
        <v>8.9318938643185769E-2</v>
      </c>
      <c r="AF580" s="22">
        <f t="shared" si="504"/>
        <v>0.15652493616597118</v>
      </c>
      <c r="AG580" s="22">
        <f t="shared" si="505"/>
        <v>2.701247513335181</v>
      </c>
      <c r="AH580" s="22">
        <f t="shared" si="506"/>
        <v>2.7099192549510247E-2</v>
      </c>
      <c r="AI580" s="238">
        <f t="shared" si="507"/>
        <v>1.8810000000000001E-3</v>
      </c>
      <c r="AJ580" s="247">
        <f t="shared" si="508"/>
        <v>8.6717416158432791E-6</v>
      </c>
      <c r="AK580" s="23">
        <f t="shared" si="509"/>
        <v>4.3358708079216396E-5</v>
      </c>
      <c r="AL580" s="23">
        <f t="shared" si="510"/>
        <v>2.4810816289773824E-4</v>
      </c>
      <c r="AM580" s="23">
        <f t="shared" si="511"/>
        <v>4.3479148934991998E-4</v>
      </c>
      <c r="AN580" s="23">
        <f t="shared" si="512"/>
        <v>7.503465314819947E-3</v>
      </c>
      <c r="AO580" s="23">
        <f t="shared" si="513"/>
        <v>7.5275534859750687E-5</v>
      </c>
      <c r="AP580" s="248">
        <f t="shared" si="514"/>
        <v>5.2249999999999999E-6</v>
      </c>
      <c r="AQ580" s="256">
        <f t="shared" si="515"/>
        <v>43.358708079216399</v>
      </c>
      <c r="AR580" s="257">
        <f t="shared" si="516"/>
        <v>248.10816289773825</v>
      </c>
      <c r="AS580" s="257">
        <f t="shared" si="517"/>
        <v>434.79148934991997</v>
      </c>
      <c r="AT580" s="257">
        <f t="shared" si="518"/>
        <v>7503.4653148199468</v>
      </c>
      <c r="AU580" s="257">
        <f t="shared" si="519"/>
        <v>75.275534859750692</v>
      </c>
      <c r="AV580" s="258">
        <f t="shared" si="520"/>
        <v>5.2249999999999996</v>
      </c>
      <c r="AW580" s="264">
        <v>1</v>
      </c>
      <c r="AX580" s="265">
        <f t="shared" si="521"/>
        <v>43.358708079216399</v>
      </c>
      <c r="AY580" s="265">
        <f t="shared" si="522"/>
        <v>248.10816289773825</v>
      </c>
      <c r="AZ580" s="265">
        <f t="shared" si="523"/>
        <v>434.79148934991997</v>
      </c>
      <c r="BA580" s="265">
        <f t="shared" si="524"/>
        <v>7503.4653148199468</v>
      </c>
      <c r="BB580" s="265">
        <f t="shared" si="525"/>
        <v>75.275534859750692</v>
      </c>
      <c r="BC580" s="266">
        <f t="shared" si="526"/>
        <v>5.2249999999999996</v>
      </c>
      <c r="BG580" s="13">
        <v>0.1</v>
      </c>
      <c r="BH580" s="13">
        <f t="shared" si="527"/>
        <v>55</v>
      </c>
      <c r="BI580"/>
      <c r="BJ580">
        <f t="shared" si="493"/>
        <v>55</v>
      </c>
      <c r="BK580" s="13">
        <f t="shared" si="528"/>
        <v>0.18000000000000002</v>
      </c>
      <c r="BL580" s="13">
        <f t="shared" si="529"/>
        <v>1.03</v>
      </c>
      <c r="BM580" s="13">
        <f t="shared" si="530"/>
        <v>1.8050000000000002</v>
      </c>
      <c r="BN580" s="13">
        <f t="shared" si="531"/>
        <v>31.150000000000002</v>
      </c>
      <c r="BO580" s="13">
        <f t="shared" si="532"/>
        <v>0.3125</v>
      </c>
      <c r="BP580" s="13">
        <f t="shared" si="533"/>
        <v>2.8499999999999998E-2</v>
      </c>
      <c r="BQ580" s="13">
        <f t="shared" si="494"/>
        <v>2.2074650284537342E-3</v>
      </c>
      <c r="BR580" s="209">
        <f t="shared" si="495"/>
        <v>1.2631605440596364E-2</v>
      </c>
      <c r="BS580" s="209">
        <f t="shared" si="496"/>
        <v>2.2135968757549945E-2</v>
      </c>
      <c r="BT580" s="209">
        <f t="shared" si="497"/>
        <v>0.38201408686852117</v>
      </c>
      <c r="BU580" s="209">
        <f t="shared" si="498"/>
        <v>3.8324045632877331E-3</v>
      </c>
      <c r="BV580" s="209">
        <f t="shared" si="499"/>
        <v>2.6601357108237925E-4</v>
      </c>
      <c r="CI580"/>
      <c r="CJ580"/>
      <c r="CK580"/>
      <c r="CL580"/>
      <c r="CM580"/>
    </row>
    <row r="581" spans="1:91" s="65" customFormat="1" ht="12.95" customHeight="1" thickBot="1" x14ac:dyDescent="0.3">
      <c r="A581" s="13">
        <v>4.6807677519162301</v>
      </c>
      <c r="B581" s="13">
        <v>-74.093926118945305</v>
      </c>
      <c r="C581" s="13">
        <v>30</v>
      </c>
      <c r="D581" s="13">
        <v>33</v>
      </c>
      <c r="E581" s="13">
        <v>2423</v>
      </c>
      <c r="F581" s="58" t="s">
        <v>13</v>
      </c>
      <c r="G581" s="59" t="s">
        <v>1121</v>
      </c>
      <c r="H581" s="60" t="s">
        <v>1122</v>
      </c>
      <c r="I581" s="16" t="s">
        <v>1587</v>
      </c>
      <c r="J581" s="16"/>
      <c r="K581" s="66">
        <v>40346</v>
      </c>
      <c r="L581" s="16">
        <v>6</v>
      </c>
      <c r="M581" s="16">
        <v>2</v>
      </c>
      <c r="N581" s="3">
        <f t="shared" si="500"/>
        <v>48</v>
      </c>
      <c r="O581" s="16">
        <v>8</v>
      </c>
      <c r="P581" s="16" t="s">
        <v>1554</v>
      </c>
      <c r="Q581" s="16">
        <v>550</v>
      </c>
      <c r="R581" s="14"/>
      <c r="S581" s="14"/>
      <c r="T581" s="14"/>
      <c r="U581" s="17">
        <v>3.9E-2</v>
      </c>
      <c r="V581" s="33">
        <v>0.36</v>
      </c>
      <c r="W581" s="34">
        <v>1.8</v>
      </c>
      <c r="X581" s="33">
        <v>10.3</v>
      </c>
      <c r="Y581" s="29">
        <f>0.01805*1000</f>
        <v>18.05</v>
      </c>
      <c r="Z581" s="34">
        <v>311.5</v>
      </c>
      <c r="AA581" s="21">
        <f>0.003125*1000</f>
        <v>3.125</v>
      </c>
      <c r="AB581" s="216">
        <v>0.28499999999999998</v>
      </c>
      <c r="AC581" s="237">
        <f t="shared" si="501"/>
        <v>3.1218269817035803E-3</v>
      </c>
      <c r="AD581" s="22">
        <f t="shared" si="502"/>
        <v>1.5609134908517902E-2</v>
      </c>
      <c r="AE581" s="22">
        <f t="shared" si="503"/>
        <v>8.9318938643185769E-2</v>
      </c>
      <c r="AF581" s="22">
        <f t="shared" si="504"/>
        <v>0.15652493616597118</v>
      </c>
      <c r="AG581" s="22">
        <f t="shared" si="505"/>
        <v>2.701247513335181</v>
      </c>
      <c r="AH581" s="22">
        <f t="shared" si="506"/>
        <v>2.7099192549510247E-2</v>
      </c>
      <c r="AI581" s="238">
        <f t="shared" si="507"/>
        <v>1.8810000000000001E-3</v>
      </c>
      <c r="AJ581" s="247">
        <f t="shared" si="508"/>
        <v>3.2519031059412297E-5</v>
      </c>
      <c r="AK581" s="23">
        <f t="shared" si="509"/>
        <v>1.6259515529706148E-4</v>
      </c>
      <c r="AL581" s="23">
        <f t="shared" si="510"/>
        <v>9.3040561086651843E-4</v>
      </c>
      <c r="AM581" s="23">
        <f t="shared" si="511"/>
        <v>1.6304680850621998E-3</v>
      </c>
      <c r="AN581" s="23">
        <f t="shared" si="512"/>
        <v>2.8137994930574801E-2</v>
      </c>
      <c r="AO581" s="23">
        <f t="shared" si="513"/>
        <v>2.8228325572406506E-4</v>
      </c>
      <c r="AP581" s="248">
        <f t="shared" si="514"/>
        <v>1.9593750000000002E-5</v>
      </c>
      <c r="AQ581" s="256">
        <f t="shared" si="515"/>
        <v>162.59515529706147</v>
      </c>
      <c r="AR581" s="257">
        <f t="shared" si="516"/>
        <v>930.40561086651837</v>
      </c>
      <c r="AS581" s="257">
        <f t="shared" si="517"/>
        <v>1630.4680850621999</v>
      </c>
      <c r="AT581" s="257">
        <f t="shared" si="518"/>
        <v>28137.994930574801</v>
      </c>
      <c r="AU581" s="257">
        <f t="shared" si="519"/>
        <v>282.28325572406504</v>
      </c>
      <c r="AV581" s="258">
        <f t="shared" si="520"/>
        <v>19.593750000000004</v>
      </c>
      <c r="AW581" s="264">
        <v>0</v>
      </c>
      <c r="AX581" s="265">
        <f t="shared" si="521"/>
        <v>0</v>
      </c>
      <c r="AY581" s="265">
        <f t="shared" si="522"/>
        <v>0</v>
      </c>
      <c r="AZ581" s="265">
        <f t="shared" si="523"/>
        <v>0</v>
      </c>
      <c r="BA581" s="265">
        <f t="shared" si="524"/>
        <v>0</v>
      </c>
      <c r="BB581" s="265">
        <f t="shared" si="525"/>
        <v>0</v>
      </c>
      <c r="BC581" s="266">
        <f t="shared" si="526"/>
        <v>0</v>
      </c>
      <c r="BG581" s="13">
        <v>0.1</v>
      </c>
      <c r="BH581" s="13">
        <f t="shared" si="527"/>
        <v>55</v>
      </c>
      <c r="BI581"/>
      <c r="BJ581">
        <f t="shared" si="493"/>
        <v>55</v>
      </c>
      <c r="BK581" s="13">
        <f t="shared" si="528"/>
        <v>0.18000000000000002</v>
      </c>
      <c r="BL581" s="13">
        <f t="shared" si="529"/>
        <v>1.03</v>
      </c>
      <c r="BM581" s="13">
        <f t="shared" si="530"/>
        <v>1.8050000000000002</v>
      </c>
      <c r="BN581" s="13">
        <f t="shared" si="531"/>
        <v>31.150000000000002</v>
      </c>
      <c r="BO581" s="13">
        <f t="shared" si="532"/>
        <v>0.3125</v>
      </c>
      <c r="BP581" s="13">
        <f t="shared" si="533"/>
        <v>2.8499999999999998E-2</v>
      </c>
      <c r="BQ581" s="13">
        <f t="shared" si="494"/>
        <v>2.2074650284537342E-3</v>
      </c>
      <c r="BR581" s="209">
        <f t="shared" si="495"/>
        <v>1.2631605440596364E-2</v>
      </c>
      <c r="BS581" s="209">
        <f t="shared" si="496"/>
        <v>2.2135968757549945E-2</v>
      </c>
      <c r="BT581" s="209">
        <f t="shared" si="497"/>
        <v>0.38201408686852117</v>
      </c>
      <c r="BU581" s="209">
        <f t="shared" si="498"/>
        <v>3.8324045632877331E-3</v>
      </c>
      <c r="BV581" s="209">
        <f t="shared" si="499"/>
        <v>2.6601357108237925E-4</v>
      </c>
      <c r="CI581"/>
      <c r="CJ581"/>
      <c r="CK581"/>
      <c r="CL581"/>
      <c r="CM581"/>
    </row>
    <row r="582" spans="1:91" s="65" customFormat="1" ht="12.95" customHeight="1" thickBot="1" x14ac:dyDescent="0.3">
      <c r="A582" s="13">
        <v>4.6807768081722099</v>
      </c>
      <c r="B582" s="13">
        <v>-74.133726989705494</v>
      </c>
      <c r="C582" s="13">
        <v>25</v>
      </c>
      <c r="D582" s="13">
        <v>33</v>
      </c>
      <c r="E582" s="13">
        <v>1926</v>
      </c>
      <c r="F582" s="83" t="s">
        <v>13</v>
      </c>
      <c r="G582" s="59" t="s">
        <v>1514</v>
      </c>
      <c r="H582" s="60" t="s">
        <v>1515</v>
      </c>
      <c r="I582" s="83" t="s">
        <v>1594</v>
      </c>
      <c r="J582" s="58"/>
      <c r="K582" s="85">
        <v>41179</v>
      </c>
      <c r="L582" s="83">
        <v>6</v>
      </c>
      <c r="M582" s="16">
        <v>7</v>
      </c>
      <c r="N582" s="3">
        <f t="shared" si="500"/>
        <v>180</v>
      </c>
      <c r="O582" s="3">
        <v>30</v>
      </c>
      <c r="P582" s="58" t="s">
        <v>1632</v>
      </c>
      <c r="Q582" s="62">
        <v>550</v>
      </c>
      <c r="R582" s="14"/>
      <c r="S582" s="14"/>
      <c r="T582" s="14"/>
      <c r="U582" s="17">
        <v>3.9E-2</v>
      </c>
      <c r="V582" s="33">
        <v>0.36</v>
      </c>
      <c r="W582" s="34">
        <v>1.8</v>
      </c>
      <c r="X582" s="33">
        <v>10.3</v>
      </c>
      <c r="Y582" s="29">
        <f>0.01805*1000</f>
        <v>18.05</v>
      </c>
      <c r="Z582" s="34">
        <v>311.5</v>
      </c>
      <c r="AA582" s="21">
        <f>0.003125*1000</f>
        <v>3.125</v>
      </c>
      <c r="AB582" s="216">
        <v>0.28499999999999998</v>
      </c>
      <c r="AC582" s="237">
        <f t="shared" si="501"/>
        <v>3.1218269817035803E-3</v>
      </c>
      <c r="AD582" s="22">
        <f t="shared" si="502"/>
        <v>1.5609134908517902E-2</v>
      </c>
      <c r="AE582" s="22">
        <f t="shared" si="503"/>
        <v>8.9318938643185769E-2</v>
      </c>
      <c r="AF582" s="22">
        <f t="shared" si="504"/>
        <v>0.15652493616597118</v>
      </c>
      <c r="AG582" s="22">
        <f t="shared" si="505"/>
        <v>2.701247513335181</v>
      </c>
      <c r="AH582" s="22">
        <f t="shared" si="506"/>
        <v>2.7099192549510247E-2</v>
      </c>
      <c r="AI582" s="238">
        <f t="shared" si="507"/>
        <v>1.8810000000000001E-3</v>
      </c>
      <c r="AJ582" s="247">
        <f t="shared" si="508"/>
        <v>8.6717416158432791E-6</v>
      </c>
      <c r="AK582" s="23">
        <f t="shared" si="509"/>
        <v>4.3358708079216396E-5</v>
      </c>
      <c r="AL582" s="23">
        <f t="shared" si="510"/>
        <v>2.4810816289773824E-4</v>
      </c>
      <c r="AM582" s="23">
        <f t="shared" si="511"/>
        <v>4.3479148934991998E-4</v>
      </c>
      <c r="AN582" s="23">
        <f t="shared" si="512"/>
        <v>7.503465314819947E-3</v>
      </c>
      <c r="AO582" s="23">
        <f t="shared" si="513"/>
        <v>7.5275534859750687E-5</v>
      </c>
      <c r="AP582" s="248">
        <f t="shared" si="514"/>
        <v>5.2249999999999999E-6</v>
      </c>
      <c r="AQ582" s="256">
        <f t="shared" si="515"/>
        <v>43.358708079216399</v>
      </c>
      <c r="AR582" s="257">
        <f t="shared" si="516"/>
        <v>248.10816289773825</v>
      </c>
      <c r="AS582" s="257">
        <f t="shared" si="517"/>
        <v>434.79148934991997</v>
      </c>
      <c r="AT582" s="257">
        <f t="shared" si="518"/>
        <v>7503.4653148199468</v>
      </c>
      <c r="AU582" s="257">
        <f t="shared" si="519"/>
        <v>75.275534859750692</v>
      </c>
      <c r="AV582" s="258">
        <f t="shared" si="520"/>
        <v>5.2249999999999996</v>
      </c>
      <c r="AW582" s="264">
        <v>1</v>
      </c>
      <c r="AX582" s="265">
        <f t="shared" si="521"/>
        <v>43.358708079216399</v>
      </c>
      <c r="AY582" s="265">
        <f t="shared" si="522"/>
        <v>248.10816289773825</v>
      </c>
      <c r="AZ582" s="265">
        <f t="shared" si="523"/>
        <v>434.79148934991997</v>
      </c>
      <c r="BA582" s="265">
        <f t="shared" si="524"/>
        <v>7503.4653148199468</v>
      </c>
      <c r="BB582" s="265">
        <f t="shared" si="525"/>
        <v>75.275534859750692</v>
      </c>
      <c r="BC582" s="266">
        <f t="shared" si="526"/>
        <v>5.2249999999999996</v>
      </c>
      <c r="BG582" s="13">
        <v>0.1</v>
      </c>
      <c r="BH582" s="13">
        <f t="shared" si="527"/>
        <v>55</v>
      </c>
      <c r="BI582"/>
      <c r="BJ582">
        <f t="shared" si="493"/>
        <v>55</v>
      </c>
      <c r="BK582" s="13">
        <f t="shared" si="528"/>
        <v>0.18000000000000002</v>
      </c>
      <c r="BL582" s="13">
        <f t="shared" si="529"/>
        <v>1.03</v>
      </c>
      <c r="BM582" s="13">
        <f t="shared" si="530"/>
        <v>1.8050000000000002</v>
      </c>
      <c r="BN582" s="13">
        <f t="shared" si="531"/>
        <v>31.150000000000002</v>
      </c>
      <c r="BO582" s="13">
        <f t="shared" si="532"/>
        <v>0.3125</v>
      </c>
      <c r="BP582" s="13">
        <f t="shared" si="533"/>
        <v>2.8499999999999998E-2</v>
      </c>
      <c r="BQ582" s="13">
        <f t="shared" si="494"/>
        <v>2.2074650284537342E-3</v>
      </c>
      <c r="BR582" s="209">
        <f t="shared" si="495"/>
        <v>1.2631605440596364E-2</v>
      </c>
      <c r="BS582" s="209">
        <f t="shared" si="496"/>
        <v>2.2135968757549945E-2</v>
      </c>
      <c r="BT582" s="209">
        <f t="shared" si="497"/>
        <v>0.38201408686852117</v>
      </c>
      <c r="BU582" s="209">
        <f t="shared" si="498"/>
        <v>3.8324045632877331E-3</v>
      </c>
      <c r="BV582" s="209">
        <f t="shared" si="499"/>
        <v>2.6601357108237925E-4</v>
      </c>
      <c r="CI582"/>
      <c r="CJ582"/>
      <c r="CK582"/>
      <c r="CL582"/>
      <c r="CM582"/>
    </row>
    <row r="583" spans="1:91" s="65" customFormat="1" ht="12.95" customHeight="1" thickBot="1" x14ac:dyDescent="0.3">
      <c r="A583" s="13">
        <v>4.680852777777778</v>
      </c>
      <c r="B583" s="13">
        <v>-74.09385555555555</v>
      </c>
      <c r="C583" s="13">
        <v>30</v>
      </c>
      <c r="D583" s="13">
        <v>33</v>
      </c>
      <c r="E583" s="13">
        <v>2423</v>
      </c>
      <c r="F583" s="3" t="s">
        <v>5</v>
      </c>
      <c r="G583" s="4" t="s">
        <v>804</v>
      </c>
      <c r="H583" s="5" t="s">
        <v>805</v>
      </c>
      <c r="I583" s="14" t="s">
        <v>1589</v>
      </c>
      <c r="J583" s="3" t="s">
        <v>1628</v>
      </c>
      <c r="K583" s="6" t="s">
        <v>1551</v>
      </c>
      <c r="L583" s="15">
        <v>12</v>
      </c>
      <c r="M583" s="3">
        <v>7</v>
      </c>
      <c r="N583" s="3">
        <f t="shared" si="500"/>
        <v>360</v>
      </c>
      <c r="O583" s="3">
        <v>30</v>
      </c>
      <c r="P583" s="14" t="s">
        <v>1593</v>
      </c>
      <c r="Q583" s="3">
        <v>8000</v>
      </c>
      <c r="R583" s="14"/>
      <c r="S583" s="14"/>
      <c r="T583" s="14"/>
      <c r="U583" s="17">
        <v>3.9E-2</v>
      </c>
      <c r="V583" s="143">
        <v>2.8800000000000002E-3</v>
      </c>
      <c r="W583" s="143">
        <v>3.2000000000000002E-3</v>
      </c>
      <c r="X583" s="143">
        <v>7.5000000000000002E-4</v>
      </c>
      <c r="Y583" s="146">
        <v>4.0000000000000003E-5</v>
      </c>
      <c r="Z583" s="143">
        <v>6.7999999999999996E-3</v>
      </c>
      <c r="AA583" s="146">
        <v>2.64</v>
      </c>
      <c r="AB583" s="221">
        <v>1.4999999999999999E-2</v>
      </c>
      <c r="AC583" s="237">
        <f t="shared" si="501"/>
        <v>3.632671396891439E-4</v>
      </c>
      <c r="AD583" s="22">
        <f t="shared" si="502"/>
        <v>4.0363015521015992E-4</v>
      </c>
      <c r="AE583" s="22">
        <f t="shared" si="503"/>
        <v>9.4600817627381228E-5</v>
      </c>
      <c r="AF583" s="22">
        <f t="shared" si="504"/>
        <v>5.045376940126998E-6</v>
      </c>
      <c r="AG583" s="22">
        <f t="shared" si="505"/>
        <v>8.5771407982158964E-4</v>
      </c>
      <c r="AH583" s="22">
        <f t="shared" si="506"/>
        <v>0.3329948780483819</v>
      </c>
      <c r="AI583" s="238">
        <f t="shared" si="507"/>
        <v>1.4400000000000001E-3</v>
      </c>
      <c r="AJ583" s="247">
        <f t="shared" si="508"/>
        <v>1.0090753880253996E-6</v>
      </c>
      <c r="AK583" s="23">
        <f t="shared" si="509"/>
        <v>1.1211948755837775E-6</v>
      </c>
      <c r="AL583" s="23">
        <f t="shared" si="510"/>
        <v>2.6278004896494786E-7</v>
      </c>
      <c r="AM583" s="23">
        <f t="shared" si="511"/>
        <v>1.4014935944797216E-8</v>
      </c>
      <c r="AN583" s="23">
        <f t="shared" si="512"/>
        <v>2.3825391106155268E-6</v>
      </c>
      <c r="AO583" s="23">
        <f t="shared" si="513"/>
        <v>9.249857723566164E-4</v>
      </c>
      <c r="AP583" s="248">
        <f t="shared" si="514"/>
        <v>4.0000000000000007E-6</v>
      </c>
      <c r="AQ583" s="256">
        <f t="shared" si="515"/>
        <v>1.1211948755837775</v>
      </c>
      <c r="AR583" s="257">
        <f t="shared" si="516"/>
        <v>0.26278004896494789</v>
      </c>
      <c r="AS583" s="257">
        <f t="shared" si="517"/>
        <v>1.4014935944797217E-2</v>
      </c>
      <c r="AT583" s="257">
        <f t="shared" si="518"/>
        <v>2.3825391106155269</v>
      </c>
      <c r="AU583" s="257">
        <f t="shared" si="519"/>
        <v>924.98577235661639</v>
      </c>
      <c r="AV583" s="258">
        <f t="shared" si="520"/>
        <v>4.0000000000000009</v>
      </c>
      <c r="AW583" s="264">
        <v>1</v>
      </c>
      <c r="AX583" s="265">
        <f t="shared" si="521"/>
        <v>1.1211948755837775</v>
      </c>
      <c r="AY583" s="265">
        <f t="shared" si="522"/>
        <v>0.26278004896494789</v>
      </c>
      <c r="AZ583" s="265">
        <f t="shared" si="523"/>
        <v>1.4014935944797217E-2</v>
      </c>
      <c r="BA583" s="265">
        <f t="shared" si="524"/>
        <v>2.3825391106155269</v>
      </c>
      <c r="BB583" s="265">
        <f t="shared" si="525"/>
        <v>924.98577235661639</v>
      </c>
      <c r="BC583" s="266">
        <f t="shared" si="526"/>
        <v>4.0000000000000009</v>
      </c>
      <c r="BG583" s="13">
        <v>0.1</v>
      </c>
      <c r="BH583" s="13">
        <f t="shared" si="527"/>
        <v>800</v>
      </c>
      <c r="BI583"/>
      <c r="BJ583">
        <f t="shared" si="493"/>
        <v>800</v>
      </c>
      <c r="BK583" s="13">
        <f t="shared" si="528"/>
        <v>3.2000000000000003E-4</v>
      </c>
      <c r="BL583" s="13">
        <f t="shared" si="529"/>
        <v>7.5000000000000007E-5</v>
      </c>
      <c r="BM583" s="13">
        <f t="shared" si="530"/>
        <v>4.0000000000000007E-6</v>
      </c>
      <c r="BN583" s="13">
        <f t="shared" si="531"/>
        <v>6.8000000000000005E-4</v>
      </c>
      <c r="BO583" s="13">
        <f t="shared" si="532"/>
        <v>0.26400000000000001</v>
      </c>
      <c r="BP583" s="13">
        <f t="shared" si="533"/>
        <v>1.5E-3</v>
      </c>
      <c r="BQ583" s="13">
        <f t="shared" si="494"/>
        <v>5.7081923968096564E-5</v>
      </c>
      <c r="BR583" s="209">
        <f t="shared" si="495"/>
        <v>1.3378575930022631E-5</v>
      </c>
      <c r="BS583" s="209">
        <f t="shared" si="496"/>
        <v>7.1352404960120686E-7</v>
      </c>
      <c r="BT583" s="209">
        <f t="shared" si="497"/>
        <v>1.2129908843220517E-4</v>
      </c>
      <c r="BU583" s="209">
        <f t="shared" si="498"/>
        <v>4.7092587273679661E-2</v>
      </c>
      <c r="BV583" s="209">
        <f t="shared" si="499"/>
        <v>2.0364675298172573E-4</v>
      </c>
      <c r="CI583"/>
      <c r="CJ583"/>
      <c r="CK583"/>
      <c r="CL583"/>
      <c r="CM583"/>
    </row>
    <row r="584" spans="1:91" s="65" customFormat="1" ht="12.95" customHeight="1" thickBot="1" x14ac:dyDescent="0.3">
      <c r="A584" s="13">
        <v>4.6815069280712001</v>
      </c>
      <c r="B584" s="13">
        <v>-74.134055683248405</v>
      </c>
      <c r="C584" s="13">
        <v>25</v>
      </c>
      <c r="D584" s="13">
        <v>33</v>
      </c>
      <c r="E584" s="13">
        <v>1926</v>
      </c>
      <c r="F584" s="3" t="s">
        <v>5</v>
      </c>
      <c r="G584" s="4" t="s">
        <v>321</v>
      </c>
      <c r="H584" s="5" t="s">
        <v>322</v>
      </c>
      <c r="I584" s="14" t="s">
        <v>1594</v>
      </c>
      <c r="J584" s="3" t="s">
        <v>1553</v>
      </c>
      <c r="K584" s="6">
        <v>40626</v>
      </c>
      <c r="L584" s="15">
        <v>12</v>
      </c>
      <c r="M584" s="3">
        <v>7</v>
      </c>
      <c r="N584" s="3">
        <f t="shared" si="500"/>
        <v>360</v>
      </c>
      <c r="O584" s="3">
        <v>30</v>
      </c>
      <c r="P584" s="14" t="s">
        <v>1554</v>
      </c>
      <c r="Q584" s="3">
        <v>1000</v>
      </c>
      <c r="R584" s="14"/>
      <c r="S584" s="14"/>
      <c r="T584" s="14">
        <f>0.738210935315612*Q584</f>
        <v>738.21093531561201</v>
      </c>
      <c r="U584" s="17">
        <v>3.9E-2</v>
      </c>
      <c r="V584" s="27">
        <v>2.02</v>
      </c>
      <c r="W584" s="28">
        <v>10.1</v>
      </c>
      <c r="X584" s="27">
        <v>1.9</v>
      </c>
      <c r="Y584" s="155">
        <v>18.05</v>
      </c>
      <c r="Z584" s="28">
        <v>160.19999999999999</v>
      </c>
      <c r="AA584" s="21">
        <v>3.125</v>
      </c>
      <c r="AB584" s="222">
        <v>1.0149999999999999</v>
      </c>
      <c r="AC584" s="237">
        <f t="shared" si="501"/>
        <v>5.5360179148869697E-2</v>
      </c>
      <c r="AD584" s="22">
        <f t="shared" si="502"/>
        <v>0.27680089574434852</v>
      </c>
      <c r="AE584" s="22">
        <f t="shared" si="503"/>
        <v>5.2071455635075453E-2</v>
      </c>
      <c r="AF584" s="22">
        <f t="shared" si="504"/>
        <v>0.49467882853321682</v>
      </c>
      <c r="AG584" s="22">
        <f t="shared" si="505"/>
        <v>4.3904458909153092</v>
      </c>
      <c r="AH584" s="22">
        <f t="shared" si="506"/>
        <v>8.5643841505058313E-2</v>
      </c>
      <c r="AI584" s="238">
        <f t="shared" si="507"/>
        <v>2.117140919214415E-2</v>
      </c>
      <c r="AJ584" s="247">
        <f t="shared" si="508"/>
        <v>1.5377827541352692E-4</v>
      </c>
      <c r="AK584" s="23">
        <f t="shared" si="509"/>
        <v>7.6889137706763477E-4</v>
      </c>
      <c r="AL584" s="23">
        <f t="shared" si="510"/>
        <v>1.4464293231965404E-4</v>
      </c>
      <c r="AM584" s="23">
        <f t="shared" si="511"/>
        <v>1.3741078570367134E-3</v>
      </c>
      <c r="AN584" s="23">
        <f t="shared" si="512"/>
        <v>1.2195683030320304E-2</v>
      </c>
      <c r="AO584" s="23">
        <f t="shared" si="513"/>
        <v>2.3789955973627309E-4</v>
      </c>
      <c r="AP584" s="248">
        <f t="shared" si="514"/>
        <v>5.8809469978178193E-5</v>
      </c>
      <c r="AQ584" s="256">
        <f t="shared" si="515"/>
        <v>768.89137706763472</v>
      </c>
      <c r="AR584" s="257">
        <f t="shared" si="516"/>
        <v>144.64293231965405</v>
      </c>
      <c r="AS584" s="257">
        <f t="shared" si="517"/>
        <v>1374.1078570367133</v>
      </c>
      <c r="AT584" s="257">
        <f t="shared" si="518"/>
        <v>12195.683030320304</v>
      </c>
      <c r="AU584" s="257">
        <f t="shared" si="519"/>
        <v>237.89955973627309</v>
      </c>
      <c r="AV584" s="258">
        <f t="shared" si="520"/>
        <v>58.809469978178193</v>
      </c>
      <c r="AW584" s="264">
        <v>1</v>
      </c>
      <c r="AX584" s="265">
        <f t="shared" si="521"/>
        <v>768.89137706763472</v>
      </c>
      <c r="AY584" s="265">
        <f t="shared" si="522"/>
        <v>144.64293231965405</v>
      </c>
      <c r="AZ584" s="265">
        <f t="shared" si="523"/>
        <v>1374.1078570367133</v>
      </c>
      <c r="BA584" s="265">
        <f t="shared" si="524"/>
        <v>12195.683030320304</v>
      </c>
      <c r="BB584" s="265">
        <f t="shared" si="525"/>
        <v>237.89955973627309</v>
      </c>
      <c r="BC584" s="266">
        <f t="shared" si="526"/>
        <v>58.809469978178193</v>
      </c>
      <c r="BD584" s="211">
        <f>'F. CONVERSIÓN DE CARBÓN A CARNE'!$F$20</f>
        <v>0.16207300021353654</v>
      </c>
      <c r="BG584" s="13">
        <v>0.1</v>
      </c>
      <c r="BH584" s="13">
        <f t="shared" si="527"/>
        <v>100</v>
      </c>
      <c r="BI584">
        <f>(((((BD584+BE584+BF584)/0.738210935315612)^2)+((BH584/Q584)^2))^(1/2))*T584</f>
        <v>178.09326558972555</v>
      </c>
      <c r="BJ584">
        <f>(((BH584)^2)+((BI584^2))^(1/2))</f>
        <v>10178.093265589725</v>
      </c>
      <c r="BK584" s="13">
        <f t="shared" si="528"/>
        <v>1.01</v>
      </c>
      <c r="BL584" s="13">
        <f t="shared" si="529"/>
        <v>0.19</v>
      </c>
      <c r="BM584" s="13">
        <f t="shared" si="530"/>
        <v>1.8050000000000002</v>
      </c>
      <c r="BN584" s="13">
        <f t="shared" si="531"/>
        <v>16.02</v>
      </c>
      <c r="BO584" s="13">
        <f t="shared" si="532"/>
        <v>0.3125</v>
      </c>
      <c r="BP584" s="13">
        <f t="shared" si="533"/>
        <v>0.10149999999999999</v>
      </c>
      <c r="BQ584" s="13">
        <f>((((BJ584/(Q584+R584+S584+T584))^2)+((BK584/W584)^2))^(1/2))*AD584</f>
        <v>1.6210438496333497</v>
      </c>
      <c r="BR584" s="209">
        <f>((((BJ584/(Q584+R584+S584+T584))^2)+((BL584/X584)^2))^(1/2))*AE584</f>
        <v>0.30494884300033304</v>
      </c>
      <c r="BS584" s="209">
        <f>(((((BJ584/(Q584+R584+S584+T584))^2)+((BM584/Y584)^2))^(1/2))*AF584)</f>
        <v>2.8970140085031639</v>
      </c>
      <c r="BT584" s="209">
        <f>((((BJ584/(Q584+R584+S584+T584))^2)+((BN584/Z584)^2))^(1/2))*AG584</f>
        <v>25.71200244665966</v>
      </c>
      <c r="BU584" s="209">
        <f>((((BJ584/(Q584+R584+S584+T584))^2)+((BO584/AA584)^2))^(1/2))*AH584</f>
        <v>0.50156059704002143</v>
      </c>
      <c r="BV584" s="209">
        <f>((((BJ584/(Q584+R584+S584+T584))^2)+((BP584/AB584)^2))^(1/2))*AI584</f>
        <v>0.1239872528833641</v>
      </c>
      <c r="CI584"/>
      <c r="CJ584"/>
      <c r="CK584"/>
      <c r="CL584"/>
      <c r="CM584"/>
    </row>
    <row r="585" spans="1:91" s="65" customFormat="1" ht="12.95" customHeight="1" thickBot="1" x14ac:dyDescent="0.3">
      <c r="A585" s="13">
        <v>4.6820833333333338</v>
      </c>
      <c r="B585" s="13">
        <v>-74.093047222222211</v>
      </c>
      <c r="C585" s="13">
        <v>30</v>
      </c>
      <c r="D585" s="13">
        <v>33</v>
      </c>
      <c r="E585" s="13">
        <v>2423</v>
      </c>
      <c r="F585" s="3" t="s">
        <v>5</v>
      </c>
      <c r="G585" s="4" t="s">
        <v>800</v>
      </c>
      <c r="H585" s="5" t="s">
        <v>801</v>
      </c>
      <c r="I585" s="14" t="s">
        <v>1589</v>
      </c>
      <c r="J585" s="3" t="s">
        <v>1564</v>
      </c>
      <c r="K585" s="6" t="s">
        <v>1551</v>
      </c>
      <c r="L585" s="15">
        <v>12</v>
      </c>
      <c r="M585" s="3">
        <v>7</v>
      </c>
      <c r="N585" s="3">
        <f t="shared" si="500"/>
        <v>360</v>
      </c>
      <c r="O585" s="3">
        <v>30</v>
      </c>
      <c r="P585" s="14" t="s">
        <v>1593</v>
      </c>
      <c r="Q585" s="3">
        <v>1250</v>
      </c>
      <c r="R585" s="14"/>
      <c r="S585" s="14"/>
      <c r="T585" s="14"/>
      <c r="U585" s="17">
        <v>3.9E-2</v>
      </c>
      <c r="V585" s="143">
        <v>2.8800000000000002E-3</v>
      </c>
      <c r="W585" s="143">
        <v>3.2000000000000002E-3</v>
      </c>
      <c r="X585" s="143">
        <v>7.5000000000000002E-4</v>
      </c>
      <c r="Y585" s="146">
        <v>4.0000000000000003E-5</v>
      </c>
      <c r="Z585" s="143">
        <v>6.7999999999999996E-3</v>
      </c>
      <c r="AA585" s="146">
        <v>2.64</v>
      </c>
      <c r="AB585" s="221">
        <v>1.4999999999999999E-2</v>
      </c>
      <c r="AC585" s="237">
        <f t="shared" si="501"/>
        <v>5.6760490576428735E-5</v>
      </c>
      <c r="AD585" s="22">
        <f t="shared" si="502"/>
        <v>6.3067211751587481E-5</v>
      </c>
      <c r="AE585" s="22">
        <f t="shared" si="503"/>
        <v>1.4781377754278317E-5</v>
      </c>
      <c r="AF585" s="22">
        <f t="shared" si="504"/>
        <v>7.8834014689484359E-7</v>
      </c>
      <c r="AG585" s="22">
        <f t="shared" si="505"/>
        <v>1.3401782497212341E-4</v>
      </c>
      <c r="AH585" s="22">
        <f t="shared" si="506"/>
        <v>5.2030449695059676E-2</v>
      </c>
      <c r="AI585" s="238">
        <f t="shared" si="507"/>
        <v>2.2499999999999999E-4</v>
      </c>
      <c r="AJ585" s="247">
        <f t="shared" si="508"/>
        <v>1.5766802937896871E-7</v>
      </c>
      <c r="AK585" s="23">
        <f t="shared" si="509"/>
        <v>1.7518669930996523E-7</v>
      </c>
      <c r="AL585" s="23">
        <f t="shared" si="510"/>
        <v>4.1059382650773104E-8</v>
      </c>
      <c r="AM585" s="23">
        <f t="shared" si="511"/>
        <v>2.1898337413745655E-9</v>
      </c>
      <c r="AN585" s="23">
        <f t="shared" si="512"/>
        <v>3.7227173603367616E-7</v>
      </c>
      <c r="AO585" s="23">
        <f t="shared" si="513"/>
        <v>1.4452902693072131E-4</v>
      </c>
      <c r="AP585" s="248">
        <f t="shared" si="514"/>
        <v>6.2499999999999995E-7</v>
      </c>
      <c r="AQ585" s="256">
        <f t="shared" si="515"/>
        <v>0.17518669930996522</v>
      </c>
      <c r="AR585" s="257">
        <f t="shared" si="516"/>
        <v>4.1059382650773101E-2</v>
      </c>
      <c r="AS585" s="257">
        <f t="shared" si="517"/>
        <v>2.1898337413745654E-3</v>
      </c>
      <c r="AT585" s="257">
        <f t="shared" si="518"/>
        <v>0.37227173603367614</v>
      </c>
      <c r="AU585" s="257">
        <f t="shared" si="519"/>
        <v>144.5290269307213</v>
      </c>
      <c r="AV585" s="258">
        <f t="shared" si="520"/>
        <v>0.625</v>
      </c>
      <c r="AW585" s="264">
        <v>1</v>
      </c>
      <c r="AX585" s="265">
        <f t="shared" si="521"/>
        <v>0.17518669930996522</v>
      </c>
      <c r="AY585" s="265">
        <f t="shared" si="522"/>
        <v>4.1059382650773101E-2</v>
      </c>
      <c r="AZ585" s="265">
        <f t="shared" si="523"/>
        <v>2.1898337413745654E-3</v>
      </c>
      <c r="BA585" s="265">
        <f t="shared" si="524"/>
        <v>0.37227173603367614</v>
      </c>
      <c r="BB585" s="265">
        <f t="shared" si="525"/>
        <v>144.5290269307213</v>
      </c>
      <c r="BC585" s="266">
        <f t="shared" si="526"/>
        <v>0.625</v>
      </c>
      <c r="BG585" s="13">
        <v>0.1</v>
      </c>
      <c r="BH585" s="13">
        <f t="shared" si="527"/>
        <v>125</v>
      </c>
      <c r="BI585"/>
      <c r="BJ585">
        <f t="shared" ref="BJ585:BJ590" si="534">BH585</f>
        <v>125</v>
      </c>
      <c r="BK585" s="13">
        <f t="shared" si="528"/>
        <v>3.2000000000000003E-4</v>
      </c>
      <c r="BL585" s="13">
        <f t="shared" si="529"/>
        <v>7.5000000000000007E-5</v>
      </c>
      <c r="BM585" s="13">
        <f t="shared" si="530"/>
        <v>4.0000000000000007E-6</v>
      </c>
      <c r="BN585" s="13">
        <f t="shared" si="531"/>
        <v>6.8000000000000005E-4</v>
      </c>
      <c r="BO585" s="13">
        <f t="shared" si="532"/>
        <v>0.26400000000000001</v>
      </c>
      <c r="BP585" s="13">
        <f t="shared" si="533"/>
        <v>1.5E-3</v>
      </c>
      <c r="BQ585" s="13">
        <f t="shared" ref="BQ585:BQ590" si="535">((((BJ585/Q585)^2)+((BK585/W585)^2))^(1/2))*AD585</f>
        <v>8.9190506200150872E-6</v>
      </c>
      <c r="BR585" s="209">
        <f t="shared" ref="BR585:BR590" si="536">(((((BJ585/Q585))^2)+((BL585/X585)^2))^(1/2))*AE585</f>
        <v>2.0904024890660363E-6</v>
      </c>
      <c r="BS585" s="209">
        <f t="shared" ref="BS585:BS590" si="537">(((((BJ585/Q585))^2)+((BM585/Y585)^2))^(1/2))*AF585</f>
        <v>1.114881327501886E-7</v>
      </c>
      <c r="BT585" s="209">
        <f t="shared" ref="BT585:BT590" si="538">((((BJ585/Q585)^2)+((BN585/Z585)^2))^(1/2))*AG585</f>
        <v>1.8952982567532062E-5</v>
      </c>
      <c r="BU585" s="209">
        <f t="shared" ref="BU585:BU590" si="539">((((BJ585/Q585)^2)+((BO585/AA585)^2))^(1/2))*AH585</f>
        <v>7.3582167615124476E-3</v>
      </c>
      <c r="BV585" s="209">
        <f t="shared" ref="BV585:BV590" si="540">((((BJ585/Q585)^2)+((BP585/AB585)^2))^(1/2))*AI585</f>
        <v>3.1819805153394641E-5</v>
      </c>
      <c r="CI585"/>
      <c r="CJ585"/>
      <c r="CK585"/>
      <c r="CL585"/>
      <c r="CM585"/>
    </row>
    <row r="586" spans="1:91" s="65" customFormat="1" ht="12.95" customHeight="1" thickBot="1" x14ac:dyDescent="0.3">
      <c r="A586" s="13">
        <v>4.6821542383235304</v>
      </c>
      <c r="B586" s="13">
        <v>-74.095085339016507</v>
      </c>
      <c r="C586" s="13">
        <v>30</v>
      </c>
      <c r="D586" s="13">
        <v>33</v>
      </c>
      <c r="E586" s="13">
        <v>2423</v>
      </c>
      <c r="F586" s="83" t="s">
        <v>13</v>
      </c>
      <c r="G586" s="59" t="s">
        <v>1345</v>
      </c>
      <c r="H586" s="60" t="s">
        <v>1346</v>
      </c>
      <c r="I586" s="83" t="s">
        <v>1587</v>
      </c>
      <c r="J586" s="58"/>
      <c r="K586" s="84">
        <v>40679</v>
      </c>
      <c r="L586" s="83">
        <v>5</v>
      </c>
      <c r="M586" s="16">
        <v>7</v>
      </c>
      <c r="N586" s="3">
        <f t="shared" si="500"/>
        <v>150</v>
      </c>
      <c r="O586" s="3">
        <v>30</v>
      </c>
      <c r="P586" s="16" t="s">
        <v>1632</v>
      </c>
      <c r="Q586" s="62">
        <v>550</v>
      </c>
      <c r="R586" s="14"/>
      <c r="S586" s="14"/>
      <c r="T586" s="14"/>
      <c r="U586" s="17">
        <v>3.9E-2</v>
      </c>
      <c r="V586" s="33">
        <v>0.36</v>
      </c>
      <c r="W586" s="34">
        <v>1.8</v>
      </c>
      <c r="X586" s="33">
        <v>10.3</v>
      </c>
      <c r="Y586" s="29">
        <f>0.01805*1000</f>
        <v>18.05</v>
      </c>
      <c r="Z586" s="34">
        <v>311.5</v>
      </c>
      <c r="AA586" s="21">
        <f>0.003125*1000</f>
        <v>3.125</v>
      </c>
      <c r="AB586" s="216">
        <v>0.28499999999999998</v>
      </c>
      <c r="AC586" s="237">
        <f t="shared" si="501"/>
        <v>3.1218269817035803E-3</v>
      </c>
      <c r="AD586" s="22">
        <f t="shared" si="502"/>
        <v>1.5609134908517902E-2</v>
      </c>
      <c r="AE586" s="22">
        <f t="shared" si="503"/>
        <v>8.9318938643185769E-2</v>
      </c>
      <c r="AF586" s="22">
        <f t="shared" si="504"/>
        <v>0.15652493616597118</v>
      </c>
      <c r="AG586" s="22">
        <f t="shared" si="505"/>
        <v>2.701247513335181</v>
      </c>
      <c r="AH586" s="22">
        <f t="shared" si="506"/>
        <v>2.7099192549510247E-2</v>
      </c>
      <c r="AI586" s="238">
        <f t="shared" si="507"/>
        <v>1.8810000000000001E-3</v>
      </c>
      <c r="AJ586" s="247">
        <f t="shared" si="508"/>
        <v>8.6717416158432791E-6</v>
      </c>
      <c r="AK586" s="23">
        <f t="shared" si="509"/>
        <v>4.3358708079216396E-5</v>
      </c>
      <c r="AL586" s="23">
        <f t="shared" si="510"/>
        <v>2.4810816289773824E-4</v>
      </c>
      <c r="AM586" s="23">
        <f t="shared" si="511"/>
        <v>4.3479148934991998E-4</v>
      </c>
      <c r="AN586" s="23">
        <f t="shared" si="512"/>
        <v>7.503465314819947E-3</v>
      </c>
      <c r="AO586" s="23">
        <f t="shared" si="513"/>
        <v>7.5275534859750687E-5</v>
      </c>
      <c r="AP586" s="248">
        <f t="shared" si="514"/>
        <v>5.2249999999999999E-6</v>
      </c>
      <c r="AQ586" s="256">
        <f t="shared" si="515"/>
        <v>43.358708079216399</v>
      </c>
      <c r="AR586" s="257">
        <f t="shared" si="516"/>
        <v>248.10816289773825</v>
      </c>
      <c r="AS586" s="257">
        <f t="shared" si="517"/>
        <v>434.79148934991997</v>
      </c>
      <c r="AT586" s="257">
        <f t="shared" si="518"/>
        <v>7503.4653148199468</v>
      </c>
      <c r="AU586" s="257">
        <f t="shared" si="519"/>
        <v>75.275534859750692</v>
      </c>
      <c r="AV586" s="258">
        <f t="shared" si="520"/>
        <v>5.2249999999999996</v>
      </c>
      <c r="AW586" s="264">
        <v>1</v>
      </c>
      <c r="AX586" s="265">
        <f t="shared" si="521"/>
        <v>43.358708079216399</v>
      </c>
      <c r="AY586" s="265">
        <f t="shared" si="522"/>
        <v>248.10816289773825</v>
      </c>
      <c r="AZ586" s="265">
        <f t="shared" si="523"/>
        <v>434.79148934991997</v>
      </c>
      <c r="BA586" s="265">
        <f t="shared" si="524"/>
        <v>7503.4653148199468</v>
      </c>
      <c r="BB586" s="265">
        <f t="shared" si="525"/>
        <v>75.275534859750692</v>
      </c>
      <c r="BC586" s="266">
        <f t="shared" si="526"/>
        <v>5.2249999999999996</v>
      </c>
      <c r="BG586" s="13">
        <v>0.1</v>
      </c>
      <c r="BH586" s="13">
        <f t="shared" si="527"/>
        <v>55</v>
      </c>
      <c r="BI586"/>
      <c r="BJ586">
        <f t="shared" si="534"/>
        <v>55</v>
      </c>
      <c r="BK586" s="13">
        <f t="shared" si="528"/>
        <v>0.18000000000000002</v>
      </c>
      <c r="BL586" s="13">
        <f t="shared" si="529"/>
        <v>1.03</v>
      </c>
      <c r="BM586" s="13">
        <f t="shared" si="530"/>
        <v>1.8050000000000002</v>
      </c>
      <c r="BN586" s="13">
        <f t="shared" si="531"/>
        <v>31.150000000000002</v>
      </c>
      <c r="BO586" s="13">
        <f t="shared" si="532"/>
        <v>0.3125</v>
      </c>
      <c r="BP586" s="13">
        <f t="shared" si="533"/>
        <v>2.8499999999999998E-2</v>
      </c>
      <c r="BQ586" s="13">
        <f t="shared" si="535"/>
        <v>2.2074650284537342E-3</v>
      </c>
      <c r="BR586" s="209">
        <f t="shared" si="536"/>
        <v>1.2631605440596364E-2</v>
      </c>
      <c r="BS586" s="209">
        <f t="shared" si="537"/>
        <v>2.2135968757549945E-2</v>
      </c>
      <c r="BT586" s="209">
        <f t="shared" si="538"/>
        <v>0.38201408686852117</v>
      </c>
      <c r="BU586" s="209">
        <f t="shared" si="539"/>
        <v>3.8324045632877331E-3</v>
      </c>
      <c r="BV586" s="209">
        <f t="shared" si="540"/>
        <v>2.6601357108237925E-4</v>
      </c>
      <c r="CI586"/>
      <c r="CJ586"/>
      <c r="CK586"/>
      <c r="CL586"/>
      <c r="CM586"/>
    </row>
    <row r="587" spans="1:91" s="65" customFormat="1" ht="12.95" customHeight="1" thickBot="1" x14ac:dyDescent="0.3">
      <c r="A587" s="13">
        <v>4.6830179579867304</v>
      </c>
      <c r="B587" s="13">
        <v>-74.152326316212196</v>
      </c>
      <c r="C587" s="13">
        <v>23</v>
      </c>
      <c r="D587" s="13">
        <v>33</v>
      </c>
      <c r="E587" s="13">
        <v>1924</v>
      </c>
      <c r="F587" s="58" t="s">
        <v>13</v>
      </c>
      <c r="G587" s="59" t="s">
        <v>1205</v>
      </c>
      <c r="H587" s="60" t="s">
        <v>1206</v>
      </c>
      <c r="I587" s="16" t="s">
        <v>1594</v>
      </c>
      <c r="J587" s="16"/>
      <c r="K587" s="73">
        <v>39364</v>
      </c>
      <c r="L587" s="69">
        <v>12</v>
      </c>
      <c r="M587" s="16">
        <v>3</v>
      </c>
      <c r="N587" s="3">
        <f t="shared" si="500"/>
        <v>144</v>
      </c>
      <c r="O587" s="16">
        <v>12</v>
      </c>
      <c r="P587" s="16" t="s">
        <v>1632</v>
      </c>
      <c r="Q587" s="16">
        <v>550</v>
      </c>
      <c r="R587" s="14"/>
      <c r="S587" s="14"/>
      <c r="T587" s="14"/>
      <c r="U587" s="17">
        <v>3.9E-2</v>
      </c>
      <c r="V587" s="33">
        <v>0.36</v>
      </c>
      <c r="W587" s="34">
        <v>1.8</v>
      </c>
      <c r="X587" s="33">
        <v>10.3</v>
      </c>
      <c r="Y587" s="29">
        <f>0.01805*1000</f>
        <v>18.05</v>
      </c>
      <c r="Z587" s="34">
        <v>311.5</v>
      </c>
      <c r="AA587" s="21">
        <f>0.003125*1000</f>
        <v>3.125</v>
      </c>
      <c r="AB587" s="216">
        <v>0.28499999999999998</v>
      </c>
      <c r="AC587" s="237">
        <f t="shared" si="501"/>
        <v>3.1218269817035803E-3</v>
      </c>
      <c r="AD587" s="22">
        <f t="shared" si="502"/>
        <v>1.5609134908517902E-2</v>
      </c>
      <c r="AE587" s="22">
        <f t="shared" si="503"/>
        <v>8.9318938643185769E-2</v>
      </c>
      <c r="AF587" s="22">
        <f t="shared" si="504"/>
        <v>0.15652493616597118</v>
      </c>
      <c r="AG587" s="22">
        <f t="shared" si="505"/>
        <v>2.701247513335181</v>
      </c>
      <c r="AH587" s="22">
        <f t="shared" si="506"/>
        <v>2.7099192549510247E-2</v>
      </c>
      <c r="AI587" s="238">
        <f t="shared" si="507"/>
        <v>1.8810000000000001E-3</v>
      </c>
      <c r="AJ587" s="247">
        <f t="shared" si="508"/>
        <v>2.1679354039608198E-5</v>
      </c>
      <c r="AK587" s="23">
        <f t="shared" si="509"/>
        <v>1.0839677019804099E-4</v>
      </c>
      <c r="AL587" s="23">
        <f t="shared" si="510"/>
        <v>6.2027040724434558E-4</v>
      </c>
      <c r="AM587" s="23">
        <f t="shared" si="511"/>
        <v>1.0869787233747999E-3</v>
      </c>
      <c r="AN587" s="23">
        <f t="shared" si="512"/>
        <v>1.8758663287049868E-2</v>
      </c>
      <c r="AO587" s="23">
        <f t="shared" si="513"/>
        <v>1.8818883714937672E-4</v>
      </c>
      <c r="AP587" s="248">
        <f t="shared" si="514"/>
        <v>1.3062500000000001E-5</v>
      </c>
      <c r="AQ587" s="256">
        <f t="shared" si="515"/>
        <v>108.39677019804098</v>
      </c>
      <c r="AR587" s="257">
        <f t="shared" si="516"/>
        <v>620.27040724434562</v>
      </c>
      <c r="AS587" s="257">
        <f t="shared" si="517"/>
        <v>1086.9787233748</v>
      </c>
      <c r="AT587" s="257">
        <f t="shared" si="518"/>
        <v>18758.663287049869</v>
      </c>
      <c r="AU587" s="257">
        <f t="shared" si="519"/>
        <v>188.18883714937672</v>
      </c>
      <c r="AV587" s="258">
        <f t="shared" si="520"/>
        <v>13.0625</v>
      </c>
      <c r="AW587" s="264">
        <v>0</v>
      </c>
      <c r="AX587" s="265">
        <f t="shared" si="521"/>
        <v>0</v>
      </c>
      <c r="AY587" s="265">
        <f t="shared" si="522"/>
        <v>0</v>
      </c>
      <c r="AZ587" s="265">
        <f t="shared" si="523"/>
        <v>0</v>
      </c>
      <c r="BA587" s="265">
        <f t="shared" si="524"/>
        <v>0</v>
      </c>
      <c r="BB587" s="265">
        <f t="shared" si="525"/>
        <v>0</v>
      </c>
      <c r="BC587" s="266">
        <f t="shared" si="526"/>
        <v>0</v>
      </c>
      <c r="BG587" s="13">
        <v>0.1</v>
      </c>
      <c r="BH587" s="13">
        <f t="shared" si="527"/>
        <v>55</v>
      </c>
      <c r="BI587"/>
      <c r="BJ587">
        <f t="shared" si="534"/>
        <v>55</v>
      </c>
      <c r="BK587" s="13">
        <f t="shared" si="528"/>
        <v>0.18000000000000002</v>
      </c>
      <c r="BL587" s="13">
        <f t="shared" si="529"/>
        <v>1.03</v>
      </c>
      <c r="BM587" s="13">
        <f t="shared" si="530"/>
        <v>1.8050000000000002</v>
      </c>
      <c r="BN587" s="13">
        <f t="shared" si="531"/>
        <v>31.150000000000002</v>
      </c>
      <c r="BO587" s="13">
        <f t="shared" si="532"/>
        <v>0.3125</v>
      </c>
      <c r="BP587" s="13">
        <f t="shared" si="533"/>
        <v>2.8499999999999998E-2</v>
      </c>
      <c r="BQ587" s="13">
        <f t="shared" si="535"/>
        <v>2.2074650284537342E-3</v>
      </c>
      <c r="BR587" s="209">
        <f t="shared" si="536"/>
        <v>1.2631605440596364E-2</v>
      </c>
      <c r="BS587" s="209">
        <f t="shared" si="537"/>
        <v>2.2135968757549945E-2</v>
      </c>
      <c r="BT587" s="209">
        <f t="shared" si="538"/>
        <v>0.38201408686852117</v>
      </c>
      <c r="BU587" s="209">
        <f t="shared" si="539"/>
        <v>3.8324045632877331E-3</v>
      </c>
      <c r="BV587" s="209">
        <f t="shared" si="540"/>
        <v>2.6601357108237925E-4</v>
      </c>
      <c r="CI587"/>
      <c r="CJ587"/>
      <c r="CK587"/>
      <c r="CL587"/>
      <c r="CM587"/>
    </row>
    <row r="588" spans="1:91" s="65" customFormat="1" ht="12.95" customHeight="1" thickBot="1" x14ac:dyDescent="0.3">
      <c r="A588" s="13">
        <v>4.6831305555555556</v>
      </c>
      <c r="B588" s="13">
        <v>-74.092338888888889</v>
      </c>
      <c r="C588" s="13">
        <v>30</v>
      </c>
      <c r="D588" s="13">
        <v>33</v>
      </c>
      <c r="E588" s="13">
        <v>2423</v>
      </c>
      <c r="F588" s="3" t="s">
        <v>5</v>
      </c>
      <c r="G588" s="4" t="s">
        <v>786</v>
      </c>
      <c r="H588" s="5" t="s">
        <v>787</v>
      </c>
      <c r="I588" s="14" t="s">
        <v>1589</v>
      </c>
      <c r="J588" s="3" t="s">
        <v>1564</v>
      </c>
      <c r="K588" s="6" t="s">
        <v>1551</v>
      </c>
      <c r="L588" s="15">
        <v>12</v>
      </c>
      <c r="M588" s="3">
        <v>5</v>
      </c>
      <c r="N588" s="3">
        <f t="shared" si="500"/>
        <v>240</v>
      </c>
      <c r="O588" s="3">
        <v>20</v>
      </c>
      <c r="P588" s="14" t="s">
        <v>1593</v>
      </c>
      <c r="Q588" s="3">
        <v>500</v>
      </c>
      <c r="R588" s="14"/>
      <c r="S588" s="14"/>
      <c r="T588" s="14"/>
      <c r="U588" s="17">
        <v>3.9E-2</v>
      </c>
      <c r="V588" s="143">
        <v>2.8800000000000002E-3</v>
      </c>
      <c r="W588" s="143">
        <v>3.2000000000000002E-3</v>
      </c>
      <c r="X588" s="143">
        <v>7.5000000000000002E-4</v>
      </c>
      <c r="Y588" s="146">
        <v>4.0000000000000003E-5</v>
      </c>
      <c r="Z588" s="143">
        <v>6.7999999999999996E-3</v>
      </c>
      <c r="AA588" s="146">
        <v>2.64</v>
      </c>
      <c r="AB588" s="221">
        <v>1.4999999999999999E-2</v>
      </c>
      <c r="AC588" s="237">
        <f t="shared" si="501"/>
        <v>2.2704196230571493E-5</v>
      </c>
      <c r="AD588" s="22">
        <f t="shared" si="502"/>
        <v>2.5226884700634995E-5</v>
      </c>
      <c r="AE588" s="22">
        <f t="shared" si="503"/>
        <v>5.9125511017113267E-6</v>
      </c>
      <c r="AF588" s="22">
        <f t="shared" si="504"/>
        <v>3.1533605875793737E-7</v>
      </c>
      <c r="AG588" s="22">
        <f t="shared" si="505"/>
        <v>5.3607129988849352E-5</v>
      </c>
      <c r="AH588" s="22">
        <f t="shared" si="506"/>
        <v>2.0812179878023869E-2</v>
      </c>
      <c r="AI588" s="238">
        <f t="shared" si="507"/>
        <v>9.0000000000000006E-5</v>
      </c>
      <c r="AJ588" s="247">
        <f t="shared" si="508"/>
        <v>9.4600817627381223E-8</v>
      </c>
      <c r="AK588" s="23">
        <f t="shared" si="509"/>
        <v>1.0511201958597915E-7</v>
      </c>
      <c r="AL588" s="23">
        <f t="shared" si="510"/>
        <v>2.4635629590463862E-8</v>
      </c>
      <c r="AM588" s="23">
        <f t="shared" si="511"/>
        <v>1.313900244824739E-9</v>
      </c>
      <c r="AN588" s="23">
        <f t="shared" si="512"/>
        <v>2.2336304162020563E-7</v>
      </c>
      <c r="AO588" s="23">
        <f t="shared" si="513"/>
        <v>8.6717416158432791E-5</v>
      </c>
      <c r="AP588" s="248">
        <f t="shared" si="514"/>
        <v>3.7500000000000001E-7</v>
      </c>
      <c r="AQ588" s="256">
        <f t="shared" si="515"/>
        <v>0.10511201958597916</v>
      </c>
      <c r="AR588" s="257">
        <f t="shared" si="516"/>
        <v>2.4635629590463861E-2</v>
      </c>
      <c r="AS588" s="257">
        <f t="shared" si="517"/>
        <v>1.313900244824739E-3</v>
      </c>
      <c r="AT588" s="257">
        <f t="shared" si="518"/>
        <v>0.22336304162020562</v>
      </c>
      <c r="AU588" s="257">
        <f t="shared" si="519"/>
        <v>86.717416158432798</v>
      </c>
      <c r="AV588" s="258">
        <f t="shared" si="520"/>
        <v>0.375</v>
      </c>
      <c r="AW588" s="264">
        <v>0</v>
      </c>
      <c r="AX588" s="265">
        <f t="shared" si="521"/>
        <v>0</v>
      </c>
      <c r="AY588" s="265">
        <f t="shared" si="522"/>
        <v>0</v>
      </c>
      <c r="AZ588" s="265">
        <f t="shared" si="523"/>
        <v>0</v>
      </c>
      <c r="BA588" s="265">
        <f t="shared" si="524"/>
        <v>0</v>
      </c>
      <c r="BB588" s="265">
        <f t="shared" si="525"/>
        <v>0</v>
      </c>
      <c r="BC588" s="266">
        <f t="shared" si="526"/>
        <v>0</v>
      </c>
      <c r="BG588" s="13">
        <v>0.1</v>
      </c>
      <c r="BH588" s="13">
        <f t="shared" si="527"/>
        <v>50</v>
      </c>
      <c r="BI588"/>
      <c r="BJ588">
        <f t="shared" si="534"/>
        <v>50</v>
      </c>
      <c r="BK588" s="13">
        <f t="shared" si="528"/>
        <v>3.2000000000000003E-4</v>
      </c>
      <c r="BL588" s="13">
        <f t="shared" si="529"/>
        <v>7.5000000000000007E-5</v>
      </c>
      <c r="BM588" s="13">
        <f t="shared" si="530"/>
        <v>4.0000000000000007E-6</v>
      </c>
      <c r="BN588" s="13">
        <f t="shared" si="531"/>
        <v>6.8000000000000005E-4</v>
      </c>
      <c r="BO588" s="13">
        <f t="shared" si="532"/>
        <v>0.26400000000000001</v>
      </c>
      <c r="BP588" s="13">
        <f t="shared" si="533"/>
        <v>1.5E-3</v>
      </c>
      <c r="BQ588" s="13">
        <f t="shared" si="535"/>
        <v>3.5676202480060352E-6</v>
      </c>
      <c r="BR588" s="209">
        <f t="shared" si="536"/>
        <v>8.3616099562641443E-7</v>
      </c>
      <c r="BS588" s="209">
        <f t="shared" si="537"/>
        <v>4.4595253100075429E-8</v>
      </c>
      <c r="BT588" s="209">
        <f t="shared" si="538"/>
        <v>7.581193027012823E-6</v>
      </c>
      <c r="BU588" s="209">
        <f t="shared" si="539"/>
        <v>2.9432867046049788E-3</v>
      </c>
      <c r="BV588" s="209">
        <f t="shared" si="540"/>
        <v>1.2727922061357858E-5</v>
      </c>
      <c r="CI588"/>
      <c r="CJ588"/>
      <c r="CK588"/>
      <c r="CL588"/>
      <c r="CM588"/>
    </row>
    <row r="589" spans="1:91" s="65" customFormat="1" ht="12.95" customHeight="1" thickBot="1" x14ac:dyDescent="0.3">
      <c r="A589" s="13">
        <v>4.6833458971406801</v>
      </c>
      <c r="B589" s="13">
        <v>-74.092215329083302</v>
      </c>
      <c r="C589" s="13">
        <v>30</v>
      </c>
      <c r="D589" s="13">
        <v>33</v>
      </c>
      <c r="E589" s="13">
        <v>2423</v>
      </c>
      <c r="F589" s="83" t="s">
        <v>13</v>
      </c>
      <c r="G589" s="59" t="s">
        <v>1339</v>
      </c>
      <c r="H589" s="60" t="s">
        <v>1340</v>
      </c>
      <c r="I589" s="83" t="s">
        <v>1587</v>
      </c>
      <c r="J589" s="58"/>
      <c r="K589" s="91">
        <v>40646</v>
      </c>
      <c r="L589" s="83">
        <v>6</v>
      </c>
      <c r="M589" s="16">
        <v>7</v>
      </c>
      <c r="N589" s="3">
        <f t="shared" si="500"/>
        <v>180</v>
      </c>
      <c r="O589" s="3">
        <v>30</v>
      </c>
      <c r="P589" s="83" t="s">
        <v>1593</v>
      </c>
      <c r="Q589" s="62">
        <v>550</v>
      </c>
      <c r="R589" s="14"/>
      <c r="S589" s="14"/>
      <c r="T589" s="14"/>
      <c r="U589" s="17">
        <v>3.9E-2</v>
      </c>
      <c r="V589" s="143">
        <v>2.8800000000000002E-3</v>
      </c>
      <c r="W589" s="143">
        <v>3.2000000000000002E-3</v>
      </c>
      <c r="X589" s="143">
        <v>7.5000000000000002E-4</v>
      </c>
      <c r="Y589" s="146">
        <v>4.0000000000000003E-5</v>
      </c>
      <c r="Z589" s="143">
        <v>6.7999999999999996E-3</v>
      </c>
      <c r="AA589" s="146">
        <v>2.64</v>
      </c>
      <c r="AB589" s="221">
        <v>1.4999999999999999E-2</v>
      </c>
      <c r="AC589" s="237">
        <f t="shared" si="501"/>
        <v>2.4974615853628644E-5</v>
      </c>
      <c r="AD589" s="22">
        <f t="shared" si="502"/>
        <v>2.7749573170698493E-5</v>
      </c>
      <c r="AE589" s="22">
        <f t="shared" si="503"/>
        <v>6.5038062118824593E-6</v>
      </c>
      <c r="AF589" s="22">
        <f t="shared" si="504"/>
        <v>3.4686966463373119E-7</v>
      </c>
      <c r="AG589" s="22">
        <f t="shared" si="505"/>
        <v>5.8967842987734291E-5</v>
      </c>
      <c r="AH589" s="22">
        <f t="shared" si="506"/>
        <v>2.2893397865826257E-2</v>
      </c>
      <c r="AI589" s="238">
        <f t="shared" si="507"/>
        <v>9.8999999999999994E-5</v>
      </c>
      <c r="AJ589" s="247">
        <f t="shared" si="508"/>
        <v>6.937393292674624E-8</v>
      </c>
      <c r="AK589" s="23">
        <f t="shared" si="509"/>
        <v>7.7082147696384702E-8</v>
      </c>
      <c r="AL589" s="23">
        <f t="shared" si="510"/>
        <v>1.8066128366340164E-8</v>
      </c>
      <c r="AM589" s="23">
        <f t="shared" si="511"/>
        <v>9.6352684620480882E-10</v>
      </c>
      <c r="AN589" s="23">
        <f t="shared" si="512"/>
        <v>1.6379956385481747E-7</v>
      </c>
      <c r="AO589" s="23">
        <f t="shared" si="513"/>
        <v>6.3592771849517376E-5</v>
      </c>
      <c r="AP589" s="248">
        <f t="shared" si="514"/>
        <v>2.7499999999999996E-7</v>
      </c>
      <c r="AQ589" s="256">
        <f t="shared" si="515"/>
        <v>7.7082147696384704E-2</v>
      </c>
      <c r="AR589" s="257">
        <f t="shared" si="516"/>
        <v>1.8066128366340164E-2</v>
      </c>
      <c r="AS589" s="257">
        <f t="shared" si="517"/>
        <v>9.6352684620480884E-4</v>
      </c>
      <c r="AT589" s="257">
        <f t="shared" si="518"/>
        <v>0.16379956385481748</v>
      </c>
      <c r="AU589" s="257">
        <f t="shared" si="519"/>
        <v>63.592771849517376</v>
      </c>
      <c r="AV589" s="258">
        <f t="shared" si="520"/>
        <v>0.27499999999999997</v>
      </c>
      <c r="AW589" s="264">
        <v>1</v>
      </c>
      <c r="AX589" s="265">
        <f t="shared" si="521"/>
        <v>7.7082147696384704E-2</v>
      </c>
      <c r="AY589" s="265">
        <f t="shared" si="522"/>
        <v>1.8066128366340164E-2</v>
      </c>
      <c r="AZ589" s="265">
        <f t="shared" si="523"/>
        <v>9.6352684620480884E-4</v>
      </c>
      <c r="BA589" s="265">
        <f t="shared" si="524"/>
        <v>0.16379956385481748</v>
      </c>
      <c r="BB589" s="265">
        <f t="shared" si="525"/>
        <v>63.592771849517376</v>
      </c>
      <c r="BC589" s="266">
        <f t="shared" si="526"/>
        <v>0.27499999999999997</v>
      </c>
      <c r="BG589" s="13">
        <v>0.1</v>
      </c>
      <c r="BH589" s="13">
        <f t="shared" si="527"/>
        <v>55</v>
      </c>
      <c r="BI589"/>
      <c r="BJ589">
        <f t="shared" si="534"/>
        <v>55</v>
      </c>
      <c r="BK589" s="13">
        <f t="shared" si="528"/>
        <v>3.2000000000000003E-4</v>
      </c>
      <c r="BL589" s="13">
        <f t="shared" si="529"/>
        <v>7.5000000000000007E-5</v>
      </c>
      <c r="BM589" s="13">
        <f t="shared" si="530"/>
        <v>4.0000000000000007E-6</v>
      </c>
      <c r="BN589" s="13">
        <f t="shared" si="531"/>
        <v>6.8000000000000005E-4</v>
      </c>
      <c r="BO589" s="13">
        <f t="shared" si="532"/>
        <v>0.26400000000000001</v>
      </c>
      <c r="BP589" s="13">
        <f t="shared" si="533"/>
        <v>1.5E-3</v>
      </c>
      <c r="BQ589" s="13">
        <f t="shared" si="535"/>
        <v>3.9243822728066389E-6</v>
      </c>
      <c r="BR589" s="209">
        <f t="shared" si="536"/>
        <v>9.1977709518905595E-7</v>
      </c>
      <c r="BS589" s="209">
        <f t="shared" si="537"/>
        <v>4.9054778410082988E-8</v>
      </c>
      <c r="BT589" s="209">
        <f t="shared" si="538"/>
        <v>8.3393123297141065E-6</v>
      </c>
      <c r="BU589" s="209">
        <f t="shared" si="539"/>
        <v>3.2376153750654771E-3</v>
      </c>
      <c r="BV589" s="209">
        <f t="shared" si="540"/>
        <v>1.4000714267493643E-5</v>
      </c>
      <c r="CI589"/>
      <c r="CJ589"/>
      <c r="CK589"/>
      <c r="CL589"/>
      <c r="CM589"/>
    </row>
    <row r="590" spans="1:91" s="65" customFormat="1" ht="12.95" customHeight="1" thickBot="1" x14ac:dyDescent="0.3">
      <c r="A590" s="13">
        <v>4.6839500000000003</v>
      </c>
      <c r="B590" s="13">
        <v>-74.131816000000001</v>
      </c>
      <c r="C590" s="13">
        <v>25</v>
      </c>
      <c r="D590" s="13">
        <v>33</v>
      </c>
      <c r="E590" s="13">
        <v>1926</v>
      </c>
      <c r="F590" s="64" t="s">
        <v>13</v>
      </c>
      <c r="G590" s="59" t="s">
        <v>1177</v>
      </c>
      <c r="H590" s="60" t="s">
        <v>1178</v>
      </c>
      <c r="I590" s="68" t="s">
        <v>1594</v>
      </c>
      <c r="J590" s="68"/>
      <c r="K590" s="73">
        <v>39780</v>
      </c>
      <c r="L590" s="69">
        <v>8</v>
      </c>
      <c r="M590" s="70">
        <v>7</v>
      </c>
      <c r="N590" s="3">
        <f t="shared" si="500"/>
        <v>240</v>
      </c>
      <c r="O590" s="3">
        <v>30</v>
      </c>
      <c r="P590" s="68" t="s">
        <v>1554</v>
      </c>
      <c r="Q590" s="68">
        <v>120</v>
      </c>
      <c r="R590" s="14"/>
      <c r="S590" s="14"/>
      <c r="T590" s="14"/>
      <c r="U590" s="17">
        <v>3.9E-2</v>
      </c>
      <c r="V590" s="145">
        <v>0.36</v>
      </c>
      <c r="W590" s="150">
        <v>1.8</v>
      </c>
      <c r="X590" s="152">
        <v>10.3</v>
      </c>
      <c r="Y590" s="156">
        <f>0.01805*1000</f>
        <v>18.05</v>
      </c>
      <c r="Z590" s="150">
        <v>311.5</v>
      </c>
      <c r="AA590" s="157">
        <f>0.003125*1000</f>
        <v>3.125</v>
      </c>
      <c r="AB590" s="227">
        <v>0.28499999999999998</v>
      </c>
      <c r="AC590" s="237">
        <f t="shared" si="501"/>
        <v>6.8112588691714485E-4</v>
      </c>
      <c r="AD590" s="22">
        <f t="shared" si="502"/>
        <v>3.405629434585724E-3</v>
      </c>
      <c r="AE590" s="22">
        <f t="shared" si="503"/>
        <v>1.9487768431240532E-2</v>
      </c>
      <c r="AF590" s="22">
        <f t="shared" si="504"/>
        <v>3.4150895163484622E-2</v>
      </c>
      <c r="AG590" s="22">
        <f t="shared" si="505"/>
        <v>0.58936309381858509</v>
      </c>
      <c r="AH590" s="22">
        <f t="shared" si="506"/>
        <v>5.9125511017113271E-3</v>
      </c>
      <c r="AI590" s="238">
        <f t="shared" si="507"/>
        <v>4.104E-4</v>
      </c>
      <c r="AJ590" s="247">
        <f t="shared" si="508"/>
        <v>1.8920163525476247E-6</v>
      </c>
      <c r="AK590" s="23">
        <f t="shared" si="509"/>
        <v>9.4600817627381231E-6</v>
      </c>
      <c r="AL590" s="23">
        <f t="shared" si="510"/>
        <v>5.4132690086779254E-5</v>
      </c>
      <c r="AM590" s="23">
        <f t="shared" si="511"/>
        <v>9.4863597676346175E-5</v>
      </c>
      <c r="AN590" s="23">
        <f t="shared" si="512"/>
        <v>1.6371197050516252E-3</v>
      </c>
      <c r="AO590" s="23">
        <f t="shared" si="513"/>
        <v>1.6423753060309242E-5</v>
      </c>
      <c r="AP590" s="248">
        <f t="shared" si="514"/>
        <v>1.1400000000000001E-6</v>
      </c>
      <c r="AQ590" s="256">
        <f t="shared" si="515"/>
        <v>9.460081762738124</v>
      </c>
      <c r="AR590" s="257">
        <f t="shared" si="516"/>
        <v>54.132690086779256</v>
      </c>
      <c r="AS590" s="257">
        <f t="shared" si="517"/>
        <v>94.863597676346174</v>
      </c>
      <c r="AT590" s="257">
        <f t="shared" si="518"/>
        <v>1637.1197050516253</v>
      </c>
      <c r="AU590" s="257">
        <f t="shared" si="519"/>
        <v>16.423753060309242</v>
      </c>
      <c r="AV590" s="258">
        <f t="shared" si="520"/>
        <v>1.1400000000000001</v>
      </c>
      <c r="AW590" s="264">
        <v>1</v>
      </c>
      <c r="AX590" s="265">
        <f t="shared" si="521"/>
        <v>9.460081762738124</v>
      </c>
      <c r="AY590" s="265">
        <f t="shared" si="522"/>
        <v>54.132690086779256</v>
      </c>
      <c r="AZ590" s="265">
        <f t="shared" si="523"/>
        <v>94.863597676346174</v>
      </c>
      <c r="BA590" s="265">
        <f t="shared" si="524"/>
        <v>1637.1197050516253</v>
      </c>
      <c r="BB590" s="265">
        <f t="shared" si="525"/>
        <v>16.423753060309242</v>
      </c>
      <c r="BC590" s="266">
        <f t="shared" si="526"/>
        <v>1.1400000000000001</v>
      </c>
      <c r="BG590" s="13">
        <v>0.1</v>
      </c>
      <c r="BH590" s="13">
        <f t="shared" si="527"/>
        <v>12</v>
      </c>
      <c r="BI590"/>
      <c r="BJ590">
        <f t="shared" si="534"/>
        <v>12</v>
      </c>
      <c r="BK590" s="13">
        <f t="shared" si="528"/>
        <v>0.18000000000000002</v>
      </c>
      <c r="BL590" s="13">
        <f t="shared" si="529"/>
        <v>1.03</v>
      </c>
      <c r="BM590" s="13">
        <f t="shared" si="530"/>
        <v>1.8050000000000002</v>
      </c>
      <c r="BN590" s="13">
        <f t="shared" si="531"/>
        <v>31.150000000000002</v>
      </c>
      <c r="BO590" s="13">
        <f t="shared" si="532"/>
        <v>0.3125</v>
      </c>
      <c r="BP590" s="13">
        <f t="shared" si="533"/>
        <v>2.8499999999999998E-2</v>
      </c>
      <c r="BQ590" s="13">
        <f t="shared" si="535"/>
        <v>4.8162873348081472E-4</v>
      </c>
      <c r="BR590" s="209">
        <f t="shared" si="536"/>
        <v>2.7559866415846615E-3</v>
      </c>
      <c r="BS590" s="209">
        <f t="shared" si="537"/>
        <v>4.8296659107381701E-3</v>
      </c>
      <c r="BT590" s="209">
        <f t="shared" si="538"/>
        <v>8.3348528044040998E-2</v>
      </c>
      <c r="BU590" s="209">
        <f t="shared" si="539"/>
        <v>8.361609956264145E-4</v>
      </c>
      <c r="BV590" s="209">
        <f t="shared" si="540"/>
        <v>5.8039324599791834E-5</v>
      </c>
      <c r="CI590"/>
      <c r="CJ590"/>
      <c r="CK590"/>
      <c r="CL590"/>
      <c r="CM590"/>
    </row>
    <row r="591" spans="1:91" s="65" customFormat="1" ht="12.95" customHeight="1" thickBot="1" x14ac:dyDescent="0.3">
      <c r="A591" s="13">
        <v>4.6845500000000007</v>
      </c>
      <c r="B591" s="13">
        <v>-74.092436111111112</v>
      </c>
      <c r="C591" s="13">
        <v>30</v>
      </c>
      <c r="D591" s="13">
        <v>33</v>
      </c>
      <c r="E591" s="13">
        <v>2423</v>
      </c>
      <c r="F591" s="3" t="s">
        <v>5</v>
      </c>
      <c r="G591" s="4" t="s">
        <v>217</v>
      </c>
      <c r="H591" s="5" t="s">
        <v>218</v>
      </c>
      <c r="I591" s="14" t="s">
        <v>1587</v>
      </c>
      <c r="J591" s="3" t="s">
        <v>1553</v>
      </c>
      <c r="K591" s="6">
        <v>40662</v>
      </c>
      <c r="L591" s="15">
        <v>12</v>
      </c>
      <c r="M591" s="3">
        <v>7</v>
      </c>
      <c r="N591" s="3">
        <f t="shared" si="500"/>
        <v>360</v>
      </c>
      <c r="O591" s="3">
        <v>30</v>
      </c>
      <c r="P591" s="14" t="s">
        <v>1554</v>
      </c>
      <c r="Q591" s="3">
        <v>4200</v>
      </c>
      <c r="R591" s="14"/>
      <c r="S591" s="14"/>
      <c r="T591" s="14">
        <f>0.738210935315612*Q591</f>
        <v>3100.4859283255705</v>
      </c>
      <c r="U591" s="17">
        <v>3.9E-2</v>
      </c>
      <c r="V591" s="141">
        <v>2.02</v>
      </c>
      <c r="W591" s="147">
        <v>10.1</v>
      </c>
      <c r="X591" s="151">
        <v>1.9</v>
      </c>
      <c r="Y591" s="153">
        <v>18.05</v>
      </c>
      <c r="Z591" s="147">
        <v>160.19999999999999</v>
      </c>
      <c r="AA591" s="157">
        <v>3.125</v>
      </c>
      <c r="AB591" s="231">
        <v>1.0149999999999999</v>
      </c>
      <c r="AC591" s="237">
        <f t="shared" si="501"/>
        <v>0.23251275242525268</v>
      </c>
      <c r="AD591" s="22">
        <f t="shared" si="502"/>
        <v>1.1625637621262634</v>
      </c>
      <c r="AE591" s="22">
        <f t="shared" si="503"/>
        <v>0.21870011366731687</v>
      </c>
      <c r="AF591" s="22">
        <f t="shared" si="504"/>
        <v>2.0776510798395105</v>
      </c>
      <c r="AG591" s="22">
        <f t="shared" si="505"/>
        <v>18.439872741844297</v>
      </c>
      <c r="AH591" s="22">
        <f t="shared" si="506"/>
        <v>0.35970413432124487</v>
      </c>
      <c r="AI591" s="238">
        <f t="shared" si="507"/>
        <v>8.8919918607005446E-2</v>
      </c>
      <c r="AJ591" s="247">
        <f t="shared" si="508"/>
        <v>6.4586875673681304E-4</v>
      </c>
      <c r="AK591" s="23">
        <f t="shared" si="509"/>
        <v>3.2293437836840651E-3</v>
      </c>
      <c r="AL591" s="23">
        <f t="shared" si="510"/>
        <v>6.0750031574254688E-4</v>
      </c>
      <c r="AM591" s="23">
        <f t="shared" si="511"/>
        <v>5.7712529995541956E-3</v>
      </c>
      <c r="AN591" s="23">
        <f t="shared" si="512"/>
        <v>5.1221868727345271E-2</v>
      </c>
      <c r="AO591" s="23">
        <f t="shared" si="513"/>
        <v>9.9917815089234688E-4</v>
      </c>
      <c r="AP591" s="248">
        <f t="shared" si="514"/>
        <v>2.4699977390834846E-4</v>
      </c>
      <c r="AQ591" s="256">
        <f t="shared" si="515"/>
        <v>3229.3437836840649</v>
      </c>
      <c r="AR591" s="257">
        <f t="shared" si="516"/>
        <v>607.50031574254683</v>
      </c>
      <c r="AS591" s="257">
        <f t="shared" si="517"/>
        <v>5771.2529995541954</v>
      </c>
      <c r="AT591" s="257">
        <f t="shared" si="518"/>
        <v>51221.868727345274</v>
      </c>
      <c r="AU591" s="257">
        <f t="shared" si="519"/>
        <v>999.17815089234693</v>
      </c>
      <c r="AV591" s="258">
        <f t="shared" si="520"/>
        <v>246.99977390834846</v>
      </c>
      <c r="AW591" s="264">
        <v>1</v>
      </c>
      <c r="AX591" s="265">
        <f t="shared" si="521"/>
        <v>3229.3437836840649</v>
      </c>
      <c r="AY591" s="265">
        <f t="shared" si="522"/>
        <v>607.50031574254683</v>
      </c>
      <c r="AZ591" s="265">
        <f t="shared" si="523"/>
        <v>5771.2529995541954</v>
      </c>
      <c r="BA591" s="265">
        <f t="shared" si="524"/>
        <v>51221.868727345274</v>
      </c>
      <c r="BB591" s="265">
        <f t="shared" si="525"/>
        <v>999.17815089234693</v>
      </c>
      <c r="BC591" s="266">
        <f t="shared" si="526"/>
        <v>246.99977390834846</v>
      </c>
      <c r="BD591" s="211">
        <f>'F. CONVERSIÓN DE CARBÓN A CARNE'!$F$20</f>
        <v>0.16207300021353654</v>
      </c>
      <c r="BG591" s="13">
        <v>0.1</v>
      </c>
      <c r="BH591" s="13">
        <f t="shared" si="527"/>
        <v>420</v>
      </c>
      <c r="BI591">
        <f>(((((BD591+BE591+BF591)/0.738210935315612)^2)+((BH591/Q591)^2))^(1/2))*T591</f>
        <v>747.99171547684728</v>
      </c>
      <c r="BJ591">
        <f t="shared" ref="BJ591:BJ593" si="541">(((BH591)^2)+((BI591^2))^(1/2))</f>
        <v>177147.99171547685</v>
      </c>
      <c r="BK591" s="13">
        <f t="shared" si="528"/>
        <v>1.01</v>
      </c>
      <c r="BL591" s="13">
        <f t="shared" si="529"/>
        <v>0.19</v>
      </c>
      <c r="BM591" s="13">
        <f t="shared" si="530"/>
        <v>1.8050000000000002</v>
      </c>
      <c r="BN591" s="13">
        <f t="shared" si="531"/>
        <v>16.02</v>
      </c>
      <c r="BO591" s="13">
        <f t="shared" si="532"/>
        <v>0.3125</v>
      </c>
      <c r="BP591" s="13">
        <f t="shared" si="533"/>
        <v>0.10149999999999999</v>
      </c>
      <c r="BQ591" s="13">
        <f>((((BJ591/(Q591+R591+S591+T591))^2)+((BK591/W591)^2))^(1/2))*AD591</f>
        <v>28.210120062216117</v>
      </c>
      <c r="BR591" s="209">
        <f>((((BJ591/(Q591+R591+S591+T591))^2)+((BL591/X591)^2))^(1/2))*AE591</f>
        <v>5.3068542691297642</v>
      </c>
      <c r="BS591" s="209">
        <f>(((((BJ591/(Q591+R591+S591+T591))^2)+((BM591/Y591)^2))^(1/2))*AF591)</f>
        <v>50.415115556732765</v>
      </c>
      <c r="BT591" s="209">
        <f>((((BJ591/(Q591+R591+S591+T591))^2)+((BN591/Z591)^2))^(1/2))*AG591</f>
        <v>447.4516073234675</v>
      </c>
      <c r="BU591" s="209">
        <f>((((BJ591/(Q591+R591+S591+T591))^2)+((BO591/AA591)^2))^(1/2))*AH591</f>
        <v>8.7283787321213229</v>
      </c>
      <c r="BV591" s="209">
        <f>((((BJ591/(Q591+R591+S591+T591))^2)+((BP591/AB591)^2))^(1/2))*AI591</f>
        <v>2.1576808615110368</v>
      </c>
      <c r="CI591"/>
      <c r="CJ591"/>
      <c r="CK591"/>
      <c r="CL591"/>
      <c r="CM591"/>
    </row>
    <row r="592" spans="1:91" s="65" customFormat="1" ht="12.95" customHeight="1" thickBot="1" x14ac:dyDescent="0.3">
      <c r="A592" s="13">
        <v>4.6845613970223798</v>
      </c>
      <c r="B592" s="13">
        <v>-74.091823597792398</v>
      </c>
      <c r="C592" s="13">
        <v>30</v>
      </c>
      <c r="D592" s="13">
        <v>33</v>
      </c>
      <c r="E592" s="13">
        <v>2423</v>
      </c>
      <c r="F592" s="3" t="s">
        <v>13</v>
      </c>
      <c r="G592" s="4" t="s">
        <v>276</v>
      </c>
      <c r="H592" s="5" t="s">
        <v>277</v>
      </c>
      <c r="I592" s="14" t="s">
        <v>1589</v>
      </c>
      <c r="J592" s="3" t="s">
        <v>1564</v>
      </c>
      <c r="K592" s="6">
        <v>40655</v>
      </c>
      <c r="L592" s="15">
        <v>12</v>
      </c>
      <c r="M592" s="3">
        <v>7</v>
      </c>
      <c r="N592" s="3">
        <f t="shared" si="500"/>
        <v>360</v>
      </c>
      <c r="O592" s="3">
        <v>30</v>
      </c>
      <c r="P592" s="14" t="s">
        <v>1554</v>
      </c>
      <c r="Q592" s="3">
        <v>2550</v>
      </c>
      <c r="R592" s="14">
        <f>0.565555287076649*Q592</f>
        <v>1442.1659820454549</v>
      </c>
      <c r="S592" s="14"/>
      <c r="T592" s="14"/>
      <c r="U592" s="17">
        <v>3.9E-2</v>
      </c>
      <c r="V592" s="27">
        <v>2.0099999999999998</v>
      </c>
      <c r="W592" s="28">
        <v>10.050000000000001</v>
      </c>
      <c r="X592" s="27">
        <v>3.0999999999999996</v>
      </c>
      <c r="Y592" s="29">
        <v>18.05</v>
      </c>
      <c r="Z592" s="28">
        <v>154.44999999999999</v>
      </c>
      <c r="AA592" s="31">
        <v>3.125</v>
      </c>
      <c r="AB592" s="225">
        <v>0.95899999999999996</v>
      </c>
      <c r="AC592" s="237">
        <f t="shared" si="501"/>
        <v>0.12651682561191532</v>
      </c>
      <c r="AD592" s="22">
        <f t="shared" si="502"/>
        <v>0.63258412805957664</v>
      </c>
      <c r="AE592" s="22">
        <f t="shared" si="503"/>
        <v>0.19512545243628732</v>
      </c>
      <c r="AF592" s="22">
        <f t="shared" si="504"/>
        <v>1.1361336827338664</v>
      </c>
      <c r="AG592" s="22">
        <f t="shared" si="505"/>
        <v>9.7216535899305079</v>
      </c>
      <c r="AH592" s="22">
        <f t="shared" si="506"/>
        <v>0.19669904479464445</v>
      </c>
      <c r="AI592" s="238">
        <f t="shared" si="507"/>
        <v>4.5941846121379096E-2</v>
      </c>
      <c r="AJ592" s="247">
        <f t="shared" si="508"/>
        <v>3.5143562669976477E-4</v>
      </c>
      <c r="AK592" s="23">
        <f t="shared" si="509"/>
        <v>1.7571781334988241E-3</v>
      </c>
      <c r="AL592" s="23">
        <f t="shared" si="510"/>
        <v>5.420151456563537E-4</v>
      </c>
      <c r="AM592" s="23">
        <f t="shared" si="511"/>
        <v>3.1559268964829624E-3</v>
      </c>
      <c r="AN592" s="23">
        <f t="shared" si="512"/>
        <v>2.700459330536252E-2</v>
      </c>
      <c r="AO592" s="23">
        <f t="shared" si="513"/>
        <v>5.4638623554067903E-4</v>
      </c>
      <c r="AP592" s="248">
        <f t="shared" si="514"/>
        <v>1.2761623922605305E-4</v>
      </c>
      <c r="AQ592" s="256">
        <f t="shared" si="515"/>
        <v>1757.1781334988241</v>
      </c>
      <c r="AR592" s="257">
        <f t="shared" si="516"/>
        <v>542.01514565635375</v>
      </c>
      <c r="AS592" s="257">
        <f t="shared" si="517"/>
        <v>3155.9268964829625</v>
      </c>
      <c r="AT592" s="257">
        <f t="shared" si="518"/>
        <v>27004.593305362519</v>
      </c>
      <c r="AU592" s="257">
        <f t="shared" si="519"/>
        <v>546.38623554067908</v>
      </c>
      <c r="AV592" s="258">
        <f t="shared" si="520"/>
        <v>127.61623922605305</v>
      </c>
      <c r="AW592" s="264">
        <v>1</v>
      </c>
      <c r="AX592" s="265">
        <f t="shared" si="521"/>
        <v>1757.1781334988241</v>
      </c>
      <c r="AY592" s="265">
        <f t="shared" si="522"/>
        <v>542.01514565635375</v>
      </c>
      <c r="AZ592" s="265">
        <f t="shared" si="523"/>
        <v>3155.9268964829625</v>
      </c>
      <c r="BA592" s="265">
        <f t="shared" si="524"/>
        <v>27004.593305362519</v>
      </c>
      <c r="BB592" s="265">
        <f t="shared" si="525"/>
        <v>546.38623554067908</v>
      </c>
      <c r="BC592" s="266">
        <f t="shared" si="526"/>
        <v>127.61623922605305</v>
      </c>
      <c r="BF592" s="210">
        <f>'F. CONVERSIÓN DE CARBÓN A CARNE'!$L$20</f>
        <v>0.24417195935985944</v>
      </c>
      <c r="BG592" s="13">
        <v>0.1</v>
      </c>
      <c r="BH592" s="13">
        <f t="shared" si="527"/>
        <v>255</v>
      </c>
      <c r="BI592">
        <f>(((((BD592+BE592+BF592)/0.565555287076649)^2)+((BH592/Q592)^2))^(1/2))*R592</f>
        <v>639.12215135813346</v>
      </c>
      <c r="BJ592">
        <f t="shared" si="541"/>
        <v>65664.12215135814</v>
      </c>
      <c r="BK592" s="13">
        <f t="shared" si="528"/>
        <v>1.0050000000000001</v>
      </c>
      <c r="BL592" s="13">
        <f t="shared" si="529"/>
        <v>0.31</v>
      </c>
      <c r="BM592" s="13">
        <f t="shared" si="530"/>
        <v>1.8050000000000002</v>
      </c>
      <c r="BN592" s="13">
        <f t="shared" si="531"/>
        <v>15.445</v>
      </c>
      <c r="BO592" s="13">
        <f t="shared" si="532"/>
        <v>0.3125</v>
      </c>
      <c r="BP592" s="13">
        <f t="shared" si="533"/>
        <v>9.5899999999999999E-2</v>
      </c>
      <c r="BQ592" s="13">
        <f>((((BJ592/(Q592+R592+S592+T592))^2)+((BK592/W592)^2))^(1/2))*AD592</f>
        <v>10.405090697762375</v>
      </c>
      <c r="BR592" s="209">
        <f>((((BJ592/(Q592+R592+S592+T592))^2)+((BL592/X592)^2))^(1/2))*AE592</f>
        <v>3.2095304639864044</v>
      </c>
      <c r="BS592" s="209">
        <f>(((((BJ592/(Q592+R592+S592+T592))^2)+((BM592/Y592)^2))^(1/2))*AF592)</f>
        <v>18.687749959662771</v>
      </c>
      <c r="BT592" s="209">
        <f>((((BJ592/(Q592+R592+S592+T592))^2)+((BN592/Z592)^2))^(1/2))*AG592</f>
        <v>159.90709037506454</v>
      </c>
      <c r="BU592" s="209">
        <f>((((BJ592/(Q592+R592+S592+T592))^2)+((BO592/AA592)^2))^(1/2))*AH592</f>
        <v>3.2354137741798428</v>
      </c>
      <c r="BV592" s="209">
        <f>((((BJ592/(Q592+R592+S592+T592))^2)+((BP592/AB592)^2))^(1/2))*AI592</f>
        <v>0.75567668316611858</v>
      </c>
      <c r="CI592"/>
      <c r="CJ592"/>
      <c r="CK592"/>
      <c r="CL592"/>
      <c r="CM592"/>
    </row>
    <row r="593" spans="1:91" s="65" customFormat="1" ht="12.95" customHeight="1" thickBot="1" x14ac:dyDescent="0.3">
      <c r="A593" s="13">
        <v>4.6851473161020598</v>
      </c>
      <c r="B593" s="13">
        <v>-74.093220517119804</v>
      </c>
      <c r="C593" s="13">
        <v>30</v>
      </c>
      <c r="D593" s="13">
        <v>33</v>
      </c>
      <c r="E593" s="13">
        <v>2423</v>
      </c>
      <c r="F593" s="3" t="s">
        <v>5</v>
      </c>
      <c r="G593" s="4" t="s">
        <v>223</v>
      </c>
      <c r="H593" s="5" t="s">
        <v>224</v>
      </c>
      <c r="I593" s="14" t="s">
        <v>1589</v>
      </c>
      <c r="J593" s="3" t="s">
        <v>1553</v>
      </c>
      <c r="K593" s="6">
        <v>40655</v>
      </c>
      <c r="L593" s="15">
        <v>12</v>
      </c>
      <c r="M593" s="3">
        <v>7</v>
      </c>
      <c r="N593" s="3">
        <f t="shared" si="500"/>
        <v>360</v>
      </c>
      <c r="O593" s="3">
        <v>30</v>
      </c>
      <c r="P593" s="14" t="s">
        <v>1554</v>
      </c>
      <c r="Q593" s="3">
        <v>660</v>
      </c>
      <c r="R593" s="14"/>
      <c r="S593" s="14"/>
      <c r="T593" s="14">
        <f>0.738210935315612*Q593</f>
        <v>487.21921730830394</v>
      </c>
      <c r="U593" s="17">
        <v>3.9E-2</v>
      </c>
      <c r="V593" s="141">
        <v>2.02</v>
      </c>
      <c r="W593" s="147">
        <v>10.1</v>
      </c>
      <c r="X593" s="151">
        <v>1.9</v>
      </c>
      <c r="Y593" s="153">
        <v>18.05</v>
      </c>
      <c r="Z593" s="147">
        <v>160.19999999999999</v>
      </c>
      <c r="AA593" s="157">
        <v>3.125</v>
      </c>
      <c r="AB593" s="231">
        <v>1.0149999999999999</v>
      </c>
      <c r="AC593" s="237">
        <f t="shared" si="501"/>
        <v>3.6537718238253997E-2</v>
      </c>
      <c r="AD593" s="22">
        <f t="shared" si="502"/>
        <v>0.18268859119127001</v>
      </c>
      <c r="AE593" s="22">
        <f t="shared" si="503"/>
        <v>3.4367160719149796E-2</v>
      </c>
      <c r="AF593" s="22">
        <f t="shared" si="504"/>
        <v>0.32648802683192307</v>
      </c>
      <c r="AG593" s="22">
        <f t="shared" si="505"/>
        <v>2.8976942880041046</v>
      </c>
      <c r="AH593" s="22">
        <f t="shared" si="506"/>
        <v>5.6524935393338485E-2</v>
      </c>
      <c r="AI593" s="238">
        <f t="shared" si="507"/>
        <v>1.3973130066815142E-2</v>
      </c>
      <c r="AJ593" s="247">
        <f t="shared" si="508"/>
        <v>1.0149366177292777E-4</v>
      </c>
      <c r="AK593" s="23">
        <f t="shared" si="509"/>
        <v>5.074683088646389E-4</v>
      </c>
      <c r="AL593" s="23">
        <f t="shared" si="510"/>
        <v>9.5464335330971655E-5</v>
      </c>
      <c r="AM593" s="23">
        <f t="shared" si="511"/>
        <v>9.0691118564423072E-4</v>
      </c>
      <c r="AN593" s="23">
        <f t="shared" si="512"/>
        <v>8.0491508000114023E-3</v>
      </c>
      <c r="AO593" s="23">
        <f t="shared" si="513"/>
        <v>1.5701370942594023E-4</v>
      </c>
      <c r="AP593" s="248">
        <f t="shared" si="514"/>
        <v>3.8814250185597619E-5</v>
      </c>
      <c r="AQ593" s="256">
        <f t="shared" si="515"/>
        <v>507.46830886463891</v>
      </c>
      <c r="AR593" s="257">
        <f t="shared" si="516"/>
        <v>95.46433533097165</v>
      </c>
      <c r="AS593" s="257">
        <f t="shared" si="517"/>
        <v>906.91118564423073</v>
      </c>
      <c r="AT593" s="257">
        <f t="shared" si="518"/>
        <v>8049.1508000114027</v>
      </c>
      <c r="AU593" s="257">
        <f t="shared" si="519"/>
        <v>157.01370942594022</v>
      </c>
      <c r="AV593" s="258">
        <f t="shared" si="520"/>
        <v>38.814250185597622</v>
      </c>
      <c r="AW593" s="264">
        <v>1</v>
      </c>
      <c r="AX593" s="265">
        <f t="shared" si="521"/>
        <v>507.46830886463891</v>
      </c>
      <c r="AY593" s="265">
        <f t="shared" si="522"/>
        <v>95.46433533097165</v>
      </c>
      <c r="AZ593" s="265">
        <f t="shared" si="523"/>
        <v>906.91118564423073</v>
      </c>
      <c r="BA593" s="265">
        <f t="shared" si="524"/>
        <v>8049.1508000114027</v>
      </c>
      <c r="BB593" s="265">
        <f t="shared" si="525"/>
        <v>157.01370942594022</v>
      </c>
      <c r="BC593" s="266">
        <f t="shared" si="526"/>
        <v>38.814250185597622</v>
      </c>
      <c r="BD593" s="211">
        <f>'F. CONVERSIÓN DE CARBÓN A CARNE'!$F$20</f>
        <v>0.16207300021353654</v>
      </c>
      <c r="BG593" s="13">
        <v>0.1</v>
      </c>
      <c r="BH593" s="13">
        <f t="shared" si="527"/>
        <v>66</v>
      </c>
      <c r="BI593">
        <f>(((((BD593+BE593+BF593)/0.738210935315612)^2)+((BH593/Q593)^2))^(1/2))*T593</f>
        <v>117.54155528921886</v>
      </c>
      <c r="BJ593">
        <f t="shared" si="541"/>
        <v>4473.5415552892191</v>
      </c>
      <c r="BK593" s="13">
        <f t="shared" si="528"/>
        <v>1.01</v>
      </c>
      <c r="BL593" s="13">
        <f t="shared" si="529"/>
        <v>0.19</v>
      </c>
      <c r="BM593" s="13">
        <f t="shared" si="530"/>
        <v>1.8050000000000002</v>
      </c>
      <c r="BN593" s="13">
        <f t="shared" si="531"/>
        <v>16.02</v>
      </c>
      <c r="BO593" s="13">
        <f t="shared" si="532"/>
        <v>0.3125</v>
      </c>
      <c r="BP593" s="13">
        <f t="shared" si="533"/>
        <v>0.10149999999999999</v>
      </c>
      <c r="BQ593" s="13">
        <f>((((BJ593/(Q593+R593+S593+T593))^2)+((BK593/W593)^2))^(1/2))*AD593</f>
        <v>0.7126220359380413</v>
      </c>
      <c r="BR593" s="209">
        <f>((((BJ593/(Q593+R593+S593+T593))^2)+((BL593/X593)^2))^(1/2))*AE593</f>
        <v>0.13405761072101763</v>
      </c>
      <c r="BS593" s="209">
        <f>(((((BJ593/(Q593+R593+S593+T593))^2)+((BM593/Y593)^2))^(1/2))*AF593)</f>
        <v>1.2735473018496677</v>
      </c>
      <c r="BT593" s="209">
        <f>((((BJ593/(Q593+R593+S593+T593))^2)+((BN593/Z593)^2))^(1/2))*AG593</f>
        <v>11.303173282898438</v>
      </c>
      <c r="BU593" s="209">
        <f>((((BJ593/(Q593+R593+S593+T593))^2)+((BO593/AA593)^2))^(1/2))*AH593</f>
        <v>0.22048949131746323</v>
      </c>
      <c r="BV593" s="209">
        <f>((((BJ593/(Q593+R593+S593+T593))^2)+((BP593/AB593)^2))^(1/2))*AI593</f>
        <v>5.4505649924332544E-2</v>
      </c>
      <c r="CI593"/>
      <c r="CJ593"/>
      <c r="CK593"/>
      <c r="CL593"/>
      <c r="CM593"/>
    </row>
    <row r="594" spans="1:91" s="65" customFormat="1" ht="12.95" customHeight="1" thickBot="1" x14ac:dyDescent="0.3">
      <c r="A594" s="13">
        <v>4.6851706757672797</v>
      </c>
      <c r="B594" s="13">
        <v>-74.050031208801698</v>
      </c>
      <c r="C594" s="13">
        <v>35</v>
      </c>
      <c r="D594" s="13">
        <v>33</v>
      </c>
      <c r="E594" s="13">
        <v>2428</v>
      </c>
      <c r="F594" s="58" t="s">
        <v>13</v>
      </c>
      <c r="G594" s="59" t="s">
        <v>1081</v>
      </c>
      <c r="H594" s="60" t="s">
        <v>1082</v>
      </c>
      <c r="I594" s="16" t="s">
        <v>1585</v>
      </c>
      <c r="J594" s="16"/>
      <c r="K594" s="73">
        <v>39294</v>
      </c>
      <c r="L594" s="16">
        <v>12</v>
      </c>
      <c r="M594" s="16">
        <v>7</v>
      </c>
      <c r="N594" s="3">
        <f t="shared" si="500"/>
        <v>360</v>
      </c>
      <c r="O594" s="3">
        <v>30</v>
      </c>
      <c r="P594" s="16" t="s">
        <v>1554</v>
      </c>
      <c r="Q594" s="16">
        <v>150</v>
      </c>
      <c r="R594" s="14"/>
      <c r="S594" s="14"/>
      <c r="T594" s="14"/>
      <c r="U594" s="17">
        <v>3.9E-2</v>
      </c>
      <c r="V594" s="33">
        <v>0.36</v>
      </c>
      <c r="W594" s="34">
        <v>1.8</v>
      </c>
      <c r="X594" s="33">
        <v>10.3</v>
      </c>
      <c r="Y594" s="29">
        <f t="shared" ref="Y594:Y599" si="542">0.01805*1000</f>
        <v>18.05</v>
      </c>
      <c r="Z594" s="34">
        <v>311.5</v>
      </c>
      <c r="AA594" s="21">
        <f t="shared" ref="AA594:AA599" si="543">0.003125*1000</f>
        <v>3.125</v>
      </c>
      <c r="AB594" s="216">
        <v>0.28499999999999998</v>
      </c>
      <c r="AC594" s="237">
        <f t="shared" si="501"/>
        <v>8.5140735864643101E-4</v>
      </c>
      <c r="AD594" s="22">
        <f t="shared" si="502"/>
        <v>4.2570367932321549E-3</v>
      </c>
      <c r="AE594" s="22">
        <f t="shared" si="503"/>
        <v>2.4359710539050665E-2</v>
      </c>
      <c r="AF594" s="22">
        <f t="shared" si="504"/>
        <v>4.2688618954355773E-2</v>
      </c>
      <c r="AG594" s="22">
        <f t="shared" si="505"/>
        <v>0.73670386727323123</v>
      </c>
      <c r="AH594" s="22">
        <f t="shared" si="506"/>
        <v>7.3906888771391576E-3</v>
      </c>
      <c r="AI594" s="238">
        <f t="shared" si="507"/>
        <v>5.1299999999999989E-4</v>
      </c>
      <c r="AJ594" s="247">
        <f t="shared" si="508"/>
        <v>2.3650204406845308E-6</v>
      </c>
      <c r="AK594" s="23">
        <f t="shared" si="509"/>
        <v>1.1825102203422652E-5</v>
      </c>
      <c r="AL594" s="23">
        <f t="shared" si="510"/>
        <v>6.7665862608474068E-5</v>
      </c>
      <c r="AM594" s="23">
        <f t="shared" si="511"/>
        <v>1.1857949709543271E-4</v>
      </c>
      <c r="AN594" s="23">
        <f t="shared" si="512"/>
        <v>2.046399631314531E-3</v>
      </c>
      <c r="AO594" s="23">
        <f t="shared" si="513"/>
        <v>2.0529691325386548E-5</v>
      </c>
      <c r="AP594" s="248">
        <f t="shared" si="514"/>
        <v>1.4249999999999997E-6</v>
      </c>
      <c r="AQ594" s="256">
        <f t="shared" si="515"/>
        <v>11.825102203422652</v>
      </c>
      <c r="AR594" s="257">
        <f t="shared" si="516"/>
        <v>67.665862608474072</v>
      </c>
      <c r="AS594" s="257">
        <f t="shared" si="517"/>
        <v>118.5794970954327</v>
      </c>
      <c r="AT594" s="257">
        <f t="shared" si="518"/>
        <v>2046.399631314531</v>
      </c>
      <c r="AU594" s="257">
        <f t="shared" si="519"/>
        <v>20.529691325386548</v>
      </c>
      <c r="AV594" s="258">
        <f t="shared" si="520"/>
        <v>1.4249999999999996</v>
      </c>
      <c r="AW594" s="264">
        <v>1</v>
      </c>
      <c r="AX594" s="265">
        <f t="shared" si="521"/>
        <v>11.825102203422652</v>
      </c>
      <c r="AY594" s="265">
        <f t="shared" si="522"/>
        <v>67.665862608474072</v>
      </c>
      <c r="AZ594" s="265">
        <f t="shared" si="523"/>
        <v>118.5794970954327</v>
      </c>
      <c r="BA594" s="265">
        <f t="shared" si="524"/>
        <v>2046.399631314531</v>
      </c>
      <c r="BB594" s="265">
        <f t="shared" si="525"/>
        <v>20.529691325386548</v>
      </c>
      <c r="BC594" s="266">
        <f t="shared" si="526"/>
        <v>1.4249999999999996</v>
      </c>
      <c r="BG594" s="13">
        <v>0.1</v>
      </c>
      <c r="BH594" s="13">
        <f t="shared" si="527"/>
        <v>15</v>
      </c>
      <c r="BI594"/>
      <c r="BJ594">
        <f t="shared" ref="BJ594:BJ604" si="544">BH594</f>
        <v>15</v>
      </c>
      <c r="BK594" s="13">
        <f t="shared" si="528"/>
        <v>0.18000000000000002</v>
      </c>
      <c r="BL594" s="13">
        <f t="shared" si="529"/>
        <v>1.03</v>
      </c>
      <c r="BM594" s="13">
        <f t="shared" si="530"/>
        <v>1.8050000000000002</v>
      </c>
      <c r="BN594" s="13">
        <f t="shared" si="531"/>
        <v>31.150000000000002</v>
      </c>
      <c r="BO594" s="13">
        <f t="shared" si="532"/>
        <v>0.3125</v>
      </c>
      <c r="BP594" s="13">
        <f t="shared" si="533"/>
        <v>2.8499999999999998E-2</v>
      </c>
      <c r="BQ594" s="13">
        <f t="shared" ref="BQ594:BQ604" si="545">((((BJ594/Q594)^2)+((BK594/W594)^2))^(1/2))*AD594</f>
        <v>6.020359168510184E-4</v>
      </c>
      <c r="BR594" s="209">
        <f t="shared" ref="BR594:BR604" si="546">(((((BJ594/Q594))^2)+((BL594/X594)^2))^(1/2))*AE594</f>
        <v>3.4449833019808266E-3</v>
      </c>
      <c r="BS594" s="209">
        <f t="shared" ref="BS594:BS604" si="547">(((((BJ594/Q594))^2)+((BM594/Y594)^2))^(1/2))*AF594</f>
        <v>6.0370823884227116E-3</v>
      </c>
      <c r="BT594" s="209">
        <f t="shared" ref="BT594:BT604" si="548">((((BJ594/Q594)^2)+((BN594/Z594)^2))^(1/2))*AG594</f>
        <v>0.10418566005505123</v>
      </c>
      <c r="BU594" s="209">
        <f t="shared" ref="BU594:BU604" si="549">((((BJ594/Q594)^2)+((BO594/AA594)^2))^(1/2))*AH594</f>
        <v>1.0452012445330179E-3</v>
      </c>
      <c r="BV594" s="209">
        <f t="shared" ref="BV594:BV604" si="550">((((BJ594/Q594)^2)+((BP594/AB594)^2))^(1/2))*AI594</f>
        <v>7.2549155749739778E-5</v>
      </c>
      <c r="CI594"/>
      <c r="CJ594"/>
      <c r="CK594"/>
      <c r="CL594"/>
      <c r="CM594"/>
    </row>
    <row r="595" spans="1:91" s="65" customFormat="1" ht="12.95" customHeight="1" thickBot="1" x14ac:dyDescent="0.3">
      <c r="A595" s="13">
        <v>4.6856315742514196</v>
      </c>
      <c r="B595" s="13">
        <v>-74.050581155984901</v>
      </c>
      <c r="C595" s="13">
        <v>34</v>
      </c>
      <c r="D595" s="13">
        <v>33</v>
      </c>
      <c r="E595" s="13">
        <v>2427</v>
      </c>
      <c r="F595" s="58" t="s">
        <v>13</v>
      </c>
      <c r="G595" s="59" t="s">
        <v>1175</v>
      </c>
      <c r="H595" s="60" t="s">
        <v>1176</v>
      </c>
      <c r="I595" s="16" t="s">
        <v>1585</v>
      </c>
      <c r="J595" s="16"/>
      <c r="K595" s="66">
        <v>40078</v>
      </c>
      <c r="L595" s="16">
        <v>6</v>
      </c>
      <c r="M595" s="16">
        <v>7</v>
      </c>
      <c r="N595" s="3">
        <f t="shared" si="500"/>
        <v>180</v>
      </c>
      <c r="O595" s="3">
        <v>30</v>
      </c>
      <c r="P595" s="16" t="s">
        <v>1554</v>
      </c>
      <c r="Q595" s="16">
        <v>150</v>
      </c>
      <c r="R595" s="14"/>
      <c r="S595" s="14"/>
      <c r="T595" s="14"/>
      <c r="U595" s="17">
        <v>3.9E-2</v>
      </c>
      <c r="V595" s="33">
        <v>0.36</v>
      </c>
      <c r="W595" s="34">
        <v>1.8</v>
      </c>
      <c r="X595" s="33">
        <v>10.3</v>
      </c>
      <c r="Y595" s="29">
        <f t="shared" si="542"/>
        <v>18.05</v>
      </c>
      <c r="Z595" s="34">
        <v>311.5</v>
      </c>
      <c r="AA595" s="21">
        <f t="shared" si="543"/>
        <v>3.125</v>
      </c>
      <c r="AB595" s="216">
        <v>0.28499999999999998</v>
      </c>
      <c r="AC595" s="237">
        <f t="shared" si="501"/>
        <v>8.5140735864643101E-4</v>
      </c>
      <c r="AD595" s="22">
        <f t="shared" si="502"/>
        <v>4.2570367932321549E-3</v>
      </c>
      <c r="AE595" s="22">
        <f t="shared" si="503"/>
        <v>2.4359710539050665E-2</v>
      </c>
      <c r="AF595" s="22">
        <f t="shared" si="504"/>
        <v>4.2688618954355773E-2</v>
      </c>
      <c r="AG595" s="22">
        <f t="shared" si="505"/>
        <v>0.73670386727323123</v>
      </c>
      <c r="AH595" s="22">
        <f t="shared" si="506"/>
        <v>7.3906888771391576E-3</v>
      </c>
      <c r="AI595" s="238">
        <f t="shared" si="507"/>
        <v>5.1299999999999989E-4</v>
      </c>
      <c r="AJ595" s="247">
        <f t="shared" si="508"/>
        <v>2.3650204406845308E-6</v>
      </c>
      <c r="AK595" s="23">
        <f t="shared" si="509"/>
        <v>1.1825102203422652E-5</v>
      </c>
      <c r="AL595" s="23">
        <f t="shared" si="510"/>
        <v>6.7665862608474068E-5</v>
      </c>
      <c r="AM595" s="23">
        <f t="shared" si="511"/>
        <v>1.1857949709543271E-4</v>
      </c>
      <c r="AN595" s="23">
        <f t="shared" si="512"/>
        <v>2.046399631314531E-3</v>
      </c>
      <c r="AO595" s="23">
        <f t="shared" si="513"/>
        <v>2.0529691325386548E-5</v>
      </c>
      <c r="AP595" s="248">
        <f t="shared" si="514"/>
        <v>1.4249999999999997E-6</v>
      </c>
      <c r="AQ595" s="256">
        <f t="shared" si="515"/>
        <v>11.825102203422652</v>
      </c>
      <c r="AR595" s="257">
        <f t="shared" si="516"/>
        <v>67.665862608474072</v>
      </c>
      <c r="AS595" s="257">
        <f t="shared" si="517"/>
        <v>118.5794970954327</v>
      </c>
      <c r="AT595" s="257">
        <f t="shared" si="518"/>
        <v>2046.399631314531</v>
      </c>
      <c r="AU595" s="257">
        <f t="shared" si="519"/>
        <v>20.529691325386548</v>
      </c>
      <c r="AV595" s="258">
        <f t="shared" si="520"/>
        <v>1.4249999999999996</v>
      </c>
      <c r="AW595" s="264">
        <v>1</v>
      </c>
      <c r="AX595" s="265">
        <f t="shared" si="521"/>
        <v>11.825102203422652</v>
      </c>
      <c r="AY595" s="265">
        <f t="shared" si="522"/>
        <v>67.665862608474072</v>
      </c>
      <c r="AZ595" s="265">
        <f t="shared" si="523"/>
        <v>118.5794970954327</v>
      </c>
      <c r="BA595" s="265">
        <f t="shared" si="524"/>
        <v>2046.399631314531</v>
      </c>
      <c r="BB595" s="265">
        <f t="shared" si="525"/>
        <v>20.529691325386548</v>
      </c>
      <c r="BC595" s="266">
        <f t="shared" si="526"/>
        <v>1.4249999999999996</v>
      </c>
      <c r="BG595" s="13">
        <v>0.1</v>
      </c>
      <c r="BH595" s="13">
        <f t="shared" si="527"/>
        <v>15</v>
      </c>
      <c r="BI595"/>
      <c r="BJ595">
        <f t="shared" si="544"/>
        <v>15</v>
      </c>
      <c r="BK595" s="13">
        <f t="shared" si="528"/>
        <v>0.18000000000000002</v>
      </c>
      <c r="BL595" s="13">
        <f t="shared" si="529"/>
        <v>1.03</v>
      </c>
      <c r="BM595" s="13">
        <f t="shared" si="530"/>
        <v>1.8050000000000002</v>
      </c>
      <c r="BN595" s="13">
        <f t="shared" si="531"/>
        <v>31.150000000000002</v>
      </c>
      <c r="BO595" s="13">
        <f t="shared" si="532"/>
        <v>0.3125</v>
      </c>
      <c r="BP595" s="13">
        <f t="shared" si="533"/>
        <v>2.8499999999999998E-2</v>
      </c>
      <c r="BQ595" s="13">
        <f t="shared" si="545"/>
        <v>6.020359168510184E-4</v>
      </c>
      <c r="BR595" s="209">
        <f t="shared" si="546"/>
        <v>3.4449833019808266E-3</v>
      </c>
      <c r="BS595" s="209">
        <f t="shared" si="547"/>
        <v>6.0370823884227116E-3</v>
      </c>
      <c r="BT595" s="209">
        <f t="shared" si="548"/>
        <v>0.10418566005505123</v>
      </c>
      <c r="BU595" s="209">
        <f t="shared" si="549"/>
        <v>1.0452012445330179E-3</v>
      </c>
      <c r="BV595" s="209">
        <f t="shared" si="550"/>
        <v>7.2549155749739778E-5</v>
      </c>
      <c r="CI595"/>
      <c r="CJ595"/>
      <c r="CK595"/>
      <c r="CL595"/>
      <c r="CM595"/>
    </row>
    <row r="596" spans="1:91" s="65" customFormat="1" ht="12.95" customHeight="1" thickBot="1" x14ac:dyDescent="0.3">
      <c r="A596" s="13">
        <v>4.6863448321372596</v>
      </c>
      <c r="B596" s="13">
        <v>-74.130195199113302</v>
      </c>
      <c r="C596" s="13">
        <v>26</v>
      </c>
      <c r="D596" s="13">
        <v>33</v>
      </c>
      <c r="E596" s="13">
        <v>1927</v>
      </c>
      <c r="F596" s="58" t="s">
        <v>13</v>
      </c>
      <c r="G596" s="59" t="s">
        <v>1195</v>
      </c>
      <c r="H596" s="60" t="s">
        <v>1196</v>
      </c>
      <c r="I596" s="16" t="s">
        <v>1594</v>
      </c>
      <c r="J596" s="16"/>
      <c r="K596" s="61">
        <v>40602</v>
      </c>
      <c r="L596" s="16">
        <v>4</v>
      </c>
      <c r="M596" s="16">
        <v>7</v>
      </c>
      <c r="N596" s="3">
        <f t="shared" si="500"/>
        <v>120</v>
      </c>
      <c r="O596" s="3">
        <v>30</v>
      </c>
      <c r="P596" s="16" t="s">
        <v>1554</v>
      </c>
      <c r="Q596" s="62">
        <v>550</v>
      </c>
      <c r="R596" s="14"/>
      <c r="S596" s="14"/>
      <c r="T596" s="14"/>
      <c r="U596" s="17">
        <v>3.9E-2</v>
      </c>
      <c r="V596" s="145">
        <v>0.36</v>
      </c>
      <c r="W596" s="150">
        <v>1.8</v>
      </c>
      <c r="X596" s="152">
        <v>10.3</v>
      </c>
      <c r="Y596" s="156">
        <f t="shared" si="542"/>
        <v>18.05</v>
      </c>
      <c r="Z596" s="150">
        <v>311.5</v>
      </c>
      <c r="AA596" s="157">
        <f t="shared" si="543"/>
        <v>3.125</v>
      </c>
      <c r="AB596" s="227">
        <v>0.28499999999999998</v>
      </c>
      <c r="AC596" s="237">
        <f t="shared" si="501"/>
        <v>3.1218269817035803E-3</v>
      </c>
      <c r="AD596" s="22">
        <f t="shared" si="502"/>
        <v>1.5609134908517902E-2</v>
      </c>
      <c r="AE596" s="22">
        <f t="shared" si="503"/>
        <v>8.9318938643185769E-2</v>
      </c>
      <c r="AF596" s="22">
        <f t="shared" si="504"/>
        <v>0.15652493616597118</v>
      </c>
      <c r="AG596" s="22">
        <f t="shared" si="505"/>
        <v>2.701247513335181</v>
      </c>
      <c r="AH596" s="22">
        <f t="shared" si="506"/>
        <v>2.7099192549510247E-2</v>
      </c>
      <c r="AI596" s="238">
        <f t="shared" si="507"/>
        <v>1.8810000000000001E-3</v>
      </c>
      <c r="AJ596" s="247">
        <f t="shared" si="508"/>
        <v>8.6717416158432791E-6</v>
      </c>
      <c r="AK596" s="23">
        <f t="shared" si="509"/>
        <v>4.3358708079216396E-5</v>
      </c>
      <c r="AL596" s="23">
        <f t="shared" si="510"/>
        <v>2.4810816289773824E-4</v>
      </c>
      <c r="AM596" s="23">
        <f t="shared" si="511"/>
        <v>4.3479148934991998E-4</v>
      </c>
      <c r="AN596" s="23">
        <f t="shared" si="512"/>
        <v>7.503465314819947E-3</v>
      </c>
      <c r="AO596" s="23">
        <f t="shared" si="513"/>
        <v>7.5275534859750687E-5</v>
      </c>
      <c r="AP596" s="248">
        <f t="shared" si="514"/>
        <v>5.2249999999999999E-6</v>
      </c>
      <c r="AQ596" s="256">
        <f t="shared" si="515"/>
        <v>43.358708079216399</v>
      </c>
      <c r="AR596" s="257">
        <f t="shared" si="516"/>
        <v>248.10816289773825</v>
      </c>
      <c r="AS596" s="257">
        <f t="shared" si="517"/>
        <v>434.79148934991997</v>
      </c>
      <c r="AT596" s="257">
        <f t="shared" si="518"/>
        <v>7503.4653148199468</v>
      </c>
      <c r="AU596" s="257">
        <f t="shared" si="519"/>
        <v>75.275534859750692</v>
      </c>
      <c r="AV596" s="258">
        <f t="shared" si="520"/>
        <v>5.2249999999999996</v>
      </c>
      <c r="AW596" s="264">
        <v>1</v>
      </c>
      <c r="AX596" s="265">
        <f t="shared" si="521"/>
        <v>43.358708079216399</v>
      </c>
      <c r="AY596" s="265">
        <f t="shared" si="522"/>
        <v>248.10816289773825</v>
      </c>
      <c r="AZ596" s="265">
        <f t="shared" si="523"/>
        <v>434.79148934991997</v>
      </c>
      <c r="BA596" s="265">
        <f t="shared" si="524"/>
        <v>7503.4653148199468</v>
      </c>
      <c r="BB596" s="265">
        <f t="shared" si="525"/>
        <v>75.275534859750692</v>
      </c>
      <c r="BC596" s="266">
        <f t="shared" si="526"/>
        <v>5.2249999999999996</v>
      </c>
      <c r="BG596" s="13">
        <v>0.1</v>
      </c>
      <c r="BH596" s="13">
        <f t="shared" si="527"/>
        <v>55</v>
      </c>
      <c r="BI596"/>
      <c r="BJ596">
        <f t="shared" si="544"/>
        <v>55</v>
      </c>
      <c r="BK596" s="13">
        <f t="shared" si="528"/>
        <v>0.18000000000000002</v>
      </c>
      <c r="BL596" s="13">
        <f t="shared" si="529"/>
        <v>1.03</v>
      </c>
      <c r="BM596" s="13">
        <f t="shared" si="530"/>
        <v>1.8050000000000002</v>
      </c>
      <c r="BN596" s="13">
        <f t="shared" si="531"/>
        <v>31.150000000000002</v>
      </c>
      <c r="BO596" s="13">
        <f t="shared" si="532"/>
        <v>0.3125</v>
      </c>
      <c r="BP596" s="13">
        <f t="shared" si="533"/>
        <v>2.8499999999999998E-2</v>
      </c>
      <c r="BQ596" s="13">
        <f t="shared" si="545"/>
        <v>2.2074650284537342E-3</v>
      </c>
      <c r="BR596" s="209">
        <f t="shared" si="546"/>
        <v>1.2631605440596364E-2</v>
      </c>
      <c r="BS596" s="209">
        <f t="shared" si="547"/>
        <v>2.2135968757549945E-2</v>
      </c>
      <c r="BT596" s="209">
        <f t="shared" si="548"/>
        <v>0.38201408686852117</v>
      </c>
      <c r="BU596" s="209">
        <f t="shared" si="549"/>
        <v>3.8324045632877331E-3</v>
      </c>
      <c r="BV596" s="209">
        <f t="shared" si="550"/>
        <v>2.6601357108237925E-4</v>
      </c>
      <c r="CI596"/>
      <c r="CJ596"/>
      <c r="CK596"/>
      <c r="CL596"/>
      <c r="CM596"/>
    </row>
    <row r="597" spans="1:91" s="65" customFormat="1" ht="12.95" customHeight="1" thickBot="1" x14ac:dyDescent="0.3">
      <c r="A597" s="13">
        <v>4.6866333333333339</v>
      </c>
      <c r="B597" s="13">
        <v>-74.096997222222214</v>
      </c>
      <c r="C597" s="13">
        <v>29</v>
      </c>
      <c r="D597" s="13">
        <v>34</v>
      </c>
      <c r="E597" s="13">
        <v>2435</v>
      </c>
      <c r="F597" s="58" t="s">
        <v>13</v>
      </c>
      <c r="G597" s="59" t="s">
        <v>1146</v>
      </c>
      <c r="H597" s="60" t="s">
        <v>1147</v>
      </c>
      <c r="I597" s="16" t="s">
        <v>1606</v>
      </c>
      <c r="J597" s="16"/>
      <c r="K597" s="66">
        <v>40140</v>
      </c>
      <c r="L597" s="69">
        <f>196/30</f>
        <v>6.5333333333333332</v>
      </c>
      <c r="M597" s="16">
        <v>7</v>
      </c>
      <c r="N597" s="3">
        <f t="shared" si="500"/>
        <v>196</v>
      </c>
      <c r="O597" s="3">
        <v>30</v>
      </c>
      <c r="P597" s="16" t="s">
        <v>1554</v>
      </c>
      <c r="Q597" s="16">
        <v>1440</v>
      </c>
      <c r="R597" s="14"/>
      <c r="S597" s="14"/>
      <c r="T597" s="14"/>
      <c r="U597" s="17">
        <v>3.9E-2</v>
      </c>
      <c r="V597" s="33">
        <v>0.36</v>
      </c>
      <c r="W597" s="34">
        <v>1.8</v>
      </c>
      <c r="X597" s="33">
        <v>10.3</v>
      </c>
      <c r="Y597" s="29">
        <f t="shared" si="542"/>
        <v>18.05</v>
      </c>
      <c r="Z597" s="34">
        <v>311.5</v>
      </c>
      <c r="AA597" s="21">
        <f t="shared" si="543"/>
        <v>3.125</v>
      </c>
      <c r="AB597" s="216">
        <v>0.28499999999999998</v>
      </c>
      <c r="AC597" s="237">
        <f t="shared" si="501"/>
        <v>8.1735106430057373E-3</v>
      </c>
      <c r="AD597" s="22">
        <f t="shared" si="502"/>
        <v>4.086755321502869E-2</v>
      </c>
      <c r="AE597" s="22">
        <f t="shared" si="503"/>
        <v>0.23385322117488644</v>
      </c>
      <c r="AF597" s="22">
        <f t="shared" si="504"/>
        <v>0.40981074196181549</v>
      </c>
      <c r="AG597" s="22">
        <f t="shared" si="505"/>
        <v>7.0723571258230198</v>
      </c>
      <c r="AH597" s="22">
        <f t="shared" si="506"/>
        <v>7.0950613220535919E-2</v>
      </c>
      <c r="AI597" s="238">
        <f t="shared" si="507"/>
        <v>4.9247999999999991E-3</v>
      </c>
      <c r="AJ597" s="247">
        <f t="shared" si="508"/>
        <v>2.2704196230571493E-5</v>
      </c>
      <c r="AK597" s="23">
        <f t="shared" si="509"/>
        <v>1.1352098115285747E-4</v>
      </c>
      <c r="AL597" s="23">
        <f t="shared" si="510"/>
        <v>6.4959228104135127E-4</v>
      </c>
      <c r="AM597" s="23">
        <f t="shared" si="511"/>
        <v>1.1383631721161541E-3</v>
      </c>
      <c r="AN597" s="23">
        <f t="shared" si="512"/>
        <v>1.96454364606195E-2</v>
      </c>
      <c r="AO597" s="23">
        <f t="shared" si="513"/>
        <v>1.9708503672371088E-4</v>
      </c>
      <c r="AP597" s="248">
        <f t="shared" si="514"/>
        <v>1.3679999999999998E-5</v>
      </c>
      <c r="AQ597" s="256">
        <f t="shared" si="515"/>
        <v>113.52098115285747</v>
      </c>
      <c r="AR597" s="257">
        <f t="shared" si="516"/>
        <v>649.59228104135127</v>
      </c>
      <c r="AS597" s="257">
        <f t="shared" si="517"/>
        <v>1138.3631721161541</v>
      </c>
      <c r="AT597" s="257">
        <f t="shared" si="518"/>
        <v>19645.436460619501</v>
      </c>
      <c r="AU597" s="257">
        <f t="shared" si="519"/>
        <v>197.08503672371089</v>
      </c>
      <c r="AV597" s="258">
        <f t="shared" si="520"/>
        <v>13.679999999999998</v>
      </c>
      <c r="AW597" s="264">
        <v>1</v>
      </c>
      <c r="AX597" s="265">
        <f t="shared" si="521"/>
        <v>113.52098115285747</v>
      </c>
      <c r="AY597" s="265">
        <f t="shared" si="522"/>
        <v>649.59228104135127</v>
      </c>
      <c r="AZ597" s="265">
        <f t="shared" si="523"/>
        <v>1138.3631721161541</v>
      </c>
      <c r="BA597" s="265">
        <f t="shared" si="524"/>
        <v>19645.436460619501</v>
      </c>
      <c r="BB597" s="265">
        <f t="shared" si="525"/>
        <v>197.08503672371089</v>
      </c>
      <c r="BC597" s="266">
        <f t="shared" si="526"/>
        <v>13.679999999999998</v>
      </c>
      <c r="BG597" s="13">
        <v>0.1</v>
      </c>
      <c r="BH597" s="13">
        <f t="shared" si="527"/>
        <v>144</v>
      </c>
      <c r="BI597"/>
      <c r="BJ597">
        <f t="shared" si="544"/>
        <v>144</v>
      </c>
      <c r="BK597" s="13">
        <f t="shared" si="528"/>
        <v>0.18000000000000002</v>
      </c>
      <c r="BL597" s="13">
        <f t="shared" si="529"/>
        <v>1.03</v>
      </c>
      <c r="BM597" s="13">
        <f t="shared" si="530"/>
        <v>1.8050000000000002</v>
      </c>
      <c r="BN597" s="13">
        <f t="shared" si="531"/>
        <v>31.150000000000002</v>
      </c>
      <c r="BO597" s="13">
        <f t="shared" si="532"/>
        <v>0.3125</v>
      </c>
      <c r="BP597" s="13">
        <f t="shared" si="533"/>
        <v>2.8499999999999998E-2</v>
      </c>
      <c r="BQ597" s="13">
        <f t="shared" si="545"/>
        <v>5.7795448017697766E-3</v>
      </c>
      <c r="BR597" s="209">
        <f t="shared" si="546"/>
        <v>3.3071839699015948E-2</v>
      </c>
      <c r="BS597" s="209">
        <f t="shared" si="547"/>
        <v>5.7955990928858045E-2</v>
      </c>
      <c r="BT597" s="209">
        <f t="shared" si="548"/>
        <v>1.0001823365284919</v>
      </c>
      <c r="BU597" s="209">
        <f t="shared" si="549"/>
        <v>1.0033931947516974E-2</v>
      </c>
      <c r="BV597" s="209">
        <f t="shared" si="550"/>
        <v>6.9647189519750189E-4</v>
      </c>
      <c r="CI597"/>
      <c r="CJ597"/>
      <c r="CK597"/>
      <c r="CL597"/>
      <c r="CM597"/>
    </row>
    <row r="598" spans="1:91" s="65" customFormat="1" ht="12.95" customHeight="1" thickBot="1" x14ac:dyDescent="0.3">
      <c r="A598" s="13">
        <v>4.6873250000000004</v>
      </c>
      <c r="B598" s="13">
        <v>-74.060002999999995</v>
      </c>
      <c r="C598" s="13">
        <v>33</v>
      </c>
      <c r="D598" s="13">
        <v>34</v>
      </c>
      <c r="E598" s="13">
        <v>2439</v>
      </c>
      <c r="F598" s="58" t="s">
        <v>13</v>
      </c>
      <c r="G598" s="59" t="s">
        <v>980</v>
      </c>
      <c r="H598" s="60" t="s">
        <v>981</v>
      </c>
      <c r="I598" s="16" t="s">
        <v>1563</v>
      </c>
      <c r="J598" s="16"/>
      <c r="K598" s="66">
        <v>40144</v>
      </c>
      <c r="L598" s="16">
        <v>4</v>
      </c>
      <c r="M598" s="16">
        <v>7</v>
      </c>
      <c r="N598" s="3">
        <f t="shared" si="500"/>
        <v>120</v>
      </c>
      <c r="O598" s="3">
        <v>30</v>
      </c>
      <c r="P598" s="16" t="s">
        <v>1554</v>
      </c>
      <c r="Q598" s="62">
        <v>550</v>
      </c>
      <c r="R598" s="14"/>
      <c r="S598" s="14"/>
      <c r="T598" s="14"/>
      <c r="U598" s="17">
        <v>3.9E-2</v>
      </c>
      <c r="V598" s="33">
        <v>0.36</v>
      </c>
      <c r="W598" s="34">
        <v>1.8</v>
      </c>
      <c r="X598" s="33">
        <v>10.3</v>
      </c>
      <c r="Y598" s="29">
        <f t="shared" si="542"/>
        <v>18.05</v>
      </c>
      <c r="Z598" s="34">
        <v>311.5</v>
      </c>
      <c r="AA598" s="21">
        <f t="shared" si="543"/>
        <v>3.125</v>
      </c>
      <c r="AB598" s="216">
        <v>0.28499999999999998</v>
      </c>
      <c r="AC598" s="237">
        <f t="shared" si="501"/>
        <v>3.1218269817035803E-3</v>
      </c>
      <c r="AD598" s="22">
        <f t="shared" si="502"/>
        <v>1.5609134908517902E-2</v>
      </c>
      <c r="AE598" s="22">
        <f t="shared" si="503"/>
        <v>8.9318938643185769E-2</v>
      </c>
      <c r="AF598" s="22">
        <f t="shared" si="504"/>
        <v>0.15652493616597118</v>
      </c>
      <c r="AG598" s="22">
        <f t="shared" si="505"/>
        <v>2.701247513335181</v>
      </c>
      <c r="AH598" s="22">
        <f t="shared" si="506"/>
        <v>2.7099192549510247E-2</v>
      </c>
      <c r="AI598" s="238">
        <f t="shared" si="507"/>
        <v>1.8810000000000001E-3</v>
      </c>
      <c r="AJ598" s="247">
        <f t="shared" si="508"/>
        <v>8.6717416158432791E-6</v>
      </c>
      <c r="AK598" s="23">
        <f t="shared" si="509"/>
        <v>4.3358708079216396E-5</v>
      </c>
      <c r="AL598" s="23">
        <f t="shared" si="510"/>
        <v>2.4810816289773824E-4</v>
      </c>
      <c r="AM598" s="23">
        <f t="shared" si="511"/>
        <v>4.3479148934991998E-4</v>
      </c>
      <c r="AN598" s="23">
        <f t="shared" si="512"/>
        <v>7.503465314819947E-3</v>
      </c>
      <c r="AO598" s="23">
        <f t="shared" si="513"/>
        <v>7.5275534859750687E-5</v>
      </c>
      <c r="AP598" s="248">
        <f t="shared" si="514"/>
        <v>5.2249999999999999E-6</v>
      </c>
      <c r="AQ598" s="256">
        <f t="shared" si="515"/>
        <v>43.358708079216399</v>
      </c>
      <c r="AR598" s="257">
        <f t="shared" si="516"/>
        <v>248.10816289773825</v>
      </c>
      <c r="AS598" s="257">
        <f t="shared" si="517"/>
        <v>434.79148934991997</v>
      </c>
      <c r="AT598" s="257">
        <f t="shared" si="518"/>
        <v>7503.4653148199468</v>
      </c>
      <c r="AU598" s="257">
        <f t="shared" si="519"/>
        <v>75.275534859750692</v>
      </c>
      <c r="AV598" s="258">
        <f t="shared" si="520"/>
        <v>5.2249999999999996</v>
      </c>
      <c r="AW598" s="264">
        <v>1</v>
      </c>
      <c r="AX598" s="265">
        <f t="shared" si="521"/>
        <v>43.358708079216399</v>
      </c>
      <c r="AY598" s="265">
        <f t="shared" si="522"/>
        <v>248.10816289773825</v>
      </c>
      <c r="AZ598" s="265">
        <f t="shared" si="523"/>
        <v>434.79148934991997</v>
      </c>
      <c r="BA598" s="265">
        <f t="shared" si="524"/>
        <v>7503.4653148199468</v>
      </c>
      <c r="BB598" s="265">
        <f t="shared" si="525"/>
        <v>75.275534859750692</v>
      </c>
      <c r="BC598" s="266">
        <f t="shared" si="526"/>
        <v>5.2249999999999996</v>
      </c>
      <c r="BG598" s="13">
        <v>0.1</v>
      </c>
      <c r="BH598" s="13">
        <f t="shared" si="527"/>
        <v>55</v>
      </c>
      <c r="BI598"/>
      <c r="BJ598">
        <f t="shared" si="544"/>
        <v>55</v>
      </c>
      <c r="BK598" s="13">
        <f t="shared" si="528"/>
        <v>0.18000000000000002</v>
      </c>
      <c r="BL598" s="13">
        <f t="shared" si="529"/>
        <v>1.03</v>
      </c>
      <c r="BM598" s="13">
        <f t="shared" si="530"/>
        <v>1.8050000000000002</v>
      </c>
      <c r="BN598" s="13">
        <f t="shared" si="531"/>
        <v>31.150000000000002</v>
      </c>
      <c r="BO598" s="13">
        <f t="shared" si="532"/>
        <v>0.3125</v>
      </c>
      <c r="BP598" s="13">
        <f t="shared" si="533"/>
        <v>2.8499999999999998E-2</v>
      </c>
      <c r="BQ598" s="13">
        <f t="shared" si="545"/>
        <v>2.2074650284537342E-3</v>
      </c>
      <c r="BR598" s="209">
        <f t="shared" si="546"/>
        <v>1.2631605440596364E-2</v>
      </c>
      <c r="BS598" s="209">
        <f t="shared" si="547"/>
        <v>2.2135968757549945E-2</v>
      </c>
      <c r="BT598" s="209">
        <f t="shared" si="548"/>
        <v>0.38201408686852117</v>
      </c>
      <c r="BU598" s="209">
        <f t="shared" si="549"/>
        <v>3.8324045632877331E-3</v>
      </c>
      <c r="BV598" s="209">
        <f t="shared" si="550"/>
        <v>2.6601357108237925E-4</v>
      </c>
      <c r="CI598"/>
      <c r="CJ598"/>
      <c r="CK598"/>
      <c r="CL598"/>
      <c r="CM598"/>
    </row>
    <row r="599" spans="1:91" s="65" customFormat="1" ht="12.95" customHeight="1" thickBot="1" x14ac:dyDescent="0.3">
      <c r="A599" s="13">
        <v>4.68734810823329</v>
      </c>
      <c r="B599" s="13">
        <v>-74.102921118347794</v>
      </c>
      <c r="C599" s="13">
        <v>29</v>
      </c>
      <c r="D599" s="13">
        <v>34</v>
      </c>
      <c r="E599" s="13">
        <v>2435</v>
      </c>
      <c r="F599" s="58" t="s">
        <v>13</v>
      </c>
      <c r="G599" s="59" t="s">
        <v>1156</v>
      </c>
      <c r="H599" s="60" t="s">
        <v>1157</v>
      </c>
      <c r="I599" s="16" t="s">
        <v>1587</v>
      </c>
      <c r="J599" s="16"/>
      <c r="K599" s="66">
        <v>40345</v>
      </c>
      <c r="L599" s="62">
        <v>12</v>
      </c>
      <c r="M599" s="16">
        <v>7</v>
      </c>
      <c r="N599" s="3">
        <f t="shared" si="500"/>
        <v>360</v>
      </c>
      <c r="O599" s="3">
        <v>30</v>
      </c>
      <c r="P599" s="16" t="s">
        <v>1554</v>
      </c>
      <c r="Q599" s="62">
        <v>550</v>
      </c>
      <c r="R599" s="14"/>
      <c r="S599" s="14"/>
      <c r="T599" s="14"/>
      <c r="U599" s="17">
        <v>3.9E-2</v>
      </c>
      <c r="V599" s="33">
        <v>0.36</v>
      </c>
      <c r="W599" s="34">
        <v>1.8</v>
      </c>
      <c r="X599" s="33">
        <v>10.3</v>
      </c>
      <c r="Y599" s="29">
        <f t="shared" si="542"/>
        <v>18.05</v>
      </c>
      <c r="Z599" s="34">
        <v>311.5</v>
      </c>
      <c r="AA599" s="21">
        <f t="shared" si="543"/>
        <v>3.125</v>
      </c>
      <c r="AB599" s="216">
        <v>0.28499999999999998</v>
      </c>
      <c r="AC599" s="237">
        <f t="shared" si="501"/>
        <v>3.1218269817035803E-3</v>
      </c>
      <c r="AD599" s="22">
        <f t="shared" si="502"/>
        <v>1.5609134908517902E-2</v>
      </c>
      <c r="AE599" s="22">
        <f t="shared" si="503"/>
        <v>8.9318938643185769E-2</v>
      </c>
      <c r="AF599" s="22">
        <f t="shared" si="504"/>
        <v>0.15652493616597118</v>
      </c>
      <c r="AG599" s="22">
        <f t="shared" si="505"/>
        <v>2.701247513335181</v>
      </c>
      <c r="AH599" s="22">
        <f t="shared" si="506"/>
        <v>2.7099192549510247E-2</v>
      </c>
      <c r="AI599" s="238">
        <f t="shared" si="507"/>
        <v>1.8810000000000001E-3</v>
      </c>
      <c r="AJ599" s="247">
        <f t="shared" si="508"/>
        <v>8.6717416158432791E-6</v>
      </c>
      <c r="AK599" s="23">
        <f t="shared" si="509"/>
        <v>4.3358708079216396E-5</v>
      </c>
      <c r="AL599" s="23">
        <f t="shared" si="510"/>
        <v>2.4810816289773824E-4</v>
      </c>
      <c r="AM599" s="23">
        <f t="shared" si="511"/>
        <v>4.3479148934991998E-4</v>
      </c>
      <c r="AN599" s="23">
        <f t="shared" si="512"/>
        <v>7.503465314819947E-3</v>
      </c>
      <c r="AO599" s="23">
        <f t="shared" si="513"/>
        <v>7.5275534859750687E-5</v>
      </c>
      <c r="AP599" s="248">
        <f t="shared" si="514"/>
        <v>5.2249999999999999E-6</v>
      </c>
      <c r="AQ599" s="256">
        <f t="shared" si="515"/>
        <v>43.358708079216399</v>
      </c>
      <c r="AR599" s="257">
        <f t="shared" si="516"/>
        <v>248.10816289773825</v>
      </c>
      <c r="AS599" s="257">
        <f t="shared" si="517"/>
        <v>434.79148934991997</v>
      </c>
      <c r="AT599" s="257">
        <f t="shared" si="518"/>
        <v>7503.4653148199468</v>
      </c>
      <c r="AU599" s="257">
        <f t="shared" si="519"/>
        <v>75.275534859750692</v>
      </c>
      <c r="AV599" s="258">
        <f t="shared" si="520"/>
        <v>5.2249999999999996</v>
      </c>
      <c r="AW599" s="264">
        <v>1</v>
      </c>
      <c r="AX599" s="265">
        <f t="shared" si="521"/>
        <v>43.358708079216399</v>
      </c>
      <c r="AY599" s="265">
        <f t="shared" si="522"/>
        <v>248.10816289773825</v>
      </c>
      <c r="AZ599" s="265">
        <f t="shared" si="523"/>
        <v>434.79148934991997</v>
      </c>
      <c r="BA599" s="265">
        <f t="shared" si="524"/>
        <v>7503.4653148199468</v>
      </c>
      <c r="BB599" s="265">
        <f t="shared" si="525"/>
        <v>75.275534859750692</v>
      </c>
      <c r="BC599" s="266">
        <f t="shared" si="526"/>
        <v>5.2249999999999996</v>
      </c>
      <c r="BG599" s="13">
        <v>0.1</v>
      </c>
      <c r="BH599" s="13">
        <f t="shared" si="527"/>
        <v>55</v>
      </c>
      <c r="BI599"/>
      <c r="BJ599">
        <f t="shared" si="544"/>
        <v>55</v>
      </c>
      <c r="BK599" s="13">
        <f t="shared" si="528"/>
        <v>0.18000000000000002</v>
      </c>
      <c r="BL599" s="13">
        <f t="shared" si="529"/>
        <v>1.03</v>
      </c>
      <c r="BM599" s="13">
        <f t="shared" si="530"/>
        <v>1.8050000000000002</v>
      </c>
      <c r="BN599" s="13">
        <f t="shared" si="531"/>
        <v>31.150000000000002</v>
      </c>
      <c r="BO599" s="13">
        <f t="shared" si="532"/>
        <v>0.3125</v>
      </c>
      <c r="BP599" s="13">
        <f t="shared" si="533"/>
        <v>2.8499999999999998E-2</v>
      </c>
      <c r="BQ599" s="13">
        <f t="shared" si="545"/>
        <v>2.2074650284537342E-3</v>
      </c>
      <c r="BR599" s="209">
        <f t="shared" si="546"/>
        <v>1.2631605440596364E-2</v>
      </c>
      <c r="BS599" s="209">
        <f t="shared" si="547"/>
        <v>2.2135968757549945E-2</v>
      </c>
      <c r="BT599" s="209">
        <f t="shared" si="548"/>
        <v>0.38201408686852117</v>
      </c>
      <c r="BU599" s="209">
        <f t="shared" si="549"/>
        <v>3.8324045632877331E-3</v>
      </c>
      <c r="BV599" s="209">
        <f t="shared" si="550"/>
        <v>2.6601357108237925E-4</v>
      </c>
      <c r="CI599"/>
      <c r="CJ599"/>
      <c r="CK599"/>
      <c r="CL599"/>
      <c r="CM599"/>
    </row>
    <row r="600" spans="1:91" s="65" customFormat="1" ht="12.95" customHeight="1" thickBot="1" x14ac:dyDescent="0.3">
      <c r="A600" s="13">
        <v>4.6874290621966903</v>
      </c>
      <c r="B600" s="13">
        <v>-74.110844396246193</v>
      </c>
      <c r="C600" s="13">
        <v>28</v>
      </c>
      <c r="D600" s="13">
        <v>34</v>
      </c>
      <c r="E600" s="13">
        <v>1943</v>
      </c>
      <c r="F600" s="83" t="s">
        <v>13</v>
      </c>
      <c r="G600" s="59" t="s">
        <v>1343</v>
      </c>
      <c r="H600" s="60" t="s">
        <v>1344</v>
      </c>
      <c r="I600" s="83" t="s">
        <v>1587</v>
      </c>
      <c r="J600" s="58"/>
      <c r="K600" s="84">
        <v>40677</v>
      </c>
      <c r="L600" s="83">
        <v>6</v>
      </c>
      <c r="M600" s="16">
        <v>7</v>
      </c>
      <c r="N600" s="3">
        <f t="shared" si="500"/>
        <v>180</v>
      </c>
      <c r="O600" s="3">
        <v>30</v>
      </c>
      <c r="P600" s="83" t="s">
        <v>1593</v>
      </c>
      <c r="Q600" s="62">
        <v>550</v>
      </c>
      <c r="R600" s="14"/>
      <c r="S600" s="14"/>
      <c r="T600" s="14"/>
      <c r="U600" s="17">
        <v>3.9E-2</v>
      </c>
      <c r="V600" s="143">
        <v>2.8800000000000002E-3</v>
      </c>
      <c r="W600" s="143">
        <v>3.2000000000000002E-3</v>
      </c>
      <c r="X600" s="143">
        <v>7.5000000000000002E-4</v>
      </c>
      <c r="Y600" s="146">
        <v>4.0000000000000003E-5</v>
      </c>
      <c r="Z600" s="143">
        <v>6.7999999999999996E-3</v>
      </c>
      <c r="AA600" s="146">
        <v>2.64</v>
      </c>
      <c r="AB600" s="221">
        <v>1.4999999999999999E-2</v>
      </c>
      <c r="AC600" s="237">
        <f t="shared" si="501"/>
        <v>2.4974615853628644E-5</v>
      </c>
      <c r="AD600" s="22">
        <f t="shared" si="502"/>
        <v>2.7749573170698493E-5</v>
      </c>
      <c r="AE600" s="22">
        <f t="shared" si="503"/>
        <v>6.5038062118824593E-6</v>
      </c>
      <c r="AF600" s="22">
        <f t="shared" si="504"/>
        <v>3.4686966463373119E-7</v>
      </c>
      <c r="AG600" s="22">
        <f t="shared" si="505"/>
        <v>5.8967842987734291E-5</v>
      </c>
      <c r="AH600" s="22">
        <f t="shared" si="506"/>
        <v>2.2893397865826257E-2</v>
      </c>
      <c r="AI600" s="238">
        <f t="shared" si="507"/>
        <v>9.8999999999999994E-5</v>
      </c>
      <c r="AJ600" s="247">
        <f t="shared" si="508"/>
        <v>6.937393292674624E-8</v>
      </c>
      <c r="AK600" s="23">
        <f t="shared" si="509"/>
        <v>7.7082147696384702E-8</v>
      </c>
      <c r="AL600" s="23">
        <f t="shared" si="510"/>
        <v>1.8066128366340164E-8</v>
      </c>
      <c r="AM600" s="23">
        <f t="shared" si="511"/>
        <v>9.6352684620480882E-10</v>
      </c>
      <c r="AN600" s="23">
        <f t="shared" si="512"/>
        <v>1.6379956385481747E-7</v>
      </c>
      <c r="AO600" s="23">
        <f t="shared" si="513"/>
        <v>6.3592771849517376E-5</v>
      </c>
      <c r="AP600" s="248">
        <f t="shared" si="514"/>
        <v>2.7499999999999996E-7</v>
      </c>
      <c r="AQ600" s="256">
        <f t="shared" si="515"/>
        <v>7.7082147696384704E-2</v>
      </c>
      <c r="AR600" s="257">
        <f t="shared" si="516"/>
        <v>1.8066128366340164E-2</v>
      </c>
      <c r="AS600" s="257">
        <f t="shared" si="517"/>
        <v>9.6352684620480884E-4</v>
      </c>
      <c r="AT600" s="257">
        <f t="shared" si="518"/>
        <v>0.16379956385481748</v>
      </c>
      <c r="AU600" s="257">
        <f t="shared" si="519"/>
        <v>63.592771849517376</v>
      </c>
      <c r="AV600" s="258">
        <f t="shared" si="520"/>
        <v>0.27499999999999997</v>
      </c>
      <c r="AW600" s="264">
        <v>1</v>
      </c>
      <c r="AX600" s="265">
        <f t="shared" si="521"/>
        <v>7.7082147696384704E-2</v>
      </c>
      <c r="AY600" s="265">
        <f t="shared" si="522"/>
        <v>1.8066128366340164E-2</v>
      </c>
      <c r="AZ600" s="265">
        <f t="shared" si="523"/>
        <v>9.6352684620480884E-4</v>
      </c>
      <c r="BA600" s="265">
        <f t="shared" si="524"/>
        <v>0.16379956385481748</v>
      </c>
      <c r="BB600" s="265">
        <f t="shared" si="525"/>
        <v>63.592771849517376</v>
      </c>
      <c r="BC600" s="266">
        <f t="shared" si="526"/>
        <v>0.27499999999999997</v>
      </c>
      <c r="BG600" s="13">
        <v>0.1</v>
      </c>
      <c r="BH600" s="13">
        <f t="shared" si="527"/>
        <v>55</v>
      </c>
      <c r="BI600"/>
      <c r="BJ600">
        <f t="shared" si="544"/>
        <v>55</v>
      </c>
      <c r="BK600" s="13">
        <f t="shared" si="528"/>
        <v>3.2000000000000003E-4</v>
      </c>
      <c r="BL600" s="13">
        <f t="shared" si="529"/>
        <v>7.5000000000000007E-5</v>
      </c>
      <c r="BM600" s="13">
        <f t="shared" si="530"/>
        <v>4.0000000000000007E-6</v>
      </c>
      <c r="BN600" s="13">
        <f t="shared" si="531"/>
        <v>6.8000000000000005E-4</v>
      </c>
      <c r="BO600" s="13">
        <f t="shared" si="532"/>
        <v>0.26400000000000001</v>
      </c>
      <c r="BP600" s="13">
        <f t="shared" si="533"/>
        <v>1.5E-3</v>
      </c>
      <c r="BQ600" s="13">
        <f t="shared" si="545"/>
        <v>3.9243822728066389E-6</v>
      </c>
      <c r="BR600" s="209">
        <f t="shared" si="546"/>
        <v>9.1977709518905595E-7</v>
      </c>
      <c r="BS600" s="209">
        <f t="shared" si="547"/>
        <v>4.9054778410082988E-8</v>
      </c>
      <c r="BT600" s="209">
        <f t="shared" si="548"/>
        <v>8.3393123297141065E-6</v>
      </c>
      <c r="BU600" s="209">
        <f t="shared" si="549"/>
        <v>3.2376153750654771E-3</v>
      </c>
      <c r="BV600" s="209">
        <f t="shared" si="550"/>
        <v>1.4000714267493643E-5</v>
      </c>
      <c r="CI600"/>
      <c r="CJ600"/>
      <c r="CK600"/>
      <c r="CL600"/>
      <c r="CM600"/>
    </row>
    <row r="601" spans="1:91" s="65" customFormat="1" ht="12.95" customHeight="1" thickBot="1" x14ac:dyDescent="0.3">
      <c r="A601" s="13">
        <v>4.6876694444444444</v>
      </c>
      <c r="B601" s="13">
        <v>-74.104577777777777</v>
      </c>
      <c r="C601" s="13">
        <v>28</v>
      </c>
      <c r="D601" s="13">
        <v>34</v>
      </c>
      <c r="E601" s="13">
        <v>1943</v>
      </c>
      <c r="F601" s="58" t="s">
        <v>13</v>
      </c>
      <c r="G601" s="59" t="s">
        <v>854</v>
      </c>
      <c r="H601" s="60" t="s">
        <v>855</v>
      </c>
      <c r="I601" s="68" t="s">
        <v>1587</v>
      </c>
      <c r="J601" s="16"/>
      <c r="K601" s="66">
        <v>39951</v>
      </c>
      <c r="L601" s="69">
        <v>5</v>
      </c>
      <c r="M601" s="16">
        <v>7</v>
      </c>
      <c r="N601" s="3">
        <f t="shared" si="500"/>
        <v>150</v>
      </c>
      <c r="O601" s="3">
        <v>30</v>
      </c>
      <c r="P601" s="16" t="s">
        <v>1593</v>
      </c>
      <c r="Q601" s="16">
        <v>1125</v>
      </c>
      <c r="R601" s="14"/>
      <c r="S601" s="14"/>
      <c r="T601" s="14"/>
      <c r="U601" s="17">
        <v>3.9E-2</v>
      </c>
      <c r="V601" s="143">
        <v>2.8800000000000002E-3</v>
      </c>
      <c r="W601" s="143">
        <v>3.2000000000000002E-3</v>
      </c>
      <c r="X601" s="143">
        <v>7.5000000000000002E-4</v>
      </c>
      <c r="Y601" s="146">
        <v>4.0000000000000003E-5</v>
      </c>
      <c r="Z601" s="143">
        <v>6.7999999999999996E-3</v>
      </c>
      <c r="AA601" s="146">
        <v>2.64</v>
      </c>
      <c r="AB601" s="221">
        <v>1.4999999999999999E-2</v>
      </c>
      <c r="AC601" s="237">
        <f t="shared" si="501"/>
        <v>5.1084441518785861E-5</v>
      </c>
      <c r="AD601" s="22">
        <f t="shared" si="502"/>
        <v>5.6760490576428735E-5</v>
      </c>
      <c r="AE601" s="22">
        <f t="shared" si="503"/>
        <v>1.3303239978850485E-5</v>
      </c>
      <c r="AF601" s="22">
        <f t="shared" si="504"/>
        <v>7.0950613220535917E-7</v>
      </c>
      <c r="AG601" s="22">
        <f t="shared" si="505"/>
        <v>1.2061604247491105E-4</v>
      </c>
      <c r="AH601" s="22">
        <f t="shared" si="506"/>
        <v>4.682740472555371E-2</v>
      </c>
      <c r="AI601" s="238">
        <f t="shared" si="507"/>
        <v>2.0249999999999999E-4</v>
      </c>
      <c r="AJ601" s="247">
        <f t="shared" si="508"/>
        <v>1.4190122644107183E-7</v>
      </c>
      <c r="AK601" s="23">
        <f t="shared" si="509"/>
        <v>1.5766802937896871E-7</v>
      </c>
      <c r="AL601" s="23">
        <f t="shared" si="510"/>
        <v>3.6953444385695793E-8</v>
      </c>
      <c r="AM601" s="23">
        <f t="shared" si="511"/>
        <v>1.9708503672371087E-9</v>
      </c>
      <c r="AN601" s="23">
        <f t="shared" si="512"/>
        <v>3.3504456243030845E-7</v>
      </c>
      <c r="AO601" s="23">
        <f t="shared" si="513"/>
        <v>1.3007612423764919E-4</v>
      </c>
      <c r="AP601" s="248">
        <f t="shared" si="514"/>
        <v>5.6250000000000001E-7</v>
      </c>
      <c r="AQ601" s="256">
        <f t="shared" si="515"/>
        <v>0.1576680293789687</v>
      </c>
      <c r="AR601" s="257">
        <f t="shared" si="516"/>
        <v>3.6953444385695797E-2</v>
      </c>
      <c r="AS601" s="257">
        <f t="shared" si="517"/>
        <v>1.9708503672371085E-3</v>
      </c>
      <c r="AT601" s="257">
        <f t="shared" si="518"/>
        <v>0.33504456243030845</v>
      </c>
      <c r="AU601" s="257">
        <f t="shared" si="519"/>
        <v>130.0761242376492</v>
      </c>
      <c r="AV601" s="258">
        <f t="shared" si="520"/>
        <v>0.5625</v>
      </c>
      <c r="AW601" s="264">
        <v>1</v>
      </c>
      <c r="AX601" s="265">
        <f t="shared" si="521"/>
        <v>0.1576680293789687</v>
      </c>
      <c r="AY601" s="265">
        <f t="shared" si="522"/>
        <v>3.6953444385695797E-2</v>
      </c>
      <c r="AZ601" s="265">
        <f t="shared" si="523"/>
        <v>1.9708503672371085E-3</v>
      </c>
      <c r="BA601" s="265">
        <f t="shared" si="524"/>
        <v>0.33504456243030845</v>
      </c>
      <c r="BB601" s="265">
        <f t="shared" si="525"/>
        <v>130.0761242376492</v>
      </c>
      <c r="BC601" s="266">
        <f t="shared" si="526"/>
        <v>0.5625</v>
      </c>
      <c r="BG601" s="13">
        <v>0.1</v>
      </c>
      <c r="BH601" s="13">
        <f t="shared" si="527"/>
        <v>112.5</v>
      </c>
      <c r="BI601"/>
      <c r="BJ601">
        <f t="shared" si="544"/>
        <v>112.5</v>
      </c>
      <c r="BK601" s="13">
        <f t="shared" si="528"/>
        <v>3.2000000000000003E-4</v>
      </c>
      <c r="BL601" s="13">
        <f t="shared" si="529"/>
        <v>7.5000000000000007E-5</v>
      </c>
      <c r="BM601" s="13">
        <f t="shared" si="530"/>
        <v>4.0000000000000007E-6</v>
      </c>
      <c r="BN601" s="13">
        <f t="shared" si="531"/>
        <v>6.8000000000000005E-4</v>
      </c>
      <c r="BO601" s="13">
        <f t="shared" si="532"/>
        <v>0.26400000000000001</v>
      </c>
      <c r="BP601" s="13">
        <f t="shared" si="533"/>
        <v>1.5E-3</v>
      </c>
      <c r="BQ601" s="13">
        <f t="shared" si="545"/>
        <v>8.0271455580135789E-6</v>
      </c>
      <c r="BR601" s="209">
        <f t="shared" si="546"/>
        <v>1.8813622401594325E-6</v>
      </c>
      <c r="BS601" s="209">
        <f t="shared" si="547"/>
        <v>1.0033931947516974E-7</v>
      </c>
      <c r="BT601" s="209">
        <f t="shared" si="548"/>
        <v>1.7057684310778852E-5</v>
      </c>
      <c r="BU601" s="209">
        <f t="shared" si="549"/>
        <v>6.622395085361203E-3</v>
      </c>
      <c r="BV601" s="209">
        <f t="shared" si="550"/>
        <v>2.8637824638055179E-5</v>
      </c>
      <c r="CI601"/>
      <c r="CJ601"/>
      <c r="CK601"/>
      <c r="CL601"/>
      <c r="CM601"/>
    </row>
    <row r="602" spans="1:91" s="65" customFormat="1" ht="12.95" customHeight="1" thickBot="1" x14ac:dyDescent="0.3">
      <c r="A602" s="13">
        <v>4.6881489847452897</v>
      </c>
      <c r="B602" s="13">
        <v>-74.104574073578405</v>
      </c>
      <c r="C602" s="13">
        <v>28</v>
      </c>
      <c r="D602" s="13">
        <v>34</v>
      </c>
      <c r="E602" s="13">
        <v>1943</v>
      </c>
      <c r="F602" s="58" t="s">
        <v>13</v>
      </c>
      <c r="G602" s="59" t="s">
        <v>1134</v>
      </c>
      <c r="H602" s="60" t="s">
        <v>1135</v>
      </c>
      <c r="I602" s="16" t="s">
        <v>1570</v>
      </c>
      <c r="J602" s="16"/>
      <c r="K602" s="66">
        <v>40169</v>
      </c>
      <c r="L602" s="16">
        <v>9</v>
      </c>
      <c r="M602" s="16">
        <v>7</v>
      </c>
      <c r="N602" s="3">
        <f t="shared" si="500"/>
        <v>270</v>
      </c>
      <c r="O602" s="3">
        <v>30</v>
      </c>
      <c r="P602" s="16" t="s">
        <v>1554</v>
      </c>
      <c r="Q602" s="62">
        <v>550</v>
      </c>
      <c r="R602" s="14"/>
      <c r="S602" s="14"/>
      <c r="T602" s="14"/>
      <c r="U602" s="17">
        <v>3.9E-2</v>
      </c>
      <c r="V602" s="33">
        <v>0.36</v>
      </c>
      <c r="W602" s="34">
        <v>1.8</v>
      </c>
      <c r="X602" s="33">
        <v>10.3</v>
      </c>
      <c r="Y602" s="29">
        <f>0.01805*1000</f>
        <v>18.05</v>
      </c>
      <c r="Z602" s="34">
        <v>311.5</v>
      </c>
      <c r="AA602" s="21">
        <f>0.003125*1000</f>
        <v>3.125</v>
      </c>
      <c r="AB602" s="216">
        <v>0.28499999999999998</v>
      </c>
      <c r="AC602" s="237">
        <f t="shared" si="501"/>
        <v>3.1218269817035803E-3</v>
      </c>
      <c r="AD602" s="22">
        <f t="shared" si="502"/>
        <v>1.5609134908517902E-2</v>
      </c>
      <c r="AE602" s="22">
        <f t="shared" si="503"/>
        <v>8.9318938643185769E-2</v>
      </c>
      <c r="AF602" s="22">
        <f t="shared" si="504"/>
        <v>0.15652493616597118</v>
      </c>
      <c r="AG602" s="22">
        <f t="shared" si="505"/>
        <v>2.701247513335181</v>
      </c>
      <c r="AH602" s="22">
        <f t="shared" si="506"/>
        <v>2.7099192549510247E-2</v>
      </c>
      <c r="AI602" s="238">
        <f t="shared" si="507"/>
        <v>1.8810000000000001E-3</v>
      </c>
      <c r="AJ602" s="247">
        <f t="shared" si="508"/>
        <v>8.6717416158432791E-6</v>
      </c>
      <c r="AK602" s="23">
        <f t="shared" si="509"/>
        <v>4.3358708079216396E-5</v>
      </c>
      <c r="AL602" s="23">
        <f t="shared" si="510"/>
        <v>2.4810816289773824E-4</v>
      </c>
      <c r="AM602" s="23">
        <f t="shared" si="511"/>
        <v>4.3479148934991998E-4</v>
      </c>
      <c r="AN602" s="23">
        <f t="shared" si="512"/>
        <v>7.503465314819947E-3</v>
      </c>
      <c r="AO602" s="23">
        <f t="shared" si="513"/>
        <v>7.5275534859750687E-5</v>
      </c>
      <c r="AP602" s="248">
        <f t="shared" si="514"/>
        <v>5.2249999999999999E-6</v>
      </c>
      <c r="AQ602" s="256">
        <f t="shared" si="515"/>
        <v>43.358708079216399</v>
      </c>
      <c r="AR602" s="257">
        <f t="shared" si="516"/>
        <v>248.10816289773825</v>
      </c>
      <c r="AS602" s="257">
        <f t="shared" si="517"/>
        <v>434.79148934991997</v>
      </c>
      <c r="AT602" s="257">
        <f t="shared" si="518"/>
        <v>7503.4653148199468</v>
      </c>
      <c r="AU602" s="257">
        <f t="shared" si="519"/>
        <v>75.275534859750692</v>
      </c>
      <c r="AV602" s="258">
        <f t="shared" si="520"/>
        <v>5.2249999999999996</v>
      </c>
      <c r="AW602" s="264">
        <v>1</v>
      </c>
      <c r="AX602" s="265">
        <f t="shared" si="521"/>
        <v>43.358708079216399</v>
      </c>
      <c r="AY602" s="265">
        <f t="shared" si="522"/>
        <v>248.10816289773825</v>
      </c>
      <c r="AZ602" s="265">
        <f t="shared" si="523"/>
        <v>434.79148934991997</v>
      </c>
      <c r="BA602" s="265">
        <f t="shared" si="524"/>
        <v>7503.4653148199468</v>
      </c>
      <c r="BB602" s="265">
        <f t="shared" si="525"/>
        <v>75.275534859750692</v>
      </c>
      <c r="BC602" s="266">
        <f t="shared" si="526"/>
        <v>5.2249999999999996</v>
      </c>
      <c r="BG602" s="13">
        <v>0.1</v>
      </c>
      <c r="BH602" s="13">
        <f t="shared" si="527"/>
        <v>55</v>
      </c>
      <c r="BI602"/>
      <c r="BJ602">
        <f t="shared" si="544"/>
        <v>55</v>
      </c>
      <c r="BK602" s="13">
        <f t="shared" si="528"/>
        <v>0.18000000000000002</v>
      </c>
      <c r="BL602" s="13">
        <f t="shared" si="529"/>
        <v>1.03</v>
      </c>
      <c r="BM602" s="13">
        <f t="shared" si="530"/>
        <v>1.8050000000000002</v>
      </c>
      <c r="BN602" s="13">
        <f t="shared" si="531"/>
        <v>31.150000000000002</v>
      </c>
      <c r="BO602" s="13">
        <f t="shared" si="532"/>
        <v>0.3125</v>
      </c>
      <c r="BP602" s="13">
        <f t="shared" si="533"/>
        <v>2.8499999999999998E-2</v>
      </c>
      <c r="BQ602" s="13">
        <f t="shared" si="545"/>
        <v>2.2074650284537342E-3</v>
      </c>
      <c r="BR602" s="209">
        <f t="shared" si="546"/>
        <v>1.2631605440596364E-2</v>
      </c>
      <c r="BS602" s="209">
        <f t="shared" si="547"/>
        <v>2.2135968757549945E-2</v>
      </c>
      <c r="BT602" s="209">
        <f t="shared" si="548"/>
        <v>0.38201408686852117</v>
      </c>
      <c r="BU602" s="209">
        <f t="shared" si="549"/>
        <v>3.8324045632877331E-3</v>
      </c>
      <c r="BV602" s="209">
        <f t="shared" si="550"/>
        <v>2.6601357108237925E-4</v>
      </c>
      <c r="CI602"/>
      <c r="CJ602"/>
      <c r="CK602"/>
      <c r="CL602"/>
      <c r="CM602"/>
    </row>
    <row r="603" spans="1:91" s="65" customFormat="1" ht="12.95" customHeight="1" thickBot="1" x14ac:dyDescent="0.3">
      <c r="A603" s="13">
        <v>4.6882822509617004</v>
      </c>
      <c r="B603" s="13">
        <v>-74.099032324244305</v>
      </c>
      <c r="C603" s="13">
        <v>29</v>
      </c>
      <c r="D603" s="13">
        <v>34</v>
      </c>
      <c r="E603" s="13">
        <v>2435</v>
      </c>
      <c r="F603" s="58" t="s">
        <v>13</v>
      </c>
      <c r="G603" s="59" t="s">
        <v>893</v>
      </c>
      <c r="H603" s="60" t="s">
        <v>894</v>
      </c>
      <c r="I603" s="16" t="s">
        <v>1587</v>
      </c>
      <c r="J603" s="16"/>
      <c r="K603" s="73">
        <v>39259</v>
      </c>
      <c r="L603" s="16">
        <v>12</v>
      </c>
      <c r="M603" s="16">
        <v>7</v>
      </c>
      <c r="N603" s="3">
        <f t="shared" si="500"/>
        <v>360</v>
      </c>
      <c r="O603" s="3">
        <v>30</v>
      </c>
      <c r="P603" s="16" t="s">
        <v>1593</v>
      </c>
      <c r="Q603" s="62">
        <v>550</v>
      </c>
      <c r="R603" s="14"/>
      <c r="S603" s="14"/>
      <c r="T603" s="14"/>
      <c r="U603" s="17">
        <v>3.9E-2</v>
      </c>
      <c r="V603" s="143">
        <v>2.8800000000000002E-3</v>
      </c>
      <c r="W603" s="143">
        <v>3.2000000000000002E-3</v>
      </c>
      <c r="X603" s="143">
        <v>7.5000000000000002E-4</v>
      </c>
      <c r="Y603" s="146">
        <v>4.0000000000000003E-5</v>
      </c>
      <c r="Z603" s="143">
        <v>6.7999999999999996E-3</v>
      </c>
      <c r="AA603" s="146">
        <v>2.64</v>
      </c>
      <c r="AB603" s="221">
        <v>1.4999999999999999E-2</v>
      </c>
      <c r="AC603" s="237">
        <f t="shared" si="501"/>
        <v>2.4974615853628644E-5</v>
      </c>
      <c r="AD603" s="22">
        <f t="shared" si="502"/>
        <v>2.7749573170698493E-5</v>
      </c>
      <c r="AE603" s="22">
        <f t="shared" si="503"/>
        <v>6.5038062118824593E-6</v>
      </c>
      <c r="AF603" s="22">
        <f t="shared" si="504"/>
        <v>3.4686966463373119E-7</v>
      </c>
      <c r="AG603" s="22">
        <f t="shared" si="505"/>
        <v>5.8967842987734291E-5</v>
      </c>
      <c r="AH603" s="22">
        <f t="shared" si="506"/>
        <v>2.2893397865826257E-2</v>
      </c>
      <c r="AI603" s="238">
        <f t="shared" si="507"/>
        <v>9.8999999999999994E-5</v>
      </c>
      <c r="AJ603" s="247">
        <f t="shared" si="508"/>
        <v>6.937393292674624E-8</v>
      </c>
      <c r="AK603" s="23">
        <f t="shared" si="509"/>
        <v>7.7082147696384702E-8</v>
      </c>
      <c r="AL603" s="23">
        <f t="shared" si="510"/>
        <v>1.8066128366340164E-8</v>
      </c>
      <c r="AM603" s="23">
        <f t="shared" si="511"/>
        <v>9.6352684620480882E-10</v>
      </c>
      <c r="AN603" s="23">
        <f t="shared" si="512"/>
        <v>1.6379956385481747E-7</v>
      </c>
      <c r="AO603" s="23">
        <f t="shared" si="513"/>
        <v>6.3592771849517376E-5</v>
      </c>
      <c r="AP603" s="248">
        <f t="shared" si="514"/>
        <v>2.7499999999999996E-7</v>
      </c>
      <c r="AQ603" s="256">
        <f t="shared" si="515"/>
        <v>7.7082147696384704E-2</v>
      </c>
      <c r="AR603" s="257">
        <f t="shared" si="516"/>
        <v>1.8066128366340164E-2</v>
      </c>
      <c r="AS603" s="257">
        <f t="shared" si="517"/>
        <v>9.6352684620480884E-4</v>
      </c>
      <c r="AT603" s="257">
        <f t="shared" si="518"/>
        <v>0.16379956385481748</v>
      </c>
      <c r="AU603" s="257">
        <f t="shared" si="519"/>
        <v>63.592771849517376</v>
      </c>
      <c r="AV603" s="258">
        <f t="shared" si="520"/>
        <v>0.27499999999999997</v>
      </c>
      <c r="AW603" s="264">
        <v>1</v>
      </c>
      <c r="AX603" s="265">
        <f t="shared" si="521"/>
        <v>7.7082147696384704E-2</v>
      </c>
      <c r="AY603" s="265">
        <f t="shared" si="522"/>
        <v>1.8066128366340164E-2</v>
      </c>
      <c r="AZ603" s="265">
        <f t="shared" si="523"/>
        <v>9.6352684620480884E-4</v>
      </c>
      <c r="BA603" s="265">
        <f t="shared" si="524"/>
        <v>0.16379956385481748</v>
      </c>
      <c r="BB603" s="265">
        <f t="shared" si="525"/>
        <v>63.592771849517376</v>
      </c>
      <c r="BC603" s="266">
        <f t="shared" si="526"/>
        <v>0.27499999999999997</v>
      </c>
      <c r="BG603" s="13">
        <v>0.1</v>
      </c>
      <c r="BH603" s="13">
        <f t="shared" si="527"/>
        <v>55</v>
      </c>
      <c r="BI603"/>
      <c r="BJ603">
        <f t="shared" si="544"/>
        <v>55</v>
      </c>
      <c r="BK603" s="13">
        <f t="shared" si="528"/>
        <v>3.2000000000000003E-4</v>
      </c>
      <c r="BL603" s="13">
        <f t="shared" si="529"/>
        <v>7.5000000000000007E-5</v>
      </c>
      <c r="BM603" s="13">
        <f t="shared" si="530"/>
        <v>4.0000000000000007E-6</v>
      </c>
      <c r="BN603" s="13">
        <f t="shared" si="531"/>
        <v>6.8000000000000005E-4</v>
      </c>
      <c r="BO603" s="13">
        <f t="shared" si="532"/>
        <v>0.26400000000000001</v>
      </c>
      <c r="BP603" s="13">
        <f t="shared" si="533"/>
        <v>1.5E-3</v>
      </c>
      <c r="BQ603" s="13">
        <f t="shared" si="545"/>
        <v>3.9243822728066389E-6</v>
      </c>
      <c r="BR603" s="209">
        <f t="shared" si="546"/>
        <v>9.1977709518905595E-7</v>
      </c>
      <c r="BS603" s="209">
        <f t="shared" si="547"/>
        <v>4.9054778410082988E-8</v>
      </c>
      <c r="BT603" s="209">
        <f t="shared" si="548"/>
        <v>8.3393123297141065E-6</v>
      </c>
      <c r="BU603" s="209">
        <f t="shared" si="549"/>
        <v>3.2376153750654771E-3</v>
      </c>
      <c r="BV603" s="209">
        <f t="shared" si="550"/>
        <v>1.4000714267493643E-5</v>
      </c>
      <c r="CI603"/>
      <c r="CJ603"/>
      <c r="CK603"/>
      <c r="CL603"/>
      <c r="CM603"/>
    </row>
    <row r="604" spans="1:91" s="65" customFormat="1" ht="12.95" customHeight="1" thickBot="1" x14ac:dyDescent="0.3">
      <c r="A604" s="13">
        <v>4.6886944444444447</v>
      </c>
      <c r="B604" s="13">
        <v>-74.053763888888881</v>
      </c>
      <c r="C604" s="13">
        <v>34</v>
      </c>
      <c r="D604" s="13">
        <v>34</v>
      </c>
      <c r="E604" s="13">
        <v>2440</v>
      </c>
      <c r="F604" s="58" t="s">
        <v>13</v>
      </c>
      <c r="G604" s="59" t="s">
        <v>1072</v>
      </c>
      <c r="H604" s="60" t="s">
        <v>1074</v>
      </c>
      <c r="I604" s="16" t="s">
        <v>1594</v>
      </c>
      <c r="J604" s="16"/>
      <c r="K604" s="66">
        <v>39525</v>
      </c>
      <c r="L604" s="16">
        <v>13</v>
      </c>
      <c r="M604" s="16">
        <v>7</v>
      </c>
      <c r="N604" s="3">
        <f t="shared" si="500"/>
        <v>390</v>
      </c>
      <c r="O604" s="3">
        <v>30</v>
      </c>
      <c r="P604" s="16" t="s">
        <v>1632</v>
      </c>
      <c r="Q604" s="16">
        <v>331.5</v>
      </c>
      <c r="R604" s="14"/>
      <c r="S604" s="14"/>
      <c r="T604" s="14"/>
      <c r="U604" s="17">
        <v>3.9E-2</v>
      </c>
      <c r="V604" s="33">
        <v>0.36</v>
      </c>
      <c r="W604" s="34">
        <v>1.8</v>
      </c>
      <c r="X604" s="33">
        <v>10.3</v>
      </c>
      <c r="Y604" s="29">
        <f>0.01805*1000</f>
        <v>18.05</v>
      </c>
      <c r="Z604" s="34">
        <v>311.5</v>
      </c>
      <c r="AA604" s="21">
        <f>0.003125*1000</f>
        <v>3.125</v>
      </c>
      <c r="AB604" s="216">
        <v>0.28499999999999998</v>
      </c>
      <c r="AC604" s="237">
        <f t="shared" si="501"/>
        <v>1.8816102626086123E-3</v>
      </c>
      <c r="AD604" s="22">
        <f t="shared" si="502"/>
        <v>9.4080513130430643E-3</v>
      </c>
      <c r="AE604" s="22">
        <f t="shared" si="503"/>
        <v>5.383496029130197E-2</v>
      </c>
      <c r="AF604" s="22">
        <f t="shared" si="504"/>
        <v>9.4341847889126251E-2</v>
      </c>
      <c r="AG604" s="22">
        <f t="shared" si="505"/>
        <v>1.6281155466738411</v>
      </c>
      <c r="AH604" s="22">
        <f t="shared" si="506"/>
        <v>1.6333422418477541E-2</v>
      </c>
      <c r="AI604" s="238">
        <f t="shared" si="507"/>
        <v>1.1337300000000001E-3</v>
      </c>
      <c r="AJ604" s="247">
        <f t="shared" si="508"/>
        <v>5.2266951739128123E-6</v>
      </c>
      <c r="AK604" s="23">
        <f t="shared" si="509"/>
        <v>2.6133475869564069E-5</v>
      </c>
      <c r="AL604" s="23">
        <f t="shared" si="510"/>
        <v>1.495415563647277E-4</v>
      </c>
      <c r="AM604" s="23">
        <f t="shared" si="511"/>
        <v>2.6206068858090626E-4</v>
      </c>
      <c r="AN604" s="23">
        <f t="shared" si="512"/>
        <v>4.5225431852051138E-3</v>
      </c>
      <c r="AO604" s="23">
        <f t="shared" si="513"/>
        <v>4.5370617829104277E-5</v>
      </c>
      <c r="AP604" s="248">
        <f t="shared" si="514"/>
        <v>3.1492500000000004E-6</v>
      </c>
      <c r="AQ604" s="256">
        <f t="shared" si="515"/>
        <v>26.133475869564069</v>
      </c>
      <c r="AR604" s="257">
        <f t="shared" si="516"/>
        <v>149.54155636472768</v>
      </c>
      <c r="AS604" s="257">
        <f t="shared" si="517"/>
        <v>262.06068858090629</v>
      </c>
      <c r="AT604" s="257">
        <f t="shared" si="518"/>
        <v>4522.5431852051142</v>
      </c>
      <c r="AU604" s="257">
        <f t="shared" si="519"/>
        <v>45.370617829104276</v>
      </c>
      <c r="AV604" s="258">
        <f t="shared" si="520"/>
        <v>3.1492500000000003</v>
      </c>
      <c r="AW604" s="264">
        <v>1</v>
      </c>
      <c r="AX604" s="265">
        <f t="shared" si="521"/>
        <v>26.133475869564069</v>
      </c>
      <c r="AY604" s="265">
        <f t="shared" si="522"/>
        <v>149.54155636472768</v>
      </c>
      <c r="AZ604" s="265">
        <f t="shared" si="523"/>
        <v>262.06068858090629</v>
      </c>
      <c r="BA604" s="265">
        <f t="shared" si="524"/>
        <v>4522.5431852051142</v>
      </c>
      <c r="BB604" s="265">
        <f t="shared" si="525"/>
        <v>45.370617829104276</v>
      </c>
      <c r="BC604" s="266">
        <f t="shared" si="526"/>
        <v>3.1492500000000003</v>
      </c>
      <c r="BG604" s="13">
        <v>0.1</v>
      </c>
      <c r="BH604" s="13">
        <f t="shared" si="527"/>
        <v>33.15</v>
      </c>
      <c r="BI604"/>
      <c r="BJ604">
        <f t="shared" si="544"/>
        <v>33.15</v>
      </c>
      <c r="BK604" s="13">
        <f t="shared" si="528"/>
        <v>0.18000000000000002</v>
      </c>
      <c r="BL604" s="13">
        <f t="shared" si="529"/>
        <v>1.03</v>
      </c>
      <c r="BM604" s="13">
        <f t="shared" si="530"/>
        <v>1.8050000000000002</v>
      </c>
      <c r="BN604" s="13">
        <f t="shared" si="531"/>
        <v>31.150000000000002</v>
      </c>
      <c r="BO604" s="13">
        <f t="shared" si="532"/>
        <v>0.3125</v>
      </c>
      <c r="BP604" s="13">
        <f t="shared" si="533"/>
        <v>2.8499999999999998E-2</v>
      </c>
      <c r="BQ604" s="13">
        <f t="shared" si="545"/>
        <v>1.3304993762407505E-3</v>
      </c>
      <c r="BR604" s="209">
        <f t="shared" si="546"/>
        <v>7.6134130973776271E-3</v>
      </c>
      <c r="BS604" s="209">
        <f t="shared" si="547"/>
        <v>1.3341952078414189E-2</v>
      </c>
      <c r="BT604" s="209">
        <f t="shared" si="548"/>
        <v>0.23025030872166319</v>
      </c>
      <c r="BU604" s="209">
        <f t="shared" si="549"/>
        <v>2.3098947504179698E-3</v>
      </c>
      <c r="BV604" s="209">
        <f t="shared" si="550"/>
        <v>1.6033363420692493E-4</v>
      </c>
      <c r="CI604"/>
      <c r="CJ604"/>
      <c r="CK604"/>
      <c r="CL604"/>
      <c r="CM604"/>
    </row>
    <row r="605" spans="1:91" s="65" customFormat="1" ht="12.95" customHeight="1" thickBot="1" x14ac:dyDescent="0.3">
      <c r="A605" s="13">
        <v>4.68883286571974</v>
      </c>
      <c r="B605" s="13">
        <v>-74.096696616459397</v>
      </c>
      <c r="C605" s="13">
        <v>29</v>
      </c>
      <c r="D605" s="13">
        <v>34</v>
      </c>
      <c r="E605" s="13">
        <v>2435</v>
      </c>
      <c r="F605" s="3" t="s">
        <v>5</v>
      </c>
      <c r="G605" s="4" t="s">
        <v>240</v>
      </c>
      <c r="H605" s="5" t="s">
        <v>241</v>
      </c>
      <c r="I605" s="14" t="s">
        <v>1589</v>
      </c>
      <c r="J605" s="3" t="s">
        <v>1553</v>
      </c>
      <c r="K605" s="6">
        <v>40655</v>
      </c>
      <c r="L605" s="15">
        <v>12</v>
      </c>
      <c r="M605" s="3">
        <v>7</v>
      </c>
      <c r="N605" s="3">
        <f t="shared" si="500"/>
        <v>360</v>
      </c>
      <c r="O605" s="3">
        <v>30</v>
      </c>
      <c r="P605" s="14" t="s">
        <v>1554</v>
      </c>
      <c r="Q605" s="3">
        <v>1000</v>
      </c>
      <c r="R605" s="14"/>
      <c r="S605" s="14"/>
      <c r="T605" s="14">
        <f>0.738210935315612*Q605</f>
        <v>738.21093531561201</v>
      </c>
      <c r="U605" s="17">
        <v>3.9E-2</v>
      </c>
      <c r="V605" s="27">
        <v>2.02</v>
      </c>
      <c r="W605" s="28">
        <v>10.1</v>
      </c>
      <c r="X605" s="27">
        <v>1.9</v>
      </c>
      <c r="Y605" s="155">
        <v>18.05</v>
      </c>
      <c r="Z605" s="28">
        <v>160.19999999999999</v>
      </c>
      <c r="AA605" s="21">
        <v>3.125</v>
      </c>
      <c r="AB605" s="222">
        <v>1.0149999999999999</v>
      </c>
      <c r="AC605" s="237">
        <f t="shared" si="501"/>
        <v>5.5360179148869697E-2</v>
      </c>
      <c r="AD605" s="22">
        <f t="shared" si="502"/>
        <v>0.27680089574434852</v>
      </c>
      <c r="AE605" s="22">
        <f t="shared" si="503"/>
        <v>5.2071455635075453E-2</v>
      </c>
      <c r="AF605" s="22">
        <f t="shared" si="504"/>
        <v>0.49467882853321682</v>
      </c>
      <c r="AG605" s="22">
        <f t="shared" si="505"/>
        <v>4.3904458909153092</v>
      </c>
      <c r="AH605" s="22">
        <f t="shared" si="506"/>
        <v>8.5643841505058313E-2</v>
      </c>
      <c r="AI605" s="238">
        <f t="shared" si="507"/>
        <v>2.117140919214415E-2</v>
      </c>
      <c r="AJ605" s="247">
        <f t="shared" si="508"/>
        <v>1.5377827541352692E-4</v>
      </c>
      <c r="AK605" s="23">
        <f t="shared" si="509"/>
        <v>7.6889137706763477E-4</v>
      </c>
      <c r="AL605" s="23">
        <f t="shared" si="510"/>
        <v>1.4464293231965404E-4</v>
      </c>
      <c r="AM605" s="23">
        <f t="shared" si="511"/>
        <v>1.3741078570367134E-3</v>
      </c>
      <c r="AN605" s="23">
        <f t="shared" si="512"/>
        <v>1.2195683030320304E-2</v>
      </c>
      <c r="AO605" s="23">
        <f t="shared" si="513"/>
        <v>2.3789955973627309E-4</v>
      </c>
      <c r="AP605" s="248">
        <f t="shared" si="514"/>
        <v>5.8809469978178193E-5</v>
      </c>
      <c r="AQ605" s="256">
        <f t="shared" si="515"/>
        <v>768.89137706763472</v>
      </c>
      <c r="AR605" s="257">
        <f t="shared" si="516"/>
        <v>144.64293231965405</v>
      </c>
      <c r="AS605" s="257">
        <f t="shared" si="517"/>
        <v>1374.1078570367133</v>
      </c>
      <c r="AT605" s="257">
        <f t="shared" si="518"/>
        <v>12195.683030320304</v>
      </c>
      <c r="AU605" s="257">
        <f t="shared" si="519"/>
        <v>237.89955973627309</v>
      </c>
      <c r="AV605" s="258">
        <f t="shared" si="520"/>
        <v>58.809469978178193</v>
      </c>
      <c r="AW605" s="264">
        <v>1</v>
      </c>
      <c r="AX605" s="265">
        <f t="shared" si="521"/>
        <v>768.89137706763472</v>
      </c>
      <c r="AY605" s="265">
        <f t="shared" si="522"/>
        <v>144.64293231965405</v>
      </c>
      <c r="AZ605" s="265">
        <f t="shared" si="523"/>
        <v>1374.1078570367133</v>
      </c>
      <c r="BA605" s="265">
        <f t="shared" si="524"/>
        <v>12195.683030320304</v>
      </c>
      <c r="BB605" s="265">
        <f t="shared" si="525"/>
        <v>237.89955973627309</v>
      </c>
      <c r="BC605" s="266">
        <f t="shared" si="526"/>
        <v>58.809469978178193</v>
      </c>
      <c r="BD605" s="211">
        <f>'F. CONVERSIÓN DE CARBÓN A CARNE'!$F$20</f>
        <v>0.16207300021353654</v>
      </c>
      <c r="BG605" s="13">
        <v>0.1</v>
      </c>
      <c r="BH605" s="13">
        <f t="shared" si="527"/>
        <v>100</v>
      </c>
      <c r="BI605">
        <f>(((((BD605+BE605+BF605)/0.738210935315612)^2)+((BH605/Q605)^2))^(1/2))*T605</f>
        <v>178.09326558972555</v>
      </c>
      <c r="BJ605">
        <f t="shared" ref="BJ605:BJ606" si="551">(((BH605)^2)+((BI605^2))^(1/2))</f>
        <v>10178.093265589725</v>
      </c>
      <c r="BK605" s="13">
        <f t="shared" si="528"/>
        <v>1.01</v>
      </c>
      <c r="BL605" s="13">
        <f t="shared" si="529"/>
        <v>0.19</v>
      </c>
      <c r="BM605" s="13">
        <f t="shared" si="530"/>
        <v>1.8050000000000002</v>
      </c>
      <c r="BN605" s="13">
        <f t="shared" si="531"/>
        <v>16.02</v>
      </c>
      <c r="BO605" s="13">
        <f t="shared" si="532"/>
        <v>0.3125</v>
      </c>
      <c r="BP605" s="13">
        <f t="shared" si="533"/>
        <v>0.10149999999999999</v>
      </c>
      <c r="BQ605" s="13">
        <f>((((BJ605/(Q605+R605+S605+T605))^2)+((BK605/W605)^2))^(1/2))*AD605</f>
        <v>1.6210438496333497</v>
      </c>
      <c r="BR605" s="209">
        <f>((((BJ605/(Q605+R605+S605+T605))^2)+((BL605/X605)^2))^(1/2))*AE605</f>
        <v>0.30494884300033304</v>
      </c>
      <c r="BS605" s="209">
        <f>(((((BJ605/(Q605+R605+S605+T605))^2)+((BM605/Y605)^2))^(1/2))*AF605)</f>
        <v>2.8970140085031639</v>
      </c>
      <c r="BT605" s="209">
        <f>((((BJ605/(Q605+R605+S605+T605))^2)+((BN605/Z605)^2))^(1/2))*AG605</f>
        <v>25.71200244665966</v>
      </c>
      <c r="BU605" s="209">
        <f>((((BJ605/(Q605+R605+S605+T605))^2)+((BO605/AA605)^2))^(1/2))*AH605</f>
        <v>0.50156059704002143</v>
      </c>
      <c r="BV605" s="209">
        <f>((((BJ605/(Q605+R605+S605+T605))^2)+((BP605/AB605)^2))^(1/2))*AI605</f>
        <v>0.1239872528833641</v>
      </c>
      <c r="CI605"/>
      <c r="CJ605"/>
      <c r="CK605"/>
      <c r="CL605"/>
      <c r="CM605"/>
    </row>
    <row r="606" spans="1:91" s="65" customFormat="1" ht="12.95" customHeight="1" thickBot="1" x14ac:dyDescent="0.3">
      <c r="A606" s="13">
        <v>4.6894640000000001</v>
      </c>
      <c r="B606" s="13">
        <v>-74.128770000000003</v>
      </c>
      <c r="C606" s="13">
        <v>26</v>
      </c>
      <c r="D606" s="13">
        <v>34</v>
      </c>
      <c r="E606" s="13">
        <v>1941</v>
      </c>
      <c r="F606" s="3" t="s">
        <v>13</v>
      </c>
      <c r="G606" s="4" t="s">
        <v>330</v>
      </c>
      <c r="H606" s="5" t="s">
        <v>1597</v>
      </c>
      <c r="I606" s="14" t="s">
        <v>1594</v>
      </c>
      <c r="J606" s="3" t="s">
        <v>1565</v>
      </c>
      <c r="K606" s="6">
        <v>40626</v>
      </c>
      <c r="L606" s="15">
        <v>12</v>
      </c>
      <c r="M606" s="3">
        <v>7</v>
      </c>
      <c r="N606" s="3">
        <f t="shared" si="500"/>
        <v>360</v>
      </c>
      <c r="O606" s="3">
        <v>30</v>
      </c>
      <c r="P606" s="14" t="s">
        <v>1554</v>
      </c>
      <c r="Q606" s="3">
        <v>600</v>
      </c>
      <c r="R606" s="14"/>
      <c r="S606" s="14">
        <f>0.392899638837687*Q606</f>
        <v>235.73978330261221</v>
      </c>
      <c r="T606" s="14"/>
      <c r="U606" s="17">
        <v>3.9E-2</v>
      </c>
      <c r="V606" s="27">
        <v>2</v>
      </c>
      <c r="W606" s="28">
        <v>10</v>
      </c>
      <c r="X606" s="27">
        <v>4.3</v>
      </c>
      <c r="Y606" s="29">
        <v>18.05</v>
      </c>
      <c r="Z606" s="28">
        <v>148.69999999999999</v>
      </c>
      <c r="AA606" s="31">
        <v>3.125</v>
      </c>
      <c r="AB606" s="225">
        <v>0.90300000000000002</v>
      </c>
      <c r="AC606" s="237">
        <f t="shared" si="501"/>
        <v>2.6353888941385843E-2</v>
      </c>
      <c r="AD606" s="22">
        <f t="shared" si="502"/>
        <v>0.13176944470692917</v>
      </c>
      <c r="AE606" s="22">
        <f t="shared" si="503"/>
        <v>5.6660861223979557E-2</v>
      </c>
      <c r="AF606" s="22">
        <f t="shared" si="504"/>
        <v>0.23784384769600719</v>
      </c>
      <c r="AG606" s="22">
        <f t="shared" si="505"/>
        <v>1.9594116427920374</v>
      </c>
      <c r="AH606" s="22">
        <f t="shared" si="506"/>
        <v>4.1177951470915373E-2</v>
      </c>
      <c r="AI606" s="238">
        <f t="shared" si="507"/>
        <v>9.0560762918671066E-3</v>
      </c>
      <c r="AJ606" s="247">
        <f t="shared" si="508"/>
        <v>7.3205247059405121E-5</v>
      </c>
      <c r="AK606" s="23">
        <f t="shared" si="509"/>
        <v>3.6602623529702544E-4</v>
      </c>
      <c r="AL606" s="23">
        <f t="shared" si="510"/>
        <v>1.57391281177721E-4</v>
      </c>
      <c r="AM606" s="23">
        <f t="shared" si="511"/>
        <v>6.6067735471113105E-4</v>
      </c>
      <c r="AN606" s="23">
        <f t="shared" si="512"/>
        <v>5.4428101188667708E-3</v>
      </c>
      <c r="AO606" s="23">
        <f t="shared" si="513"/>
        <v>1.1438319853032048E-4</v>
      </c>
      <c r="AP606" s="248">
        <f t="shared" si="514"/>
        <v>2.515576747740863E-5</v>
      </c>
      <c r="AQ606" s="256">
        <f t="shared" si="515"/>
        <v>366.02623529702544</v>
      </c>
      <c r="AR606" s="257">
        <f t="shared" si="516"/>
        <v>157.391281177721</v>
      </c>
      <c r="AS606" s="257">
        <f t="shared" si="517"/>
        <v>660.6773547111311</v>
      </c>
      <c r="AT606" s="257">
        <f t="shared" si="518"/>
        <v>5442.8101188667706</v>
      </c>
      <c r="AU606" s="257">
        <f t="shared" si="519"/>
        <v>114.38319853032048</v>
      </c>
      <c r="AV606" s="258">
        <f t="shared" si="520"/>
        <v>25.155767477408631</v>
      </c>
      <c r="AW606" s="264">
        <v>1</v>
      </c>
      <c r="AX606" s="265">
        <f t="shared" si="521"/>
        <v>366.02623529702544</v>
      </c>
      <c r="AY606" s="265">
        <f t="shared" si="522"/>
        <v>157.391281177721</v>
      </c>
      <c r="AZ606" s="265">
        <f t="shared" si="523"/>
        <v>660.6773547111311</v>
      </c>
      <c r="BA606" s="265">
        <f t="shared" si="524"/>
        <v>5442.8101188667706</v>
      </c>
      <c r="BB606" s="265">
        <f t="shared" si="525"/>
        <v>114.38319853032048</v>
      </c>
      <c r="BC606" s="266">
        <f t="shared" si="526"/>
        <v>25.155767477408631</v>
      </c>
      <c r="BE606" s="212">
        <f>'F. CONVERSIÓN DE CARBÓN A CARNE'!$H$20</f>
        <v>8.6971304768698895E-2</v>
      </c>
      <c r="BG606" s="13">
        <v>0.1</v>
      </c>
      <c r="BH606" s="13">
        <f t="shared" si="527"/>
        <v>60</v>
      </c>
      <c r="BI606">
        <f>(((((BD606+BE606+BF606)/0.392899638837687)^2)+((BH606/Q606)^2))^(1/2))*S606</f>
        <v>57.260590998144544</v>
      </c>
      <c r="BJ606">
        <f t="shared" si="551"/>
        <v>3657.2605909981444</v>
      </c>
      <c r="BK606" s="13">
        <f t="shared" si="528"/>
        <v>1</v>
      </c>
      <c r="BL606" s="13">
        <f t="shared" si="529"/>
        <v>0.43</v>
      </c>
      <c r="BM606" s="13">
        <f t="shared" si="530"/>
        <v>1.8050000000000002</v>
      </c>
      <c r="BN606" s="13">
        <f t="shared" si="531"/>
        <v>14.87</v>
      </c>
      <c r="BO606" s="13">
        <f t="shared" si="532"/>
        <v>0.3125</v>
      </c>
      <c r="BP606" s="13">
        <f t="shared" si="533"/>
        <v>9.0300000000000005E-2</v>
      </c>
      <c r="BQ606" s="13">
        <f>((((BJ606/(Q606+R606+S606+T606))^2)+((BK606/W606)^2))^(1/2))*AD606</f>
        <v>0.57678360728999611</v>
      </c>
      <c r="BR606" s="209">
        <f>((((BJ606/(Q606+R606+S606+T606))^2)+((BL606/X606)^2))^(1/2))*AE606</f>
        <v>0.24801695113469838</v>
      </c>
      <c r="BS606" s="209">
        <f>(((((BJ606/(Q606+R606+S606+T606))^2)+((BM606/Y606)^2))^(1/2))*AF606)</f>
        <v>1.041094411158443</v>
      </c>
      <c r="BT606" s="209">
        <f>((((BJ606/(Q606+R606+S606+T606))^2)+((BN606/Z606)^2))^(1/2))*AG606</f>
        <v>8.576772240402244</v>
      </c>
      <c r="BU606" s="209">
        <f>((((BJ606/(Q606+R606+S606+T606))^2)+((BO606/AA606)^2))^(1/2))*AH606</f>
        <v>0.1802448772781238</v>
      </c>
      <c r="BV606" s="209">
        <f>((((BJ606/(Q606+R606+S606+T606))^2)+((BP606/AB606)^2))^(1/2))*AI606</f>
        <v>3.9640421670850724E-2</v>
      </c>
      <c r="CI606"/>
      <c r="CJ606"/>
      <c r="CK606"/>
      <c r="CL606"/>
      <c r="CM606"/>
    </row>
    <row r="607" spans="1:91" s="65" customFormat="1" ht="12.95" customHeight="1" thickBot="1" x14ac:dyDescent="0.3">
      <c r="A607" s="13">
        <v>4.6905710000000003</v>
      </c>
      <c r="B607" s="13">
        <v>-74.094915</v>
      </c>
      <c r="C607" s="13">
        <v>30</v>
      </c>
      <c r="D607" s="13">
        <v>34</v>
      </c>
      <c r="E607" s="13">
        <v>2436</v>
      </c>
      <c r="F607" s="58" t="s">
        <v>13</v>
      </c>
      <c r="G607" s="59" t="s">
        <v>1066</v>
      </c>
      <c r="H607" s="60" t="s">
        <v>1067</v>
      </c>
      <c r="I607" s="16" t="s">
        <v>1587</v>
      </c>
      <c r="J607" s="16"/>
      <c r="K607" s="73">
        <v>39665</v>
      </c>
      <c r="L607" s="16">
        <v>4</v>
      </c>
      <c r="M607" s="16">
        <v>7</v>
      </c>
      <c r="N607" s="3">
        <f t="shared" si="500"/>
        <v>120</v>
      </c>
      <c r="O607" s="3">
        <v>30</v>
      </c>
      <c r="P607" s="16" t="s">
        <v>1632</v>
      </c>
      <c r="Q607" s="62">
        <v>550</v>
      </c>
      <c r="R607" s="14"/>
      <c r="S607" s="14"/>
      <c r="T607" s="14"/>
      <c r="U607" s="17">
        <v>3.9E-2</v>
      </c>
      <c r="V607" s="33">
        <v>0.36</v>
      </c>
      <c r="W607" s="34">
        <v>1.8</v>
      </c>
      <c r="X607" s="33">
        <v>10.3</v>
      </c>
      <c r="Y607" s="29">
        <f>0.01805*1000</f>
        <v>18.05</v>
      </c>
      <c r="Z607" s="34">
        <v>311.5</v>
      </c>
      <c r="AA607" s="21">
        <f>0.003125*1000</f>
        <v>3.125</v>
      </c>
      <c r="AB607" s="216">
        <v>0.28499999999999998</v>
      </c>
      <c r="AC607" s="237">
        <f t="shared" si="501"/>
        <v>3.1218269817035803E-3</v>
      </c>
      <c r="AD607" s="22">
        <f t="shared" si="502"/>
        <v>1.5609134908517902E-2</v>
      </c>
      <c r="AE607" s="22">
        <f t="shared" si="503"/>
        <v>8.9318938643185769E-2</v>
      </c>
      <c r="AF607" s="22">
        <f t="shared" si="504"/>
        <v>0.15652493616597118</v>
      </c>
      <c r="AG607" s="22">
        <f t="shared" si="505"/>
        <v>2.701247513335181</v>
      </c>
      <c r="AH607" s="22">
        <f t="shared" si="506"/>
        <v>2.7099192549510247E-2</v>
      </c>
      <c r="AI607" s="238">
        <f t="shared" si="507"/>
        <v>1.8810000000000001E-3</v>
      </c>
      <c r="AJ607" s="247">
        <f t="shared" si="508"/>
        <v>8.6717416158432791E-6</v>
      </c>
      <c r="AK607" s="23">
        <f t="shared" si="509"/>
        <v>4.3358708079216396E-5</v>
      </c>
      <c r="AL607" s="23">
        <f t="shared" si="510"/>
        <v>2.4810816289773824E-4</v>
      </c>
      <c r="AM607" s="23">
        <f t="shared" si="511"/>
        <v>4.3479148934991998E-4</v>
      </c>
      <c r="AN607" s="23">
        <f t="shared" si="512"/>
        <v>7.503465314819947E-3</v>
      </c>
      <c r="AO607" s="23">
        <f t="shared" si="513"/>
        <v>7.5275534859750687E-5</v>
      </c>
      <c r="AP607" s="248">
        <f t="shared" si="514"/>
        <v>5.2249999999999999E-6</v>
      </c>
      <c r="AQ607" s="256">
        <f t="shared" si="515"/>
        <v>43.358708079216399</v>
      </c>
      <c r="AR607" s="257">
        <f t="shared" si="516"/>
        <v>248.10816289773825</v>
      </c>
      <c r="AS607" s="257">
        <f t="shared" si="517"/>
        <v>434.79148934991997</v>
      </c>
      <c r="AT607" s="257">
        <f t="shared" si="518"/>
        <v>7503.4653148199468</v>
      </c>
      <c r="AU607" s="257">
        <f t="shared" si="519"/>
        <v>75.275534859750692</v>
      </c>
      <c r="AV607" s="258">
        <f t="shared" si="520"/>
        <v>5.2249999999999996</v>
      </c>
      <c r="AW607" s="264">
        <v>1</v>
      </c>
      <c r="AX607" s="265">
        <f t="shared" si="521"/>
        <v>43.358708079216399</v>
      </c>
      <c r="AY607" s="265">
        <f t="shared" si="522"/>
        <v>248.10816289773825</v>
      </c>
      <c r="AZ607" s="265">
        <f t="shared" si="523"/>
        <v>434.79148934991997</v>
      </c>
      <c r="BA607" s="265">
        <f t="shared" si="524"/>
        <v>7503.4653148199468</v>
      </c>
      <c r="BB607" s="265">
        <f t="shared" si="525"/>
        <v>75.275534859750692</v>
      </c>
      <c r="BC607" s="266">
        <f t="shared" si="526"/>
        <v>5.2249999999999996</v>
      </c>
      <c r="BG607" s="13">
        <v>0.1</v>
      </c>
      <c r="BH607" s="13">
        <f t="shared" si="527"/>
        <v>55</v>
      </c>
      <c r="BI607"/>
      <c r="BJ607">
        <f>BH607</f>
        <v>55</v>
      </c>
      <c r="BK607" s="13">
        <f t="shared" si="528"/>
        <v>0.18000000000000002</v>
      </c>
      <c r="BL607" s="13">
        <f t="shared" si="529"/>
        <v>1.03</v>
      </c>
      <c r="BM607" s="13">
        <f t="shared" si="530"/>
        <v>1.8050000000000002</v>
      </c>
      <c r="BN607" s="13">
        <f t="shared" si="531"/>
        <v>31.150000000000002</v>
      </c>
      <c r="BO607" s="13">
        <f t="shared" si="532"/>
        <v>0.3125</v>
      </c>
      <c r="BP607" s="13">
        <f t="shared" si="533"/>
        <v>2.8499999999999998E-2</v>
      </c>
      <c r="BQ607" s="13">
        <f>((((BJ607/Q607)^2)+((BK607/W607)^2))^(1/2))*AD607</f>
        <v>2.2074650284537342E-3</v>
      </c>
      <c r="BR607" s="209">
        <f>(((((BJ607/Q607))^2)+((BL607/X607)^2))^(1/2))*AE607</f>
        <v>1.2631605440596364E-2</v>
      </c>
      <c r="BS607" s="209">
        <f>(((((BJ607/Q607))^2)+((BM607/Y607)^2))^(1/2))*AF607</f>
        <v>2.2135968757549945E-2</v>
      </c>
      <c r="BT607" s="209">
        <f>((((BJ607/Q607)^2)+((BN607/Z607)^2))^(1/2))*AG607</f>
        <v>0.38201408686852117</v>
      </c>
      <c r="BU607" s="209">
        <f>((((BJ607/Q607)^2)+((BO607/AA607)^2))^(1/2))*AH607</f>
        <v>3.8324045632877331E-3</v>
      </c>
      <c r="BV607" s="209">
        <f>((((BJ607/Q607)^2)+((BP607/AB607)^2))^(1/2))*AI607</f>
        <v>2.6601357108237925E-4</v>
      </c>
      <c r="CI607"/>
      <c r="CJ607"/>
      <c r="CK607"/>
      <c r="CL607"/>
      <c r="CM607"/>
    </row>
    <row r="608" spans="1:91" s="65" customFormat="1" ht="12.95" customHeight="1" thickBot="1" x14ac:dyDescent="0.3">
      <c r="A608" s="13">
        <v>4.6906609233446899</v>
      </c>
      <c r="B608" s="13">
        <v>-74.099995553743</v>
      </c>
      <c r="C608" s="13">
        <v>29</v>
      </c>
      <c r="D608" s="13">
        <v>34</v>
      </c>
      <c r="E608" s="13">
        <v>2435</v>
      </c>
      <c r="F608" s="3" t="s">
        <v>5</v>
      </c>
      <c r="G608" s="4" t="s">
        <v>248</v>
      </c>
      <c r="H608" s="5" t="s">
        <v>249</v>
      </c>
      <c r="I608" s="14" t="s">
        <v>1587</v>
      </c>
      <c r="J608" s="3" t="s">
        <v>1553</v>
      </c>
      <c r="K608" s="6">
        <v>40659</v>
      </c>
      <c r="L608" s="15">
        <v>12</v>
      </c>
      <c r="M608" s="3">
        <v>7</v>
      </c>
      <c r="N608" s="3">
        <f t="shared" si="500"/>
        <v>360</v>
      </c>
      <c r="O608" s="3">
        <v>30</v>
      </c>
      <c r="P608" s="14" t="s">
        <v>1554</v>
      </c>
      <c r="Q608" s="3">
        <v>700</v>
      </c>
      <c r="R608" s="14"/>
      <c r="S608" s="14"/>
      <c r="T608" s="14">
        <f>0.738210935315612*Q608</f>
        <v>516.74765472092838</v>
      </c>
      <c r="U608" s="17">
        <v>3.9E-2</v>
      </c>
      <c r="V608" s="141">
        <v>2.02</v>
      </c>
      <c r="W608" s="147">
        <v>10.1</v>
      </c>
      <c r="X608" s="151">
        <v>1.9</v>
      </c>
      <c r="Y608" s="153">
        <v>18.05</v>
      </c>
      <c r="Z608" s="147">
        <v>160.19999999999999</v>
      </c>
      <c r="AA608" s="157">
        <v>3.125</v>
      </c>
      <c r="AB608" s="231">
        <v>1.0149999999999999</v>
      </c>
      <c r="AC608" s="237">
        <f t="shared" si="501"/>
        <v>3.875212540420879E-2</v>
      </c>
      <c r="AD608" s="22">
        <f t="shared" si="502"/>
        <v>0.19376062702104391</v>
      </c>
      <c r="AE608" s="22">
        <f t="shared" si="503"/>
        <v>3.6450018944552819E-2</v>
      </c>
      <c r="AF608" s="22">
        <f t="shared" si="504"/>
        <v>0.3462751799732518</v>
      </c>
      <c r="AG608" s="22">
        <f t="shared" si="505"/>
        <v>3.0733121236407168</v>
      </c>
      <c r="AH608" s="22">
        <f t="shared" si="506"/>
        <v>5.9950689053540826E-2</v>
      </c>
      <c r="AI608" s="238">
        <f t="shared" si="507"/>
        <v>1.4819986434500908E-2</v>
      </c>
      <c r="AJ608" s="247">
        <f t="shared" si="508"/>
        <v>1.0764479278946887E-4</v>
      </c>
      <c r="AK608" s="23">
        <f t="shared" si="509"/>
        <v>5.3822396394734415E-4</v>
      </c>
      <c r="AL608" s="23">
        <f t="shared" si="510"/>
        <v>1.0125005262375783E-4</v>
      </c>
      <c r="AM608" s="23">
        <f t="shared" si="511"/>
        <v>9.6187549992569942E-4</v>
      </c>
      <c r="AN608" s="23">
        <f t="shared" si="512"/>
        <v>8.5369781212242136E-3</v>
      </c>
      <c r="AO608" s="23">
        <f t="shared" si="513"/>
        <v>1.6652969181539119E-4</v>
      </c>
      <c r="AP608" s="248">
        <f t="shared" si="514"/>
        <v>4.1166628984724743E-5</v>
      </c>
      <c r="AQ608" s="256">
        <f t="shared" si="515"/>
        <v>538.22396394734415</v>
      </c>
      <c r="AR608" s="257">
        <f t="shared" si="516"/>
        <v>101.25005262375782</v>
      </c>
      <c r="AS608" s="257">
        <f t="shared" si="517"/>
        <v>961.87549992569939</v>
      </c>
      <c r="AT608" s="257">
        <f t="shared" si="518"/>
        <v>8536.9781212242142</v>
      </c>
      <c r="AU608" s="257">
        <f t="shared" si="519"/>
        <v>166.5296918153912</v>
      </c>
      <c r="AV608" s="258">
        <f t="shared" si="520"/>
        <v>41.166628984724746</v>
      </c>
      <c r="AW608" s="264">
        <v>1</v>
      </c>
      <c r="AX608" s="265">
        <f t="shared" si="521"/>
        <v>538.22396394734415</v>
      </c>
      <c r="AY608" s="265">
        <f t="shared" si="522"/>
        <v>101.25005262375782</v>
      </c>
      <c r="AZ608" s="265">
        <f t="shared" si="523"/>
        <v>961.87549992569939</v>
      </c>
      <c r="BA608" s="265">
        <f t="shared" si="524"/>
        <v>8536.9781212242142</v>
      </c>
      <c r="BB608" s="265">
        <f t="shared" si="525"/>
        <v>166.5296918153912</v>
      </c>
      <c r="BC608" s="266">
        <f t="shared" si="526"/>
        <v>41.166628984724746</v>
      </c>
      <c r="BD608" s="211">
        <f>'F. CONVERSIÓN DE CARBÓN A CARNE'!$F$20</f>
        <v>0.16207300021353654</v>
      </c>
      <c r="BG608" s="13">
        <v>0.1</v>
      </c>
      <c r="BH608" s="13">
        <f t="shared" si="527"/>
        <v>70</v>
      </c>
      <c r="BI608">
        <f>(((((BD608+BE608+BF608)/0.738210935315612)^2)+((BH608/Q608)^2))^(1/2))*T608</f>
        <v>124.66528591280787</v>
      </c>
      <c r="BJ608">
        <f>(((BH608)^2)+((BI608^2))^(1/2))</f>
        <v>5024.665285912808</v>
      </c>
      <c r="BK608" s="13">
        <f t="shared" si="528"/>
        <v>1.01</v>
      </c>
      <c r="BL608" s="13">
        <f t="shared" si="529"/>
        <v>0.19</v>
      </c>
      <c r="BM608" s="13">
        <f t="shared" si="530"/>
        <v>1.8050000000000002</v>
      </c>
      <c r="BN608" s="13">
        <f t="shared" si="531"/>
        <v>16.02</v>
      </c>
      <c r="BO608" s="13">
        <f t="shared" si="532"/>
        <v>0.3125</v>
      </c>
      <c r="BP608" s="13">
        <f t="shared" si="533"/>
        <v>0.10149999999999999</v>
      </c>
      <c r="BQ608" s="13">
        <f>((((BJ608/(Q608+R608+S608+T608))^2)+((BK608/W608)^2))^(1/2))*AD608</f>
        <v>0.80038593076705922</v>
      </c>
      <c r="BR608" s="209">
        <f>((((BJ608/(Q608+R608+S608+T608))^2)+((BL608/X608)^2))^(1/2))*AE608</f>
        <v>0.15056765034231809</v>
      </c>
      <c r="BS608" s="209">
        <f>(((((BJ608/(Q608+R608+S608+T608))^2)+((BM608/Y608)^2))^(1/2))*AF608)</f>
        <v>1.4303926782520218</v>
      </c>
      <c r="BT608" s="209">
        <f>((((BJ608/(Q608+R608+S608+T608))^2)+((BN608/Z608)^2))^(1/2))*AG608</f>
        <v>12.695230307810188</v>
      </c>
      <c r="BU608" s="209">
        <f>((((BJ608/(Q608+R608+S608+T608))^2)+((BO608/AA608)^2))^(1/2))*AH608</f>
        <v>0.24764416174723372</v>
      </c>
      <c r="BV608" s="209">
        <f>((((BJ608/(Q608+R608+S608+T608))^2)+((BP608/AB608)^2))^(1/2))*AI608</f>
        <v>6.1218364219294802E-2</v>
      </c>
      <c r="CI608"/>
      <c r="CJ608"/>
      <c r="CK608"/>
      <c r="CL608"/>
      <c r="CM608"/>
    </row>
    <row r="609" spans="1:91" s="65" customFormat="1" ht="12.95" customHeight="1" thickBot="1" x14ac:dyDescent="0.3">
      <c r="A609" s="13">
        <v>4.6908833333333337</v>
      </c>
      <c r="B609" s="13">
        <v>-74.06242499999999</v>
      </c>
      <c r="C609" s="13">
        <v>33</v>
      </c>
      <c r="D609" s="13">
        <v>34</v>
      </c>
      <c r="E609" s="13">
        <v>2439</v>
      </c>
      <c r="F609" s="58" t="s">
        <v>13</v>
      </c>
      <c r="G609" s="59" t="s">
        <v>30</v>
      </c>
      <c r="H609" s="60" t="s">
        <v>1308</v>
      </c>
      <c r="I609" s="16" t="s">
        <v>1606</v>
      </c>
      <c r="J609" s="16"/>
      <c r="K609" s="66">
        <v>40484</v>
      </c>
      <c r="L609" s="16">
        <v>12</v>
      </c>
      <c r="M609" s="16">
        <v>7</v>
      </c>
      <c r="N609" s="3">
        <f t="shared" si="500"/>
        <v>360</v>
      </c>
      <c r="O609" s="3">
        <v>30</v>
      </c>
      <c r="P609" s="16" t="s">
        <v>1554</v>
      </c>
      <c r="Q609" s="16">
        <v>750</v>
      </c>
      <c r="R609" s="14"/>
      <c r="S609" s="14"/>
      <c r="T609" s="14"/>
      <c r="U609" s="17">
        <v>3.9E-2</v>
      </c>
      <c r="V609" s="33">
        <v>0.36</v>
      </c>
      <c r="W609" s="34">
        <v>1.8</v>
      </c>
      <c r="X609" s="33">
        <v>10.3</v>
      </c>
      <c r="Y609" s="29">
        <f>0.01805*1000</f>
        <v>18.05</v>
      </c>
      <c r="Z609" s="34">
        <v>311.5</v>
      </c>
      <c r="AA609" s="21">
        <f>0.003125*1000</f>
        <v>3.125</v>
      </c>
      <c r="AB609" s="216">
        <v>0.28499999999999998</v>
      </c>
      <c r="AC609" s="237">
        <f t="shared" si="501"/>
        <v>4.2570367932321549E-3</v>
      </c>
      <c r="AD609" s="22">
        <f t="shared" si="502"/>
        <v>2.1285183966160776E-2</v>
      </c>
      <c r="AE609" s="22">
        <f t="shared" si="503"/>
        <v>0.12179855269525335</v>
      </c>
      <c r="AF609" s="22">
        <f t="shared" si="504"/>
        <v>0.21344309477177889</v>
      </c>
      <c r="AG609" s="22">
        <f t="shared" si="505"/>
        <v>3.6835193363661567</v>
      </c>
      <c r="AH609" s="22">
        <f t="shared" si="506"/>
        <v>3.695344438569579E-2</v>
      </c>
      <c r="AI609" s="238">
        <f t="shared" si="507"/>
        <v>2.5649999999999996E-3</v>
      </c>
      <c r="AJ609" s="247">
        <f t="shared" si="508"/>
        <v>1.1825102203422652E-5</v>
      </c>
      <c r="AK609" s="23">
        <f t="shared" si="509"/>
        <v>5.9125511017113262E-5</v>
      </c>
      <c r="AL609" s="23">
        <f t="shared" si="510"/>
        <v>3.3832931304237041E-4</v>
      </c>
      <c r="AM609" s="23">
        <f t="shared" si="511"/>
        <v>5.9289748547716357E-4</v>
      </c>
      <c r="AN609" s="23">
        <f t="shared" si="512"/>
        <v>1.0231998156572657E-2</v>
      </c>
      <c r="AO609" s="23">
        <f t="shared" si="513"/>
        <v>1.0264845662693276E-4</v>
      </c>
      <c r="AP609" s="248">
        <f t="shared" si="514"/>
        <v>7.1249999999999987E-6</v>
      </c>
      <c r="AQ609" s="256">
        <f t="shared" si="515"/>
        <v>59.125511017113261</v>
      </c>
      <c r="AR609" s="257">
        <f t="shared" si="516"/>
        <v>338.32931304237042</v>
      </c>
      <c r="AS609" s="257">
        <f t="shared" si="517"/>
        <v>592.89748547716351</v>
      </c>
      <c r="AT609" s="257">
        <f t="shared" si="518"/>
        <v>10231.998156572658</v>
      </c>
      <c r="AU609" s="257">
        <f t="shared" si="519"/>
        <v>102.64845662693276</v>
      </c>
      <c r="AV609" s="258">
        <f t="shared" si="520"/>
        <v>7.1249999999999991</v>
      </c>
      <c r="AW609" s="264">
        <v>1</v>
      </c>
      <c r="AX609" s="265">
        <f t="shared" si="521"/>
        <v>59.125511017113261</v>
      </c>
      <c r="AY609" s="265">
        <f t="shared" si="522"/>
        <v>338.32931304237042</v>
      </c>
      <c r="AZ609" s="265">
        <f t="shared" si="523"/>
        <v>592.89748547716351</v>
      </c>
      <c r="BA609" s="265">
        <f t="shared" si="524"/>
        <v>10231.998156572658</v>
      </c>
      <c r="BB609" s="265">
        <f t="shared" si="525"/>
        <v>102.64845662693276</v>
      </c>
      <c r="BC609" s="266">
        <f t="shared" si="526"/>
        <v>7.1249999999999991</v>
      </c>
      <c r="BG609" s="13">
        <v>0.1</v>
      </c>
      <c r="BH609" s="13">
        <f t="shared" si="527"/>
        <v>75</v>
      </c>
      <c r="BI609"/>
      <c r="BJ609">
        <f t="shared" ref="BJ609:BJ621" si="552">BH609</f>
        <v>75</v>
      </c>
      <c r="BK609" s="13">
        <f t="shared" si="528"/>
        <v>0.18000000000000002</v>
      </c>
      <c r="BL609" s="13">
        <f t="shared" si="529"/>
        <v>1.03</v>
      </c>
      <c r="BM609" s="13">
        <f t="shared" si="530"/>
        <v>1.8050000000000002</v>
      </c>
      <c r="BN609" s="13">
        <f t="shared" si="531"/>
        <v>31.150000000000002</v>
      </c>
      <c r="BO609" s="13">
        <f t="shared" si="532"/>
        <v>0.3125</v>
      </c>
      <c r="BP609" s="13">
        <f t="shared" si="533"/>
        <v>2.8499999999999998E-2</v>
      </c>
      <c r="BQ609" s="13">
        <f t="shared" ref="BQ609:BQ621" si="553">((((BJ609/Q609)^2)+((BK609/W609)^2))^(1/2))*AD609</f>
        <v>3.0101795842550922E-3</v>
      </c>
      <c r="BR609" s="209">
        <f t="shared" ref="BR609:BR621" si="554">(((((BJ609/Q609))^2)+((BL609/X609)^2))^(1/2))*AE609</f>
        <v>1.7224916509904136E-2</v>
      </c>
      <c r="BS609" s="209">
        <f t="shared" ref="BS609:BS621" si="555">(((((BJ609/Q609))^2)+((BM609/Y609)^2))^(1/2))*AF609</f>
        <v>3.0185411942113563E-2</v>
      </c>
      <c r="BT609" s="209">
        <f t="shared" ref="BT609:BT621" si="556">((((BJ609/Q609)^2)+((BN609/Z609)^2))^(1/2))*AG609</f>
        <v>0.52092830027525627</v>
      </c>
      <c r="BU609" s="209">
        <f t="shared" ref="BU609:BU621" si="557">((((BJ609/Q609)^2)+((BO609/AA609)^2))^(1/2))*AH609</f>
        <v>5.2260062226650904E-3</v>
      </c>
      <c r="BV609" s="209">
        <f t="shared" ref="BV609:BV621" si="558">((((BJ609/Q609)^2)+((BP609/AB609)^2))^(1/2))*AI609</f>
        <v>3.6274577874869887E-4</v>
      </c>
      <c r="CI609"/>
      <c r="CJ609"/>
      <c r="CK609"/>
      <c r="CL609"/>
      <c r="CM609"/>
    </row>
    <row r="610" spans="1:91" s="65" customFormat="1" ht="12.95" customHeight="1" thickBot="1" x14ac:dyDescent="0.3">
      <c r="A610" s="13">
        <v>4.6911835118788101</v>
      </c>
      <c r="B610" s="13">
        <v>-74.098522420438599</v>
      </c>
      <c r="C610" s="13">
        <v>29</v>
      </c>
      <c r="D610" s="13">
        <v>34</v>
      </c>
      <c r="E610" s="13">
        <v>2435</v>
      </c>
      <c r="F610" s="3" t="s">
        <v>5</v>
      </c>
      <c r="G610" s="4" t="s">
        <v>272</v>
      </c>
      <c r="H610" s="5" t="s">
        <v>273</v>
      </c>
      <c r="I610" s="14" t="s">
        <v>1587</v>
      </c>
      <c r="J610" s="3" t="s">
        <v>1559</v>
      </c>
      <c r="K610" s="6">
        <v>40662</v>
      </c>
      <c r="L610" s="15">
        <v>12</v>
      </c>
      <c r="M610" s="3">
        <v>7</v>
      </c>
      <c r="N610" s="3">
        <f t="shared" si="500"/>
        <v>360</v>
      </c>
      <c r="O610" s="3">
        <v>30</v>
      </c>
      <c r="P610" s="14" t="s">
        <v>1593</v>
      </c>
      <c r="Q610" s="3">
        <v>500</v>
      </c>
      <c r="R610" s="14"/>
      <c r="S610" s="14"/>
      <c r="T610" s="14"/>
      <c r="U610" s="17">
        <v>3.9E-2</v>
      </c>
      <c r="V610" s="143">
        <v>2.8800000000000002E-3</v>
      </c>
      <c r="W610" s="143">
        <v>3.2000000000000002E-3</v>
      </c>
      <c r="X610" s="143">
        <v>7.5000000000000002E-4</v>
      </c>
      <c r="Y610" s="146">
        <v>4.0000000000000003E-5</v>
      </c>
      <c r="Z610" s="143">
        <v>6.7999999999999996E-3</v>
      </c>
      <c r="AA610" s="146">
        <v>2.64</v>
      </c>
      <c r="AB610" s="221">
        <v>1.4999999999999999E-2</v>
      </c>
      <c r="AC610" s="237">
        <f t="shared" si="501"/>
        <v>2.2704196230571493E-5</v>
      </c>
      <c r="AD610" s="22">
        <f t="shared" si="502"/>
        <v>2.5226884700634995E-5</v>
      </c>
      <c r="AE610" s="22">
        <f t="shared" si="503"/>
        <v>5.9125511017113267E-6</v>
      </c>
      <c r="AF610" s="22">
        <f t="shared" si="504"/>
        <v>3.1533605875793737E-7</v>
      </c>
      <c r="AG610" s="22">
        <f t="shared" si="505"/>
        <v>5.3607129988849352E-5</v>
      </c>
      <c r="AH610" s="22">
        <f t="shared" si="506"/>
        <v>2.0812179878023869E-2</v>
      </c>
      <c r="AI610" s="238">
        <f t="shared" si="507"/>
        <v>9.0000000000000006E-5</v>
      </c>
      <c r="AJ610" s="247">
        <f t="shared" si="508"/>
        <v>6.3067211751587477E-8</v>
      </c>
      <c r="AK610" s="23">
        <f t="shared" si="509"/>
        <v>7.0074679723986096E-8</v>
      </c>
      <c r="AL610" s="23">
        <f t="shared" si="510"/>
        <v>1.6423753060309242E-8</v>
      </c>
      <c r="AM610" s="23">
        <f t="shared" si="511"/>
        <v>8.7593349654982602E-10</v>
      </c>
      <c r="AN610" s="23">
        <f t="shared" si="512"/>
        <v>1.4890869441347043E-7</v>
      </c>
      <c r="AO610" s="23">
        <f t="shared" si="513"/>
        <v>5.7811610772288525E-5</v>
      </c>
      <c r="AP610" s="248">
        <f t="shared" si="514"/>
        <v>2.5000000000000004E-7</v>
      </c>
      <c r="AQ610" s="256">
        <f t="shared" si="515"/>
        <v>7.0074679723986094E-2</v>
      </c>
      <c r="AR610" s="257">
        <f t="shared" si="516"/>
        <v>1.6423753060309243E-2</v>
      </c>
      <c r="AS610" s="257">
        <f t="shared" si="517"/>
        <v>8.7593349654982607E-4</v>
      </c>
      <c r="AT610" s="257">
        <f t="shared" si="518"/>
        <v>0.14890869441347043</v>
      </c>
      <c r="AU610" s="257">
        <f t="shared" si="519"/>
        <v>57.811610772288525</v>
      </c>
      <c r="AV610" s="258">
        <f t="shared" si="520"/>
        <v>0.25000000000000006</v>
      </c>
      <c r="AW610" s="264">
        <v>1</v>
      </c>
      <c r="AX610" s="265">
        <f t="shared" si="521"/>
        <v>7.0074679723986094E-2</v>
      </c>
      <c r="AY610" s="265">
        <f t="shared" si="522"/>
        <v>1.6423753060309243E-2</v>
      </c>
      <c r="AZ610" s="265">
        <f t="shared" si="523"/>
        <v>8.7593349654982607E-4</v>
      </c>
      <c r="BA610" s="265">
        <f t="shared" si="524"/>
        <v>0.14890869441347043</v>
      </c>
      <c r="BB610" s="265">
        <f t="shared" si="525"/>
        <v>57.811610772288525</v>
      </c>
      <c r="BC610" s="266">
        <f t="shared" si="526"/>
        <v>0.25000000000000006</v>
      </c>
      <c r="BG610" s="13">
        <v>0.1</v>
      </c>
      <c r="BH610" s="13">
        <f t="shared" si="527"/>
        <v>50</v>
      </c>
      <c r="BI610"/>
      <c r="BJ610">
        <f t="shared" si="552"/>
        <v>50</v>
      </c>
      <c r="BK610" s="13">
        <f t="shared" si="528"/>
        <v>3.2000000000000003E-4</v>
      </c>
      <c r="BL610" s="13">
        <f t="shared" si="529"/>
        <v>7.5000000000000007E-5</v>
      </c>
      <c r="BM610" s="13">
        <f t="shared" si="530"/>
        <v>4.0000000000000007E-6</v>
      </c>
      <c r="BN610" s="13">
        <f t="shared" si="531"/>
        <v>6.8000000000000005E-4</v>
      </c>
      <c r="BO610" s="13">
        <f t="shared" si="532"/>
        <v>0.26400000000000001</v>
      </c>
      <c r="BP610" s="13">
        <f t="shared" si="533"/>
        <v>1.5E-3</v>
      </c>
      <c r="BQ610" s="13">
        <f t="shared" si="553"/>
        <v>3.5676202480060352E-6</v>
      </c>
      <c r="BR610" s="209">
        <f t="shared" si="554"/>
        <v>8.3616099562641443E-7</v>
      </c>
      <c r="BS610" s="209">
        <f t="shared" si="555"/>
        <v>4.4595253100075429E-8</v>
      </c>
      <c r="BT610" s="209">
        <f t="shared" si="556"/>
        <v>7.581193027012823E-6</v>
      </c>
      <c r="BU610" s="209">
        <f t="shared" si="557"/>
        <v>2.9432867046049788E-3</v>
      </c>
      <c r="BV610" s="209">
        <f t="shared" si="558"/>
        <v>1.2727922061357858E-5</v>
      </c>
      <c r="CI610"/>
      <c r="CJ610"/>
      <c r="CK610"/>
      <c r="CL610"/>
      <c r="CM610"/>
    </row>
    <row r="611" spans="1:91" s="65" customFormat="1" ht="12.95" customHeight="1" thickBot="1" x14ac:dyDescent="0.3">
      <c r="A611" s="13">
        <v>4.6913668787421496</v>
      </c>
      <c r="B611" s="13">
        <v>-74.098382657272197</v>
      </c>
      <c r="C611" s="13">
        <v>29</v>
      </c>
      <c r="D611" s="13">
        <v>34</v>
      </c>
      <c r="E611" s="13">
        <v>2435</v>
      </c>
      <c r="F611" s="3" t="s">
        <v>5</v>
      </c>
      <c r="G611" s="4" t="s">
        <v>790</v>
      </c>
      <c r="H611" s="5" t="s">
        <v>791</v>
      </c>
      <c r="I611" s="14" t="s">
        <v>1587</v>
      </c>
      <c r="J611" s="3" t="s">
        <v>1559</v>
      </c>
      <c r="K611" s="6">
        <v>40662</v>
      </c>
      <c r="L611" s="15">
        <v>12</v>
      </c>
      <c r="M611" s="3">
        <v>7</v>
      </c>
      <c r="N611" s="3">
        <f t="shared" si="500"/>
        <v>360</v>
      </c>
      <c r="O611" s="3">
        <v>30</v>
      </c>
      <c r="P611" s="14" t="s">
        <v>1593</v>
      </c>
      <c r="Q611" s="3">
        <v>2000</v>
      </c>
      <c r="R611" s="14"/>
      <c r="S611" s="14"/>
      <c r="T611" s="14"/>
      <c r="U611" s="17">
        <v>3.9E-2</v>
      </c>
      <c r="V611" s="48">
        <v>2.8800000000000002E-3</v>
      </c>
      <c r="W611" s="49">
        <v>3.2000000000000002E-3</v>
      </c>
      <c r="X611" s="49">
        <v>7.5000000000000002E-4</v>
      </c>
      <c r="Y611" s="49">
        <v>4.0000000000000003E-5</v>
      </c>
      <c r="Z611" s="49">
        <v>6.7999999999999996E-3</v>
      </c>
      <c r="AA611" s="49">
        <v>2.64</v>
      </c>
      <c r="AB611" s="228">
        <v>1.4999999999999999E-2</v>
      </c>
      <c r="AC611" s="237">
        <f t="shared" si="501"/>
        <v>9.0816784922285974E-5</v>
      </c>
      <c r="AD611" s="22">
        <f t="shared" si="502"/>
        <v>1.0090753880253998E-4</v>
      </c>
      <c r="AE611" s="22">
        <f t="shared" si="503"/>
        <v>2.3650204406845307E-5</v>
      </c>
      <c r="AF611" s="22">
        <f t="shared" si="504"/>
        <v>1.2613442350317495E-6</v>
      </c>
      <c r="AG611" s="22">
        <f t="shared" si="505"/>
        <v>2.1442851995539741E-4</v>
      </c>
      <c r="AH611" s="22">
        <f t="shared" si="506"/>
        <v>8.3248719512095476E-2</v>
      </c>
      <c r="AI611" s="238">
        <f t="shared" si="507"/>
        <v>3.6000000000000002E-4</v>
      </c>
      <c r="AJ611" s="247">
        <f t="shared" si="508"/>
        <v>2.5226884700634991E-7</v>
      </c>
      <c r="AK611" s="23">
        <f t="shared" si="509"/>
        <v>2.8029871889594439E-7</v>
      </c>
      <c r="AL611" s="23">
        <f t="shared" si="510"/>
        <v>6.5695012241236966E-8</v>
      </c>
      <c r="AM611" s="23">
        <f t="shared" si="511"/>
        <v>3.5037339861993041E-9</v>
      </c>
      <c r="AN611" s="23">
        <f t="shared" si="512"/>
        <v>5.9563477765388171E-7</v>
      </c>
      <c r="AO611" s="23">
        <f t="shared" si="513"/>
        <v>2.312464430891541E-4</v>
      </c>
      <c r="AP611" s="248">
        <f t="shared" si="514"/>
        <v>1.0000000000000002E-6</v>
      </c>
      <c r="AQ611" s="256">
        <f t="shared" si="515"/>
        <v>0.28029871889594438</v>
      </c>
      <c r="AR611" s="257">
        <f t="shared" si="516"/>
        <v>6.5695012241236972E-2</v>
      </c>
      <c r="AS611" s="257">
        <f t="shared" si="517"/>
        <v>3.5037339861993043E-3</v>
      </c>
      <c r="AT611" s="257">
        <f t="shared" si="518"/>
        <v>0.59563477765388173</v>
      </c>
      <c r="AU611" s="257">
        <f t="shared" si="519"/>
        <v>231.2464430891541</v>
      </c>
      <c r="AV611" s="258">
        <f t="shared" si="520"/>
        <v>1.0000000000000002</v>
      </c>
      <c r="AW611" s="264">
        <v>1</v>
      </c>
      <c r="AX611" s="265">
        <f t="shared" si="521"/>
        <v>0.28029871889594438</v>
      </c>
      <c r="AY611" s="265">
        <f t="shared" si="522"/>
        <v>6.5695012241236972E-2</v>
      </c>
      <c r="AZ611" s="265">
        <f t="shared" si="523"/>
        <v>3.5037339861993043E-3</v>
      </c>
      <c r="BA611" s="265">
        <f t="shared" si="524"/>
        <v>0.59563477765388173</v>
      </c>
      <c r="BB611" s="265">
        <f t="shared" si="525"/>
        <v>231.2464430891541</v>
      </c>
      <c r="BC611" s="266">
        <f t="shared" si="526"/>
        <v>1.0000000000000002</v>
      </c>
      <c r="BG611" s="13">
        <v>0.1</v>
      </c>
      <c r="BH611" s="13">
        <f t="shared" si="527"/>
        <v>200</v>
      </c>
      <c r="BI611"/>
      <c r="BJ611">
        <f t="shared" si="552"/>
        <v>200</v>
      </c>
      <c r="BK611" s="13">
        <f t="shared" si="528"/>
        <v>3.2000000000000003E-4</v>
      </c>
      <c r="BL611" s="13">
        <f t="shared" si="529"/>
        <v>7.5000000000000007E-5</v>
      </c>
      <c r="BM611" s="13">
        <f t="shared" si="530"/>
        <v>4.0000000000000007E-6</v>
      </c>
      <c r="BN611" s="13">
        <f t="shared" si="531"/>
        <v>6.8000000000000005E-4</v>
      </c>
      <c r="BO611" s="13">
        <f t="shared" si="532"/>
        <v>0.26400000000000001</v>
      </c>
      <c r="BP611" s="13">
        <f t="shared" si="533"/>
        <v>1.5E-3</v>
      </c>
      <c r="BQ611" s="13">
        <f t="shared" si="553"/>
        <v>1.4270480992024141E-5</v>
      </c>
      <c r="BR611" s="209">
        <f t="shared" si="554"/>
        <v>3.3446439825056577E-6</v>
      </c>
      <c r="BS611" s="209">
        <f t="shared" si="555"/>
        <v>1.7838101240030171E-7</v>
      </c>
      <c r="BT611" s="209">
        <f t="shared" si="556"/>
        <v>3.0324772108051292E-5</v>
      </c>
      <c r="BU611" s="209">
        <f t="shared" si="557"/>
        <v>1.1773146818419915E-2</v>
      </c>
      <c r="BV611" s="209">
        <f t="shared" si="558"/>
        <v>5.0911688245431432E-5</v>
      </c>
      <c r="CI611"/>
      <c r="CJ611"/>
      <c r="CK611"/>
      <c r="CL611"/>
      <c r="CM611"/>
    </row>
    <row r="612" spans="1:91" s="65" customFormat="1" ht="12.95" customHeight="1" thickBot="1" x14ac:dyDescent="0.3">
      <c r="A612" s="13">
        <v>4.6916118815867298</v>
      </c>
      <c r="B612" s="13">
        <v>-74.099237690552002</v>
      </c>
      <c r="C612" s="13">
        <v>29</v>
      </c>
      <c r="D612" s="13">
        <v>34</v>
      </c>
      <c r="E612" s="13">
        <v>2435</v>
      </c>
      <c r="F612" s="3" t="s">
        <v>13</v>
      </c>
      <c r="G612" s="4" t="s">
        <v>286</v>
      </c>
      <c r="H612" s="5" t="s">
        <v>287</v>
      </c>
      <c r="I612" s="14" t="s">
        <v>1587</v>
      </c>
      <c r="J612" s="3" t="s">
        <v>1558</v>
      </c>
      <c r="K612" s="6">
        <v>40662</v>
      </c>
      <c r="L612" s="3">
        <f>O612/12</f>
        <v>2.1666666666666665</v>
      </c>
      <c r="M612" s="3">
        <v>2</v>
      </c>
      <c r="N612" s="3">
        <f t="shared" si="500"/>
        <v>56.333333333333329</v>
      </c>
      <c r="O612" s="3">
        <v>26</v>
      </c>
      <c r="P612" s="14" t="s">
        <v>1554</v>
      </c>
      <c r="Q612" s="3">
        <v>200</v>
      </c>
      <c r="R612" s="14"/>
      <c r="S612" s="14"/>
      <c r="T612" s="14"/>
      <c r="U612" s="17">
        <v>3.9E-2</v>
      </c>
      <c r="V612" s="33">
        <v>0.36</v>
      </c>
      <c r="W612" s="34">
        <v>1.8</v>
      </c>
      <c r="X612" s="33">
        <v>10.3</v>
      </c>
      <c r="Y612" s="29">
        <f>0.01805*1000</f>
        <v>18.05</v>
      </c>
      <c r="Z612" s="34">
        <v>311.5</v>
      </c>
      <c r="AA612" s="21">
        <f>0.003125*1000</f>
        <v>3.125</v>
      </c>
      <c r="AB612" s="216">
        <v>0.28499999999999998</v>
      </c>
      <c r="AC612" s="237">
        <f t="shared" si="501"/>
        <v>1.1352098115285747E-3</v>
      </c>
      <c r="AD612" s="22">
        <f t="shared" si="502"/>
        <v>5.6760490576428738E-3</v>
      </c>
      <c r="AE612" s="22">
        <f t="shared" si="503"/>
        <v>3.2479614052067549E-2</v>
      </c>
      <c r="AF612" s="22">
        <f t="shared" si="504"/>
        <v>5.6918158605807699E-2</v>
      </c>
      <c r="AG612" s="22">
        <f t="shared" si="505"/>
        <v>0.98227182303097504</v>
      </c>
      <c r="AH612" s="22">
        <f t="shared" si="506"/>
        <v>9.8542518361855441E-3</v>
      </c>
      <c r="AI612" s="238">
        <f t="shared" si="507"/>
        <v>6.8399999999999993E-4</v>
      </c>
      <c r="AJ612" s="247">
        <f t="shared" si="508"/>
        <v>3.6384929856685087E-6</v>
      </c>
      <c r="AK612" s="23">
        <f t="shared" si="509"/>
        <v>1.8192464928342544E-5</v>
      </c>
      <c r="AL612" s="23">
        <f t="shared" si="510"/>
        <v>1.041013270899601E-4</v>
      </c>
      <c r="AM612" s="23">
        <f t="shared" si="511"/>
        <v>1.8242999553143494E-4</v>
      </c>
      <c r="AN612" s="23">
        <f t="shared" si="512"/>
        <v>3.148307125099279E-3</v>
      </c>
      <c r="AO612" s="23">
        <f t="shared" si="513"/>
        <v>3.1584140500594694E-5</v>
      </c>
      <c r="AP612" s="248">
        <f t="shared" si="514"/>
        <v>2.192307692307692E-6</v>
      </c>
      <c r="AQ612" s="256">
        <f t="shared" si="515"/>
        <v>18.192464928342545</v>
      </c>
      <c r="AR612" s="257">
        <f t="shared" si="516"/>
        <v>104.10132708996009</v>
      </c>
      <c r="AS612" s="257">
        <f t="shared" si="517"/>
        <v>182.42999553143494</v>
      </c>
      <c r="AT612" s="257">
        <f t="shared" si="518"/>
        <v>3148.3071250992789</v>
      </c>
      <c r="AU612" s="257">
        <f t="shared" si="519"/>
        <v>31.584140500594692</v>
      </c>
      <c r="AV612" s="258">
        <f t="shared" si="520"/>
        <v>2.1923076923076921</v>
      </c>
      <c r="AW612" s="264">
        <v>0</v>
      </c>
      <c r="AX612" s="265">
        <f t="shared" si="521"/>
        <v>0</v>
      </c>
      <c r="AY612" s="265">
        <f t="shared" si="522"/>
        <v>0</v>
      </c>
      <c r="AZ612" s="265">
        <f t="shared" si="523"/>
        <v>0</v>
      </c>
      <c r="BA612" s="265">
        <f t="shared" si="524"/>
        <v>0</v>
      </c>
      <c r="BB612" s="265">
        <f t="shared" si="525"/>
        <v>0</v>
      </c>
      <c r="BC612" s="266">
        <f t="shared" si="526"/>
        <v>0</v>
      </c>
      <c r="BG612" s="13">
        <v>0.1</v>
      </c>
      <c r="BH612" s="13">
        <f t="shared" si="527"/>
        <v>20</v>
      </c>
      <c r="BI612"/>
      <c r="BJ612">
        <f t="shared" si="552"/>
        <v>20</v>
      </c>
      <c r="BK612" s="13">
        <f t="shared" si="528"/>
        <v>0.18000000000000002</v>
      </c>
      <c r="BL612" s="13">
        <f t="shared" si="529"/>
        <v>1.03</v>
      </c>
      <c r="BM612" s="13">
        <f t="shared" si="530"/>
        <v>1.8050000000000002</v>
      </c>
      <c r="BN612" s="13">
        <f t="shared" si="531"/>
        <v>31.150000000000002</v>
      </c>
      <c r="BO612" s="13">
        <f t="shared" si="532"/>
        <v>0.3125</v>
      </c>
      <c r="BP612" s="13">
        <f t="shared" si="533"/>
        <v>2.8499999999999998E-2</v>
      </c>
      <c r="BQ612" s="13">
        <f t="shared" si="553"/>
        <v>8.027145558013579E-4</v>
      </c>
      <c r="BR612" s="209">
        <f t="shared" si="554"/>
        <v>4.5933110693077688E-3</v>
      </c>
      <c r="BS612" s="209">
        <f t="shared" si="555"/>
        <v>8.049443184563616E-3</v>
      </c>
      <c r="BT612" s="209">
        <f t="shared" si="556"/>
        <v>0.13891421340673499</v>
      </c>
      <c r="BU612" s="209">
        <f t="shared" si="557"/>
        <v>1.3936016593773574E-3</v>
      </c>
      <c r="BV612" s="209">
        <f t="shared" si="558"/>
        <v>9.6732207666319709E-5</v>
      </c>
      <c r="CI612"/>
      <c r="CJ612"/>
      <c r="CK612"/>
      <c r="CL612"/>
      <c r="CM612"/>
    </row>
    <row r="613" spans="1:91" s="65" customFormat="1" ht="12.95" customHeight="1" thickBot="1" x14ac:dyDescent="0.3">
      <c r="A613" s="13">
        <v>4.6918611111111117</v>
      </c>
      <c r="B613" s="13">
        <v>-74.062355555555555</v>
      </c>
      <c r="C613" s="13">
        <v>33</v>
      </c>
      <c r="D613" s="13">
        <v>34</v>
      </c>
      <c r="E613" s="13">
        <v>2439</v>
      </c>
      <c r="F613" s="58" t="s">
        <v>13</v>
      </c>
      <c r="G613" s="59" t="s">
        <v>1003</v>
      </c>
      <c r="H613" s="60" t="s">
        <v>1004</v>
      </c>
      <c r="I613" s="16" t="s">
        <v>1606</v>
      </c>
      <c r="J613" s="16"/>
      <c r="K613" s="72">
        <v>40303</v>
      </c>
      <c r="L613" s="62">
        <v>12</v>
      </c>
      <c r="M613" s="16">
        <v>3</v>
      </c>
      <c r="N613" s="3">
        <f t="shared" si="500"/>
        <v>144</v>
      </c>
      <c r="O613" s="16">
        <v>12</v>
      </c>
      <c r="P613" s="16" t="s">
        <v>1554</v>
      </c>
      <c r="Q613" s="16">
        <v>550</v>
      </c>
      <c r="R613" s="14"/>
      <c r="S613" s="14"/>
      <c r="T613" s="14"/>
      <c r="U613" s="17">
        <v>3.9E-2</v>
      </c>
      <c r="V613" s="145">
        <v>0.36</v>
      </c>
      <c r="W613" s="150">
        <v>1.8</v>
      </c>
      <c r="X613" s="152">
        <v>10.3</v>
      </c>
      <c r="Y613" s="156">
        <f>0.01805*1000</f>
        <v>18.05</v>
      </c>
      <c r="Z613" s="150">
        <v>311.5</v>
      </c>
      <c r="AA613" s="157">
        <f>0.003125*1000</f>
        <v>3.125</v>
      </c>
      <c r="AB613" s="227">
        <v>0.28499999999999998</v>
      </c>
      <c r="AC613" s="237">
        <f t="shared" si="501"/>
        <v>3.1218269817035803E-3</v>
      </c>
      <c r="AD613" s="22">
        <f t="shared" si="502"/>
        <v>1.5609134908517902E-2</v>
      </c>
      <c r="AE613" s="22">
        <f t="shared" si="503"/>
        <v>8.9318938643185769E-2</v>
      </c>
      <c r="AF613" s="22">
        <f t="shared" si="504"/>
        <v>0.15652493616597118</v>
      </c>
      <c r="AG613" s="22">
        <f t="shared" si="505"/>
        <v>2.701247513335181</v>
      </c>
      <c r="AH613" s="22">
        <f t="shared" si="506"/>
        <v>2.7099192549510247E-2</v>
      </c>
      <c r="AI613" s="238">
        <f t="shared" si="507"/>
        <v>1.8810000000000001E-3</v>
      </c>
      <c r="AJ613" s="247">
        <f t="shared" si="508"/>
        <v>2.1679354039608198E-5</v>
      </c>
      <c r="AK613" s="23">
        <f t="shared" si="509"/>
        <v>1.0839677019804099E-4</v>
      </c>
      <c r="AL613" s="23">
        <f t="shared" si="510"/>
        <v>6.2027040724434558E-4</v>
      </c>
      <c r="AM613" s="23">
        <f t="shared" si="511"/>
        <v>1.0869787233747999E-3</v>
      </c>
      <c r="AN613" s="23">
        <f t="shared" si="512"/>
        <v>1.8758663287049868E-2</v>
      </c>
      <c r="AO613" s="23">
        <f t="shared" si="513"/>
        <v>1.8818883714937672E-4</v>
      </c>
      <c r="AP613" s="248">
        <f t="shared" si="514"/>
        <v>1.3062500000000001E-5</v>
      </c>
      <c r="AQ613" s="256">
        <f t="shared" si="515"/>
        <v>108.39677019804098</v>
      </c>
      <c r="AR613" s="257">
        <f t="shared" si="516"/>
        <v>620.27040724434562</v>
      </c>
      <c r="AS613" s="257">
        <f t="shared" si="517"/>
        <v>1086.9787233748</v>
      </c>
      <c r="AT613" s="257">
        <f t="shared" si="518"/>
        <v>18758.663287049869</v>
      </c>
      <c r="AU613" s="257">
        <f t="shared" si="519"/>
        <v>188.18883714937672</v>
      </c>
      <c r="AV613" s="258">
        <f t="shared" si="520"/>
        <v>13.0625</v>
      </c>
      <c r="AW613" s="264">
        <v>0</v>
      </c>
      <c r="AX613" s="265">
        <f t="shared" si="521"/>
        <v>0</v>
      </c>
      <c r="AY613" s="265">
        <f t="shared" si="522"/>
        <v>0</v>
      </c>
      <c r="AZ613" s="265">
        <f t="shared" si="523"/>
        <v>0</v>
      </c>
      <c r="BA613" s="265">
        <f t="shared" si="524"/>
        <v>0</v>
      </c>
      <c r="BB613" s="265">
        <f t="shared" si="525"/>
        <v>0</v>
      </c>
      <c r="BC613" s="266">
        <f t="shared" si="526"/>
        <v>0</v>
      </c>
      <c r="BG613" s="13">
        <v>0.1</v>
      </c>
      <c r="BH613" s="13">
        <f t="shared" si="527"/>
        <v>55</v>
      </c>
      <c r="BI613"/>
      <c r="BJ613">
        <f t="shared" si="552"/>
        <v>55</v>
      </c>
      <c r="BK613" s="13">
        <f t="shared" si="528"/>
        <v>0.18000000000000002</v>
      </c>
      <c r="BL613" s="13">
        <f t="shared" si="529"/>
        <v>1.03</v>
      </c>
      <c r="BM613" s="13">
        <f t="shared" si="530"/>
        <v>1.8050000000000002</v>
      </c>
      <c r="BN613" s="13">
        <f t="shared" si="531"/>
        <v>31.150000000000002</v>
      </c>
      <c r="BO613" s="13">
        <f t="shared" si="532"/>
        <v>0.3125</v>
      </c>
      <c r="BP613" s="13">
        <f t="shared" si="533"/>
        <v>2.8499999999999998E-2</v>
      </c>
      <c r="BQ613" s="13">
        <f t="shared" si="553"/>
        <v>2.2074650284537342E-3</v>
      </c>
      <c r="BR613" s="209">
        <f t="shared" si="554"/>
        <v>1.2631605440596364E-2</v>
      </c>
      <c r="BS613" s="209">
        <f t="shared" si="555"/>
        <v>2.2135968757549945E-2</v>
      </c>
      <c r="BT613" s="209">
        <f t="shared" si="556"/>
        <v>0.38201408686852117</v>
      </c>
      <c r="BU613" s="209">
        <f t="shared" si="557"/>
        <v>3.8324045632877331E-3</v>
      </c>
      <c r="BV613" s="209">
        <f t="shared" si="558"/>
        <v>2.6601357108237925E-4</v>
      </c>
      <c r="CI613"/>
      <c r="CJ613"/>
      <c r="CK613"/>
      <c r="CL613"/>
      <c r="CM613"/>
    </row>
    <row r="614" spans="1:91" s="65" customFormat="1" ht="12.95" customHeight="1" thickBot="1" x14ac:dyDescent="0.3">
      <c r="A614" s="13">
        <v>4.6922584084670396</v>
      </c>
      <c r="B614" s="13">
        <v>-74.100968761747296</v>
      </c>
      <c r="C614" s="13">
        <v>29</v>
      </c>
      <c r="D614" s="13">
        <v>34</v>
      </c>
      <c r="E614" s="13">
        <v>2435</v>
      </c>
      <c r="F614" s="3" t="s">
        <v>5</v>
      </c>
      <c r="G614" s="4" t="s">
        <v>784</v>
      </c>
      <c r="H614" s="5" t="s">
        <v>785</v>
      </c>
      <c r="I614" s="14" t="s">
        <v>1587</v>
      </c>
      <c r="J614" s="3" t="s">
        <v>1628</v>
      </c>
      <c r="K614" s="6">
        <v>40662</v>
      </c>
      <c r="L614" s="15">
        <v>12</v>
      </c>
      <c r="M614" s="3">
        <v>5</v>
      </c>
      <c r="N614" s="3">
        <f t="shared" si="500"/>
        <v>240</v>
      </c>
      <c r="O614" s="3">
        <v>20</v>
      </c>
      <c r="P614" s="14" t="s">
        <v>1593</v>
      </c>
      <c r="Q614" s="3">
        <v>3000</v>
      </c>
      <c r="R614" s="14"/>
      <c r="S614" s="14"/>
      <c r="T614" s="14"/>
      <c r="U614" s="17">
        <v>3.9E-2</v>
      </c>
      <c r="V614" s="143">
        <v>2.8800000000000002E-3</v>
      </c>
      <c r="W614" s="143">
        <v>3.2000000000000002E-3</v>
      </c>
      <c r="X614" s="143">
        <v>7.5000000000000002E-4</v>
      </c>
      <c r="Y614" s="146">
        <v>4.0000000000000003E-5</v>
      </c>
      <c r="Z614" s="143">
        <v>6.7999999999999996E-3</v>
      </c>
      <c r="AA614" s="146">
        <v>2.64</v>
      </c>
      <c r="AB614" s="221">
        <v>1.4999999999999999E-2</v>
      </c>
      <c r="AC614" s="237">
        <f t="shared" si="501"/>
        <v>1.3622517738342898E-4</v>
      </c>
      <c r="AD614" s="22">
        <f t="shared" si="502"/>
        <v>1.5136130820380994E-4</v>
      </c>
      <c r="AE614" s="22">
        <f t="shared" si="503"/>
        <v>3.5475306610267959E-5</v>
      </c>
      <c r="AF614" s="22">
        <f t="shared" si="504"/>
        <v>1.8920163525476247E-6</v>
      </c>
      <c r="AG614" s="22">
        <f t="shared" si="505"/>
        <v>3.2164277993309616E-4</v>
      </c>
      <c r="AH614" s="22">
        <f t="shared" si="506"/>
        <v>0.12487307926814323</v>
      </c>
      <c r="AI614" s="238">
        <f t="shared" si="507"/>
        <v>5.4000000000000001E-4</v>
      </c>
      <c r="AJ614" s="247">
        <f t="shared" si="508"/>
        <v>5.6760490576428744E-7</v>
      </c>
      <c r="AK614" s="23">
        <f t="shared" si="509"/>
        <v>6.3067211751587475E-7</v>
      </c>
      <c r="AL614" s="23">
        <f t="shared" si="510"/>
        <v>1.4781377754278317E-7</v>
      </c>
      <c r="AM614" s="23">
        <f t="shared" si="511"/>
        <v>7.8834014689484363E-9</v>
      </c>
      <c r="AN614" s="23">
        <f t="shared" si="512"/>
        <v>1.340178249721234E-6</v>
      </c>
      <c r="AO614" s="23">
        <f t="shared" si="513"/>
        <v>5.2030449695059675E-4</v>
      </c>
      <c r="AP614" s="248">
        <f t="shared" si="514"/>
        <v>2.2500000000000001E-6</v>
      </c>
      <c r="AQ614" s="256">
        <f t="shared" si="515"/>
        <v>0.63067211751587471</v>
      </c>
      <c r="AR614" s="257">
        <f t="shared" si="516"/>
        <v>0.14781377754278319</v>
      </c>
      <c r="AS614" s="257">
        <f t="shared" si="517"/>
        <v>7.8834014689484356E-3</v>
      </c>
      <c r="AT614" s="257">
        <f t="shared" si="518"/>
        <v>1.340178249721234</v>
      </c>
      <c r="AU614" s="257">
        <f t="shared" si="519"/>
        <v>520.30449695059679</v>
      </c>
      <c r="AV614" s="258">
        <f t="shared" si="520"/>
        <v>2.25</v>
      </c>
      <c r="AW614" s="264">
        <v>0</v>
      </c>
      <c r="AX614" s="265">
        <f t="shared" si="521"/>
        <v>0</v>
      </c>
      <c r="AY614" s="265">
        <f t="shared" si="522"/>
        <v>0</v>
      </c>
      <c r="AZ614" s="265">
        <f t="shared" si="523"/>
        <v>0</v>
      </c>
      <c r="BA614" s="265">
        <f t="shared" si="524"/>
        <v>0</v>
      </c>
      <c r="BB614" s="265">
        <f t="shared" si="525"/>
        <v>0</v>
      </c>
      <c r="BC614" s="266">
        <f t="shared" si="526"/>
        <v>0</v>
      </c>
      <c r="BG614" s="13">
        <v>0.1</v>
      </c>
      <c r="BH614" s="13">
        <f t="shared" si="527"/>
        <v>300</v>
      </c>
      <c r="BI614"/>
      <c r="BJ614">
        <f t="shared" si="552"/>
        <v>300</v>
      </c>
      <c r="BK614" s="13">
        <f t="shared" si="528"/>
        <v>3.2000000000000003E-4</v>
      </c>
      <c r="BL614" s="13">
        <f t="shared" si="529"/>
        <v>7.5000000000000007E-5</v>
      </c>
      <c r="BM614" s="13">
        <f t="shared" si="530"/>
        <v>4.0000000000000007E-6</v>
      </c>
      <c r="BN614" s="13">
        <f t="shared" si="531"/>
        <v>6.8000000000000005E-4</v>
      </c>
      <c r="BO614" s="13">
        <f t="shared" si="532"/>
        <v>0.26400000000000001</v>
      </c>
      <c r="BP614" s="13">
        <f t="shared" si="533"/>
        <v>1.5E-3</v>
      </c>
      <c r="BQ614" s="13">
        <f t="shared" si="553"/>
        <v>2.1405721488036208E-5</v>
      </c>
      <c r="BR614" s="209">
        <f t="shared" si="554"/>
        <v>5.0169659737584864E-6</v>
      </c>
      <c r="BS614" s="209">
        <f t="shared" si="555"/>
        <v>2.6757151860045266E-7</v>
      </c>
      <c r="BT614" s="209">
        <f t="shared" si="556"/>
        <v>4.5487158162076948E-5</v>
      </c>
      <c r="BU614" s="209">
        <f t="shared" si="557"/>
        <v>1.7659720227629874E-2</v>
      </c>
      <c r="BV614" s="209">
        <f t="shared" si="558"/>
        <v>7.6367532368147147E-5</v>
      </c>
      <c r="CI614"/>
      <c r="CJ614"/>
      <c r="CK614"/>
      <c r="CL614"/>
      <c r="CM614"/>
    </row>
    <row r="615" spans="1:91" s="65" customFormat="1" ht="12.95" customHeight="1" thickBot="1" x14ac:dyDescent="0.3">
      <c r="A615" s="13">
        <v>4.6927815740589498</v>
      </c>
      <c r="B615" s="13">
        <v>-74.101608347187195</v>
      </c>
      <c r="C615" s="13">
        <v>29</v>
      </c>
      <c r="D615" s="13">
        <v>34</v>
      </c>
      <c r="E615" s="13">
        <v>2435</v>
      </c>
      <c r="F615" s="3" t="s">
        <v>5</v>
      </c>
      <c r="G615" s="4" t="s">
        <v>284</v>
      </c>
      <c r="H615" s="5" t="s">
        <v>285</v>
      </c>
      <c r="I615" s="14" t="s">
        <v>1587</v>
      </c>
      <c r="J615" s="3" t="s">
        <v>1551</v>
      </c>
      <c r="K615" s="6">
        <v>40662</v>
      </c>
      <c r="L615" s="15">
        <v>12</v>
      </c>
      <c r="M615" s="3">
        <v>7</v>
      </c>
      <c r="N615" s="3">
        <f t="shared" si="500"/>
        <v>360</v>
      </c>
      <c r="O615" s="3">
        <v>30</v>
      </c>
      <c r="P615" s="14" t="s">
        <v>1554</v>
      </c>
      <c r="Q615" s="3">
        <v>400</v>
      </c>
      <c r="R615" s="14"/>
      <c r="S615" s="14"/>
      <c r="T615" s="14"/>
      <c r="U615" s="17">
        <v>3.9E-2</v>
      </c>
      <c r="V615" s="145">
        <v>0.36</v>
      </c>
      <c r="W615" s="150">
        <v>1.8</v>
      </c>
      <c r="X615" s="152">
        <v>10.3</v>
      </c>
      <c r="Y615" s="156">
        <f t="shared" ref="Y615:Y621" si="559">0.01805*1000</f>
        <v>18.05</v>
      </c>
      <c r="Z615" s="150">
        <v>311.5</v>
      </c>
      <c r="AA615" s="157">
        <f t="shared" ref="AA615:AA621" si="560">0.003125*1000</f>
        <v>3.125</v>
      </c>
      <c r="AB615" s="227">
        <v>0.28499999999999998</v>
      </c>
      <c r="AC615" s="237">
        <f t="shared" si="501"/>
        <v>2.2704196230571494E-3</v>
      </c>
      <c r="AD615" s="22">
        <f t="shared" si="502"/>
        <v>1.1352098115285748E-2</v>
      </c>
      <c r="AE615" s="22">
        <f t="shared" si="503"/>
        <v>6.4959228104135097E-2</v>
      </c>
      <c r="AF615" s="22">
        <f t="shared" si="504"/>
        <v>0.1138363172116154</v>
      </c>
      <c r="AG615" s="22">
        <f t="shared" si="505"/>
        <v>1.9645436460619501</v>
      </c>
      <c r="AH615" s="22">
        <f t="shared" si="506"/>
        <v>1.9708503672371088E-2</v>
      </c>
      <c r="AI615" s="238">
        <f t="shared" si="507"/>
        <v>1.3679999999999999E-3</v>
      </c>
      <c r="AJ615" s="247">
        <f t="shared" si="508"/>
        <v>6.3067211751587479E-6</v>
      </c>
      <c r="AK615" s="23">
        <f t="shared" si="509"/>
        <v>3.153360587579374E-5</v>
      </c>
      <c r="AL615" s="23">
        <f t="shared" si="510"/>
        <v>1.8044230028926416E-4</v>
      </c>
      <c r="AM615" s="23">
        <f t="shared" si="511"/>
        <v>3.1621199225448723E-4</v>
      </c>
      <c r="AN615" s="23">
        <f t="shared" si="512"/>
        <v>5.4570656835054169E-3</v>
      </c>
      <c r="AO615" s="23">
        <f t="shared" si="513"/>
        <v>5.4745843534364136E-5</v>
      </c>
      <c r="AP615" s="248">
        <f t="shared" si="514"/>
        <v>3.7999999999999996E-6</v>
      </c>
      <c r="AQ615" s="256">
        <f t="shared" si="515"/>
        <v>31.533605875793739</v>
      </c>
      <c r="AR615" s="257">
        <f t="shared" si="516"/>
        <v>180.44230028926415</v>
      </c>
      <c r="AS615" s="257">
        <f t="shared" si="517"/>
        <v>316.21199225448726</v>
      </c>
      <c r="AT615" s="257">
        <f t="shared" si="518"/>
        <v>5457.0656835054169</v>
      </c>
      <c r="AU615" s="257">
        <f t="shared" si="519"/>
        <v>54.745843534364134</v>
      </c>
      <c r="AV615" s="258">
        <f t="shared" si="520"/>
        <v>3.8</v>
      </c>
      <c r="AW615" s="264">
        <v>1</v>
      </c>
      <c r="AX615" s="265">
        <f t="shared" si="521"/>
        <v>31.533605875793739</v>
      </c>
      <c r="AY615" s="265">
        <f t="shared" si="522"/>
        <v>180.44230028926415</v>
      </c>
      <c r="AZ615" s="265">
        <f t="shared" si="523"/>
        <v>316.21199225448726</v>
      </c>
      <c r="BA615" s="265">
        <f t="shared" si="524"/>
        <v>5457.0656835054169</v>
      </c>
      <c r="BB615" s="265">
        <f t="shared" si="525"/>
        <v>54.745843534364134</v>
      </c>
      <c r="BC615" s="266">
        <f t="shared" si="526"/>
        <v>3.8</v>
      </c>
      <c r="BG615" s="13">
        <v>0.1</v>
      </c>
      <c r="BH615" s="13">
        <f t="shared" si="527"/>
        <v>40</v>
      </c>
      <c r="BI615"/>
      <c r="BJ615">
        <f t="shared" si="552"/>
        <v>40</v>
      </c>
      <c r="BK615" s="13">
        <f t="shared" si="528"/>
        <v>0.18000000000000002</v>
      </c>
      <c r="BL615" s="13">
        <f t="shared" si="529"/>
        <v>1.03</v>
      </c>
      <c r="BM615" s="13">
        <f t="shared" si="530"/>
        <v>1.8050000000000002</v>
      </c>
      <c r="BN615" s="13">
        <f t="shared" si="531"/>
        <v>31.150000000000002</v>
      </c>
      <c r="BO615" s="13">
        <f t="shared" si="532"/>
        <v>0.3125</v>
      </c>
      <c r="BP615" s="13">
        <f t="shared" si="533"/>
        <v>2.8499999999999998E-2</v>
      </c>
      <c r="BQ615" s="13">
        <f t="shared" si="553"/>
        <v>1.6054291116027158E-3</v>
      </c>
      <c r="BR615" s="209">
        <f t="shared" si="554"/>
        <v>9.1866221386155376E-3</v>
      </c>
      <c r="BS615" s="209">
        <f t="shared" si="555"/>
        <v>1.6098886369127232E-2</v>
      </c>
      <c r="BT615" s="209">
        <f t="shared" si="556"/>
        <v>0.27782842681346998</v>
      </c>
      <c r="BU615" s="209">
        <f t="shared" si="557"/>
        <v>2.7872033187547147E-3</v>
      </c>
      <c r="BV615" s="209">
        <f t="shared" si="558"/>
        <v>1.9346441533263942E-4</v>
      </c>
      <c r="CI615"/>
      <c r="CJ615"/>
      <c r="CK615"/>
      <c r="CL615"/>
      <c r="CM615"/>
    </row>
    <row r="616" spans="1:91" s="65" customFormat="1" ht="12.95" customHeight="1" thickBot="1" x14ac:dyDescent="0.3">
      <c r="A616" s="13">
        <v>4.6931919999999998</v>
      </c>
      <c r="B616" s="13">
        <v>-74.161332999999999</v>
      </c>
      <c r="C616" s="13">
        <v>22</v>
      </c>
      <c r="D616" s="13">
        <v>34</v>
      </c>
      <c r="E616" s="13">
        <v>1937</v>
      </c>
      <c r="F616" s="83" t="s">
        <v>13</v>
      </c>
      <c r="G616" s="59" t="s">
        <v>1449</v>
      </c>
      <c r="H616" s="60" t="s">
        <v>1450</v>
      </c>
      <c r="I616" s="83" t="s">
        <v>1594</v>
      </c>
      <c r="J616" s="58"/>
      <c r="K616" s="84" t="s">
        <v>1652</v>
      </c>
      <c r="L616" s="16">
        <v>10</v>
      </c>
      <c r="M616" s="16">
        <v>7</v>
      </c>
      <c r="N616" s="3">
        <f t="shared" si="500"/>
        <v>300</v>
      </c>
      <c r="O616" s="3">
        <v>30</v>
      </c>
      <c r="P616" s="16" t="s">
        <v>1632</v>
      </c>
      <c r="Q616" s="62">
        <v>550</v>
      </c>
      <c r="R616" s="14"/>
      <c r="S616" s="14"/>
      <c r="T616" s="14"/>
      <c r="U616" s="17">
        <v>3.9E-2</v>
      </c>
      <c r="V616" s="33">
        <v>0.36</v>
      </c>
      <c r="W616" s="34">
        <v>1.8</v>
      </c>
      <c r="X616" s="33">
        <v>10.3</v>
      </c>
      <c r="Y616" s="29">
        <f t="shared" si="559"/>
        <v>18.05</v>
      </c>
      <c r="Z616" s="34">
        <v>311.5</v>
      </c>
      <c r="AA616" s="21">
        <f t="shared" si="560"/>
        <v>3.125</v>
      </c>
      <c r="AB616" s="216">
        <v>0.28499999999999998</v>
      </c>
      <c r="AC616" s="237">
        <f t="shared" si="501"/>
        <v>3.1218269817035803E-3</v>
      </c>
      <c r="AD616" s="22">
        <f t="shared" si="502"/>
        <v>1.5609134908517902E-2</v>
      </c>
      <c r="AE616" s="22">
        <f t="shared" si="503"/>
        <v>8.9318938643185769E-2</v>
      </c>
      <c r="AF616" s="22">
        <f t="shared" si="504"/>
        <v>0.15652493616597118</v>
      </c>
      <c r="AG616" s="22">
        <f t="shared" si="505"/>
        <v>2.701247513335181</v>
      </c>
      <c r="AH616" s="22">
        <f t="shared" si="506"/>
        <v>2.7099192549510247E-2</v>
      </c>
      <c r="AI616" s="238">
        <f t="shared" si="507"/>
        <v>1.8810000000000001E-3</v>
      </c>
      <c r="AJ616" s="247">
        <f t="shared" si="508"/>
        <v>8.6717416158432791E-6</v>
      </c>
      <c r="AK616" s="23">
        <f t="shared" si="509"/>
        <v>4.3358708079216396E-5</v>
      </c>
      <c r="AL616" s="23">
        <f t="shared" si="510"/>
        <v>2.4810816289773824E-4</v>
      </c>
      <c r="AM616" s="23">
        <f t="shared" si="511"/>
        <v>4.3479148934991998E-4</v>
      </c>
      <c r="AN616" s="23">
        <f t="shared" si="512"/>
        <v>7.503465314819947E-3</v>
      </c>
      <c r="AO616" s="23">
        <f t="shared" si="513"/>
        <v>7.5275534859750687E-5</v>
      </c>
      <c r="AP616" s="248">
        <f t="shared" si="514"/>
        <v>5.2249999999999999E-6</v>
      </c>
      <c r="AQ616" s="256">
        <f t="shared" si="515"/>
        <v>43.358708079216399</v>
      </c>
      <c r="AR616" s="257">
        <f t="shared" si="516"/>
        <v>248.10816289773825</v>
      </c>
      <c r="AS616" s="257">
        <f t="shared" si="517"/>
        <v>434.79148934991997</v>
      </c>
      <c r="AT616" s="257">
        <f t="shared" si="518"/>
        <v>7503.4653148199468</v>
      </c>
      <c r="AU616" s="257">
        <f t="shared" si="519"/>
        <v>75.275534859750692</v>
      </c>
      <c r="AV616" s="258">
        <f t="shared" si="520"/>
        <v>5.2249999999999996</v>
      </c>
      <c r="AW616" s="264">
        <v>1</v>
      </c>
      <c r="AX616" s="265">
        <f t="shared" si="521"/>
        <v>43.358708079216399</v>
      </c>
      <c r="AY616" s="265">
        <f t="shared" si="522"/>
        <v>248.10816289773825</v>
      </c>
      <c r="AZ616" s="265">
        <f t="shared" si="523"/>
        <v>434.79148934991997</v>
      </c>
      <c r="BA616" s="265">
        <f t="shared" si="524"/>
        <v>7503.4653148199468</v>
      </c>
      <c r="BB616" s="265">
        <f t="shared" si="525"/>
        <v>75.275534859750692</v>
      </c>
      <c r="BC616" s="266">
        <f t="shared" si="526"/>
        <v>5.2249999999999996</v>
      </c>
      <c r="BG616" s="13">
        <v>0.1</v>
      </c>
      <c r="BH616" s="13">
        <f t="shared" si="527"/>
        <v>55</v>
      </c>
      <c r="BI616"/>
      <c r="BJ616">
        <f t="shared" si="552"/>
        <v>55</v>
      </c>
      <c r="BK616" s="13">
        <f t="shared" si="528"/>
        <v>0.18000000000000002</v>
      </c>
      <c r="BL616" s="13">
        <f t="shared" si="529"/>
        <v>1.03</v>
      </c>
      <c r="BM616" s="13">
        <f t="shared" si="530"/>
        <v>1.8050000000000002</v>
      </c>
      <c r="BN616" s="13">
        <f t="shared" si="531"/>
        <v>31.150000000000002</v>
      </c>
      <c r="BO616" s="13">
        <f t="shared" si="532"/>
        <v>0.3125</v>
      </c>
      <c r="BP616" s="13">
        <f t="shared" si="533"/>
        <v>2.8499999999999998E-2</v>
      </c>
      <c r="BQ616" s="13">
        <f t="shared" si="553"/>
        <v>2.2074650284537342E-3</v>
      </c>
      <c r="BR616" s="209">
        <f t="shared" si="554"/>
        <v>1.2631605440596364E-2</v>
      </c>
      <c r="BS616" s="209">
        <f t="shared" si="555"/>
        <v>2.2135968757549945E-2</v>
      </c>
      <c r="BT616" s="209">
        <f t="shared" si="556"/>
        <v>0.38201408686852117</v>
      </c>
      <c r="BU616" s="209">
        <f t="shared" si="557"/>
        <v>3.8324045632877331E-3</v>
      </c>
      <c r="BV616" s="209">
        <f t="shared" si="558"/>
        <v>2.6601357108237925E-4</v>
      </c>
      <c r="CI616"/>
      <c r="CJ616"/>
      <c r="CK616"/>
      <c r="CL616"/>
      <c r="CM616"/>
    </row>
    <row r="617" spans="1:91" s="65" customFormat="1" ht="12.95" customHeight="1" thickBot="1" x14ac:dyDescent="0.3">
      <c r="A617" s="13">
        <v>4.69395913444942</v>
      </c>
      <c r="B617" s="13">
        <v>-74.110833997775501</v>
      </c>
      <c r="C617" s="13">
        <v>28</v>
      </c>
      <c r="D617" s="13">
        <v>34</v>
      </c>
      <c r="E617" s="13">
        <v>1943</v>
      </c>
      <c r="F617" s="83" t="s">
        <v>13</v>
      </c>
      <c r="G617" s="59" t="s">
        <v>1444</v>
      </c>
      <c r="H617" s="60" t="s">
        <v>1445</v>
      </c>
      <c r="I617" s="93" t="s">
        <v>1587</v>
      </c>
      <c r="J617" s="71"/>
      <c r="K617" s="95">
        <v>41126</v>
      </c>
      <c r="L617" s="16">
        <v>10</v>
      </c>
      <c r="M617" s="16">
        <v>7</v>
      </c>
      <c r="N617" s="3">
        <f t="shared" si="500"/>
        <v>300</v>
      </c>
      <c r="O617" s="3">
        <v>30</v>
      </c>
      <c r="P617" s="16" t="s">
        <v>1632</v>
      </c>
      <c r="Q617" s="62">
        <v>550</v>
      </c>
      <c r="R617" s="14"/>
      <c r="S617" s="14"/>
      <c r="T617" s="14"/>
      <c r="U617" s="17">
        <v>3.9E-2</v>
      </c>
      <c r="V617" s="33">
        <v>0.36</v>
      </c>
      <c r="W617" s="34">
        <v>1.8</v>
      </c>
      <c r="X617" s="33">
        <v>10.3</v>
      </c>
      <c r="Y617" s="29">
        <f t="shared" si="559"/>
        <v>18.05</v>
      </c>
      <c r="Z617" s="34">
        <v>311.5</v>
      </c>
      <c r="AA617" s="21">
        <f t="shared" si="560"/>
        <v>3.125</v>
      </c>
      <c r="AB617" s="216">
        <v>0.28499999999999998</v>
      </c>
      <c r="AC617" s="237">
        <f t="shared" si="501"/>
        <v>3.1218269817035803E-3</v>
      </c>
      <c r="AD617" s="22">
        <f t="shared" si="502"/>
        <v>1.5609134908517902E-2</v>
      </c>
      <c r="AE617" s="22">
        <f t="shared" si="503"/>
        <v>8.9318938643185769E-2</v>
      </c>
      <c r="AF617" s="22">
        <f t="shared" si="504"/>
        <v>0.15652493616597118</v>
      </c>
      <c r="AG617" s="22">
        <f t="shared" si="505"/>
        <v>2.701247513335181</v>
      </c>
      <c r="AH617" s="22">
        <f t="shared" si="506"/>
        <v>2.7099192549510247E-2</v>
      </c>
      <c r="AI617" s="238">
        <f t="shared" si="507"/>
        <v>1.8810000000000001E-3</v>
      </c>
      <c r="AJ617" s="247">
        <f t="shared" si="508"/>
        <v>8.6717416158432791E-6</v>
      </c>
      <c r="AK617" s="23">
        <f t="shared" si="509"/>
        <v>4.3358708079216396E-5</v>
      </c>
      <c r="AL617" s="23">
        <f t="shared" si="510"/>
        <v>2.4810816289773824E-4</v>
      </c>
      <c r="AM617" s="23">
        <f t="shared" si="511"/>
        <v>4.3479148934991998E-4</v>
      </c>
      <c r="AN617" s="23">
        <f t="shared" si="512"/>
        <v>7.503465314819947E-3</v>
      </c>
      <c r="AO617" s="23">
        <f t="shared" si="513"/>
        <v>7.5275534859750687E-5</v>
      </c>
      <c r="AP617" s="248">
        <f t="shared" si="514"/>
        <v>5.2249999999999999E-6</v>
      </c>
      <c r="AQ617" s="256">
        <f t="shared" si="515"/>
        <v>43.358708079216399</v>
      </c>
      <c r="AR617" s="257">
        <f t="shared" si="516"/>
        <v>248.10816289773825</v>
      </c>
      <c r="AS617" s="257">
        <f t="shared" si="517"/>
        <v>434.79148934991997</v>
      </c>
      <c r="AT617" s="257">
        <f t="shared" si="518"/>
        <v>7503.4653148199468</v>
      </c>
      <c r="AU617" s="257">
        <f t="shared" si="519"/>
        <v>75.275534859750692</v>
      </c>
      <c r="AV617" s="258">
        <f t="shared" si="520"/>
        <v>5.2249999999999996</v>
      </c>
      <c r="AW617" s="264">
        <v>1</v>
      </c>
      <c r="AX617" s="265">
        <f t="shared" si="521"/>
        <v>43.358708079216399</v>
      </c>
      <c r="AY617" s="265">
        <f t="shared" si="522"/>
        <v>248.10816289773825</v>
      </c>
      <c r="AZ617" s="265">
        <f t="shared" si="523"/>
        <v>434.79148934991997</v>
      </c>
      <c r="BA617" s="265">
        <f t="shared" si="524"/>
        <v>7503.4653148199468</v>
      </c>
      <c r="BB617" s="265">
        <f t="shared" si="525"/>
        <v>75.275534859750692</v>
      </c>
      <c r="BC617" s="266">
        <f t="shared" si="526"/>
        <v>5.2249999999999996</v>
      </c>
      <c r="BG617" s="13">
        <v>0.1</v>
      </c>
      <c r="BH617" s="13">
        <f t="shared" si="527"/>
        <v>55</v>
      </c>
      <c r="BI617"/>
      <c r="BJ617">
        <f t="shared" si="552"/>
        <v>55</v>
      </c>
      <c r="BK617" s="13">
        <f t="shared" si="528"/>
        <v>0.18000000000000002</v>
      </c>
      <c r="BL617" s="13">
        <f t="shared" si="529"/>
        <v>1.03</v>
      </c>
      <c r="BM617" s="13">
        <f t="shared" si="530"/>
        <v>1.8050000000000002</v>
      </c>
      <c r="BN617" s="13">
        <f t="shared" si="531"/>
        <v>31.150000000000002</v>
      </c>
      <c r="BO617" s="13">
        <f t="shared" si="532"/>
        <v>0.3125</v>
      </c>
      <c r="BP617" s="13">
        <f t="shared" si="533"/>
        <v>2.8499999999999998E-2</v>
      </c>
      <c r="BQ617" s="13">
        <f t="shared" si="553"/>
        <v>2.2074650284537342E-3</v>
      </c>
      <c r="BR617" s="209">
        <f t="shared" si="554"/>
        <v>1.2631605440596364E-2</v>
      </c>
      <c r="BS617" s="209">
        <f t="shared" si="555"/>
        <v>2.2135968757549945E-2</v>
      </c>
      <c r="BT617" s="209">
        <f t="shared" si="556"/>
        <v>0.38201408686852117</v>
      </c>
      <c r="BU617" s="209">
        <f t="shared" si="557"/>
        <v>3.8324045632877331E-3</v>
      </c>
      <c r="BV617" s="209">
        <f t="shared" si="558"/>
        <v>2.6601357108237925E-4</v>
      </c>
      <c r="CI617"/>
      <c r="CJ617"/>
      <c r="CK617"/>
      <c r="CL617"/>
      <c r="CM617"/>
    </row>
    <row r="618" spans="1:91" s="65" customFormat="1" ht="12.95" customHeight="1" thickBot="1" x14ac:dyDescent="0.3">
      <c r="A618" s="13">
        <v>4.6939632477682798</v>
      </c>
      <c r="B618" s="13">
        <v>-74.160073796816803</v>
      </c>
      <c r="C618" s="13">
        <v>22</v>
      </c>
      <c r="D618" s="13">
        <v>34</v>
      </c>
      <c r="E618" s="13">
        <v>1937</v>
      </c>
      <c r="F618" s="83" t="s">
        <v>13</v>
      </c>
      <c r="G618" s="59" t="s">
        <v>1351</v>
      </c>
      <c r="H618" s="60" t="s">
        <v>1352</v>
      </c>
      <c r="I618" s="83" t="s">
        <v>1594</v>
      </c>
      <c r="J618" s="58"/>
      <c r="K618" s="85">
        <v>40828</v>
      </c>
      <c r="L618" s="83">
        <v>8</v>
      </c>
      <c r="M618" s="16">
        <v>7</v>
      </c>
      <c r="N618" s="3">
        <f t="shared" si="500"/>
        <v>240</v>
      </c>
      <c r="O618" s="3">
        <v>30</v>
      </c>
      <c r="P618" s="16" t="s">
        <v>1632</v>
      </c>
      <c r="Q618" s="62">
        <v>550</v>
      </c>
      <c r="R618" s="14"/>
      <c r="S618" s="14"/>
      <c r="T618" s="14"/>
      <c r="U618" s="17">
        <v>3.9E-2</v>
      </c>
      <c r="V618" s="33">
        <v>0.36</v>
      </c>
      <c r="W618" s="34">
        <v>1.8</v>
      </c>
      <c r="X618" s="33">
        <v>10.3</v>
      </c>
      <c r="Y618" s="29">
        <f t="shared" si="559"/>
        <v>18.05</v>
      </c>
      <c r="Z618" s="34">
        <v>311.5</v>
      </c>
      <c r="AA618" s="21">
        <f t="shared" si="560"/>
        <v>3.125</v>
      </c>
      <c r="AB618" s="216">
        <v>0.28499999999999998</v>
      </c>
      <c r="AC618" s="237">
        <f t="shared" si="501"/>
        <v>3.1218269817035803E-3</v>
      </c>
      <c r="AD618" s="22">
        <f t="shared" si="502"/>
        <v>1.5609134908517902E-2</v>
      </c>
      <c r="AE618" s="22">
        <f t="shared" si="503"/>
        <v>8.9318938643185769E-2</v>
      </c>
      <c r="AF618" s="22">
        <f t="shared" si="504"/>
        <v>0.15652493616597118</v>
      </c>
      <c r="AG618" s="22">
        <f t="shared" si="505"/>
        <v>2.701247513335181</v>
      </c>
      <c r="AH618" s="22">
        <f t="shared" si="506"/>
        <v>2.7099192549510247E-2</v>
      </c>
      <c r="AI618" s="238">
        <f t="shared" si="507"/>
        <v>1.8810000000000001E-3</v>
      </c>
      <c r="AJ618" s="247">
        <f t="shared" si="508"/>
        <v>8.6717416158432791E-6</v>
      </c>
      <c r="AK618" s="23">
        <f t="shared" si="509"/>
        <v>4.3358708079216396E-5</v>
      </c>
      <c r="AL618" s="23">
        <f t="shared" si="510"/>
        <v>2.4810816289773824E-4</v>
      </c>
      <c r="AM618" s="23">
        <f t="shared" si="511"/>
        <v>4.3479148934991998E-4</v>
      </c>
      <c r="AN618" s="23">
        <f t="shared" si="512"/>
        <v>7.503465314819947E-3</v>
      </c>
      <c r="AO618" s="23">
        <f t="shared" si="513"/>
        <v>7.5275534859750687E-5</v>
      </c>
      <c r="AP618" s="248">
        <f t="shared" si="514"/>
        <v>5.2249999999999999E-6</v>
      </c>
      <c r="AQ618" s="256">
        <f t="shared" si="515"/>
        <v>43.358708079216399</v>
      </c>
      <c r="AR618" s="257">
        <f t="shared" si="516"/>
        <v>248.10816289773825</v>
      </c>
      <c r="AS618" s="257">
        <f t="shared" si="517"/>
        <v>434.79148934991997</v>
      </c>
      <c r="AT618" s="257">
        <f t="shared" si="518"/>
        <v>7503.4653148199468</v>
      </c>
      <c r="AU618" s="257">
        <f t="shared" si="519"/>
        <v>75.275534859750692</v>
      </c>
      <c r="AV618" s="258">
        <f t="shared" si="520"/>
        <v>5.2249999999999996</v>
      </c>
      <c r="AW618" s="264">
        <v>1</v>
      </c>
      <c r="AX618" s="265">
        <f t="shared" si="521"/>
        <v>43.358708079216399</v>
      </c>
      <c r="AY618" s="265">
        <f t="shared" si="522"/>
        <v>248.10816289773825</v>
      </c>
      <c r="AZ618" s="265">
        <f t="shared" si="523"/>
        <v>434.79148934991997</v>
      </c>
      <c r="BA618" s="265">
        <f t="shared" si="524"/>
        <v>7503.4653148199468</v>
      </c>
      <c r="BB618" s="265">
        <f t="shared" si="525"/>
        <v>75.275534859750692</v>
      </c>
      <c r="BC618" s="266">
        <f t="shared" si="526"/>
        <v>5.2249999999999996</v>
      </c>
      <c r="BG618" s="13">
        <v>0.1</v>
      </c>
      <c r="BH618" s="13">
        <f t="shared" si="527"/>
        <v>55</v>
      </c>
      <c r="BI618"/>
      <c r="BJ618">
        <f t="shared" si="552"/>
        <v>55</v>
      </c>
      <c r="BK618" s="13">
        <f t="shared" si="528"/>
        <v>0.18000000000000002</v>
      </c>
      <c r="BL618" s="13">
        <f t="shared" si="529"/>
        <v>1.03</v>
      </c>
      <c r="BM618" s="13">
        <f t="shared" si="530"/>
        <v>1.8050000000000002</v>
      </c>
      <c r="BN618" s="13">
        <f t="shared" si="531"/>
        <v>31.150000000000002</v>
      </c>
      <c r="BO618" s="13">
        <f t="shared" si="532"/>
        <v>0.3125</v>
      </c>
      <c r="BP618" s="13">
        <f t="shared" si="533"/>
        <v>2.8499999999999998E-2</v>
      </c>
      <c r="BQ618" s="13">
        <f t="shared" si="553"/>
        <v>2.2074650284537342E-3</v>
      </c>
      <c r="BR618" s="209">
        <f t="shared" si="554"/>
        <v>1.2631605440596364E-2</v>
      </c>
      <c r="BS618" s="209">
        <f t="shared" si="555"/>
        <v>2.2135968757549945E-2</v>
      </c>
      <c r="BT618" s="209">
        <f t="shared" si="556"/>
        <v>0.38201408686852117</v>
      </c>
      <c r="BU618" s="209">
        <f t="shared" si="557"/>
        <v>3.8324045632877331E-3</v>
      </c>
      <c r="BV618" s="209">
        <f t="shared" si="558"/>
        <v>2.6601357108237925E-4</v>
      </c>
      <c r="CI618"/>
      <c r="CJ618"/>
      <c r="CK618"/>
      <c r="CL618"/>
      <c r="CM618"/>
    </row>
    <row r="619" spans="1:91" s="65" customFormat="1" ht="12.95" customHeight="1" thickBot="1" x14ac:dyDescent="0.3">
      <c r="A619" s="13">
        <v>4.6942399999999997</v>
      </c>
      <c r="B619" s="13">
        <v>-74.118604000000005</v>
      </c>
      <c r="C619" s="13">
        <v>27</v>
      </c>
      <c r="D619" s="13">
        <v>34</v>
      </c>
      <c r="E619" s="13">
        <v>1942</v>
      </c>
      <c r="F619" s="58" t="s">
        <v>13</v>
      </c>
      <c r="G619" s="59" t="s">
        <v>1107</v>
      </c>
      <c r="H619" s="60" t="s">
        <v>1108</v>
      </c>
      <c r="I619" s="16" t="s">
        <v>1587</v>
      </c>
      <c r="J619" s="16"/>
      <c r="K619" s="73">
        <v>40513</v>
      </c>
      <c r="L619" s="16">
        <v>9</v>
      </c>
      <c r="M619" s="16">
        <v>7</v>
      </c>
      <c r="N619" s="3">
        <f t="shared" si="500"/>
        <v>270</v>
      </c>
      <c r="O619" s="3">
        <v>30</v>
      </c>
      <c r="P619" s="16" t="s">
        <v>1554</v>
      </c>
      <c r="Q619" s="62">
        <v>550</v>
      </c>
      <c r="R619" s="14"/>
      <c r="S619" s="14"/>
      <c r="T619" s="14"/>
      <c r="U619" s="17">
        <v>3.9E-2</v>
      </c>
      <c r="V619" s="33">
        <v>0.36</v>
      </c>
      <c r="W619" s="34">
        <v>1.8</v>
      </c>
      <c r="X619" s="33">
        <v>10.3</v>
      </c>
      <c r="Y619" s="29">
        <f t="shared" si="559"/>
        <v>18.05</v>
      </c>
      <c r="Z619" s="34">
        <v>311.5</v>
      </c>
      <c r="AA619" s="21">
        <f t="shared" si="560"/>
        <v>3.125</v>
      </c>
      <c r="AB619" s="216">
        <v>0.28499999999999998</v>
      </c>
      <c r="AC619" s="237">
        <f t="shared" si="501"/>
        <v>3.1218269817035803E-3</v>
      </c>
      <c r="AD619" s="22">
        <f t="shared" si="502"/>
        <v>1.5609134908517902E-2</v>
      </c>
      <c r="AE619" s="22">
        <f t="shared" si="503"/>
        <v>8.9318938643185769E-2</v>
      </c>
      <c r="AF619" s="22">
        <f t="shared" si="504"/>
        <v>0.15652493616597118</v>
      </c>
      <c r="AG619" s="22">
        <f t="shared" si="505"/>
        <v>2.701247513335181</v>
      </c>
      <c r="AH619" s="22">
        <f t="shared" si="506"/>
        <v>2.7099192549510247E-2</v>
      </c>
      <c r="AI619" s="238">
        <f t="shared" si="507"/>
        <v>1.8810000000000001E-3</v>
      </c>
      <c r="AJ619" s="247">
        <f t="shared" si="508"/>
        <v>8.6717416158432791E-6</v>
      </c>
      <c r="AK619" s="23">
        <f t="shared" si="509"/>
        <v>4.3358708079216396E-5</v>
      </c>
      <c r="AL619" s="23">
        <f t="shared" si="510"/>
        <v>2.4810816289773824E-4</v>
      </c>
      <c r="AM619" s="23">
        <f t="shared" si="511"/>
        <v>4.3479148934991998E-4</v>
      </c>
      <c r="AN619" s="23">
        <f t="shared" si="512"/>
        <v>7.503465314819947E-3</v>
      </c>
      <c r="AO619" s="23">
        <f t="shared" si="513"/>
        <v>7.5275534859750687E-5</v>
      </c>
      <c r="AP619" s="248">
        <f t="shared" si="514"/>
        <v>5.2249999999999999E-6</v>
      </c>
      <c r="AQ619" s="256">
        <f t="shared" si="515"/>
        <v>43.358708079216399</v>
      </c>
      <c r="AR619" s="257">
        <f t="shared" si="516"/>
        <v>248.10816289773825</v>
      </c>
      <c r="AS619" s="257">
        <f t="shared" si="517"/>
        <v>434.79148934991997</v>
      </c>
      <c r="AT619" s="257">
        <f t="shared" si="518"/>
        <v>7503.4653148199468</v>
      </c>
      <c r="AU619" s="257">
        <f t="shared" si="519"/>
        <v>75.275534859750692</v>
      </c>
      <c r="AV619" s="258">
        <f t="shared" si="520"/>
        <v>5.2249999999999996</v>
      </c>
      <c r="AW619" s="264">
        <v>1</v>
      </c>
      <c r="AX619" s="265">
        <f t="shared" si="521"/>
        <v>43.358708079216399</v>
      </c>
      <c r="AY619" s="265">
        <f t="shared" si="522"/>
        <v>248.10816289773825</v>
      </c>
      <c r="AZ619" s="265">
        <f t="shared" si="523"/>
        <v>434.79148934991997</v>
      </c>
      <c r="BA619" s="265">
        <f t="shared" si="524"/>
        <v>7503.4653148199468</v>
      </c>
      <c r="BB619" s="265">
        <f t="shared" si="525"/>
        <v>75.275534859750692</v>
      </c>
      <c r="BC619" s="266">
        <f t="shared" si="526"/>
        <v>5.2249999999999996</v>
      </c>
      <c r="BG619" s="13">
        <v>0.1</v>
      </c>
      <c r="BH619" s="13">
        <f t="shared" si="527"/>
        <v>55</v>
      </c>
      <c r="BI619"/>
      <c r="BJ619">
        <f t="shared" si="552"/>
        <v>55</v>
      </c>
      <c r="BK619" s="13">
        <f t="shared" si="528"/>
        <v>0.18000000000000002</v>
      </c>
      <c r="BL619" s="13">
        <f t="shared" si="529"/>
        <v>1.03</v>
      </c>
      <c r="BM619" s="13">
        <f t="shared" si="530"/>
        <v>1.8050000000000002</v>
      </c>
      <c r="BN619" s="13">
        <f t="shared" si="531"/>
        <v>31.150000000000002</v>
      </c>
      <c r="BO619" s="13">
        <f t="shared" si="532"/>
        <v>0.3125</v>
      </c>
      <c r="BP619" s="13">
        <f t="shared" si="533"/>
        <v>2.8499999999999998E-2</v>
      </c>
      <c r="BQ619" s="13">
        <f t="shared" si="553"/>
        <v>2.2074650284537342E-3</v>
      </c>
      <c r="BR619" s="209">
        <f t="shared" si="554"/>
        <v>1.2631605440596364E-2</v>
      </c>
      <c r="BS619" s="209">
        <f t="shared" si="555"/>
        <v>2.2135968757549945E-2</v>
      </c>
      <c r="BT619" s="209">
        <f t="shared" si="556"/>
        <v>0.38201408686852117</v>
      </c>
      <c r="BU619" s="209">
        <f t="shared" si="557"/>
        <v>3.8324045632877331E-3</v>
      </c>
      <c r="BV619" s="209">
        <f t="shared" si="558"/>
        <v>2.6601357108237925E-4</v>
      </c>
      <c r="CI619"/>
      <c r="CJ619"/>
      <c r="CK619"/>
      <c r="CL619"/>
      <c r="CM619"/>
    </row>
    <row r="620" spans="1:91" s="65" customFormat="1" ht="12.95" customHeight="1" thickBot="1" x14ac:dyDescent="0.3">
      <c r="A620" s="13">
        <v>4.6945000000000006</v>
      </c>
      <c r="B620" s="13">
        <v>-74.032083333333333</v>
      </c>
      <c r="C620" s="13">
        <v>37</v>
      </c>
      <c r="D620" s="13">
        <v>34</v>
      </c>
      <c r="E620" s="13">
        <v>2443</v>
      </c>
      <c r="F620" s="64" t="s">
        <v>13</v>
      </c>
      <c r="G620" s="59" t="s">
        <v>1222</v>
      </c>
      <c r="H620" s="60" t="s">
        <v>1223</v>
      </c>
      <c r="I620" s="16" t="s">
        <v>1611</v>
      </c>
      <c r="J620" s="68"/>
      <c r="K620" s="73">
        <v>40212</v>
      </c>
      <c r="L620" s="16">
        <v>12</v>
      </c>
      <c r="M620" s="16">
        <v>7</v>
      </c>
      <c r="N620" s="3">
        <f t="shared" si="500"/>
        <v>360</v>
      </c>
      <c r="O620" s="3">
        <v>30</v>
      </c>
      <c r="P620" s="68" t="s">
        <v>1554</v>
      </c>
      <c r="Q620" s="62">
        <v>550</v>
      </c>
      <c r="R620" s="14"/>
      <c r="S620" s="14"/>
      <c r="T620" s="14"/>
      <c r="U620" s="17">
        <v>3.9E-2</v>
      </c>
      <c r="V620" s="145">
        <v>0.36</v>
      </c>
      <c r="W620" s="150">
        <v>1.8</v>
      </c>
      <c r="X620" s="152">
        <v>10.3</v>
      </c>
      <c r="Y620" s="156">
        <f t="shared" si="559"/>
        <v>18.05</v>
      </c>
      <c r="Z620" s="150">
        <v>311.5</v>
      </c>
      <c r="AA620" s="157">
        <f t="shared" si="560"/>
        <v>3.125</v>
      </c>
      <c r="AB620" s="227">
        <v>0.28499999999999998</v>
      </c>
      <c r="AC620" s="237">
        <f t="shared" si="501"/>
        <v>3.1218269817035803E-3</v>
      </c>
      <c r="AD620" s="22">
        <f t="shared" si="502"/>
        <v>1.5609134908517902E-2</v>
      </c>
      <c r="AE620" s="22">
        <f t="shared" si="503"/>
        <v>8.9318938643185769E-2</v>
      </c>
      <c r="AF620" s="22">
        <f t="shared" si="504"/>
        <v>0.15652493616597118</v>
      </c>
      <c r="AG620" s="22">
        <f t="shared" si="505"/>
        <v>2.701247513335181</v>
      </c>
      <c r="AH620" s="22">
        <f t="shared" si="506"/>
        <v>2.7099192549510247E-2</v>
      </c>
      <c r="AI620" s="238">
        <f t="shared" si="507"/>
        <v>1.8810000000000001E-3</v>
      </c>
      <c r="AJ620" s="247">
        <f t="shared" si="508"/>
        <v>8.6717416158432791E-6</v>
      </c>
      <c r="AK620" s="23">
        <f t="shared" si="509"/>
        <v>4.3358708079216396E-5</v>
      </c>
      <c r="AL620" s="23">
        <f t="shared" si="510"/>
        <v>2.4810816289773824E-4</v>
      </c>
      <c r="AM620" s="23">
        <f t="shared" si="511"/>
        <v>4.3479148934991998E-4</v>
      </c>
      <c r="AN620" s="23">
        <f t="shared" si="512"/>
        <v>7.503465314819947E-3</v>
      </c>
      <c r="AO620" s="23">
        <f t="shared" si="513"/>
        <v>7.5275534859750687E-5</v>
      </c>
      <c r="AP620" s="248">
        <f t="shared" si="514"/>
        <v>5.2249999999999999E-6</v>
      </c>
      <c r="AQ620" s="256">
        <f t="shared" si="515"/>
        <v>43.358708079216399</v>
      </c>
      <c r="AR620" s="257">
        <f t="shared" si="516"/>
        <v>248.10816289773825</v>
      </c>
      <c r="AS620" s="257">
        <f t="shared" si="517"/>
        <v>434.79148934991997</v>
      </c>
      <c r="AT620" s="257">
        <f t="shared" si="518"/>
        <v>7503.4653148199468</v>
      </c>
      <c r="AU620" s="257">
        <f t="shared" si="519"/>
        <v>75.275534859750692</v>
      </c>
      <c r="AV620" s="258">
        <f t="shared" si="520"/>
        <v>5.2249999999999996</v>
      </c>
      <c r="AW620" s="264">
        <v>1</v>
      </c>
      <c r="AX620" s="265">
        <f t="shared" si="521"/>
        <v>43.358708079216399</v>
      </c>
      <c r="AY620" s="265">
        <f t="shared" si="522"/>
        <v>248.10816289773825</v>
      </c>
      <c r="AZ620" s="265">
        <f t="shared" si="523"/>
        <v>434.79148934991997</v>
      </c>
      <c r="BA620" s="265">
        <f t="shared" si="524"/>
        <v>7503.4653148199468</v>
      </c>
      <c r="BB620" s="265">
        <f t="shared" si="525"/>
        <v>75.275534859750692</v>
      </c>
      <c r="BC620" s="266">
        <f t="shared" si="526"/>
        <v>5.2249999999999996</v>
      </c>
      <c r="BG620" s="13">
        <v>0.1</v>
      </c>
      <c r="BH620" s="13">
        <f t="shared" si="527"/>
        <v>55</v>
      </c>
      <c r="BI620"/>
      <c r="BJ620">
        <f t="shared" si="552"/>
        <v>55</v>
      </c>
      <c r="BK620" s="13">
        <f t="shared" si="528"/>
        <v>0.18000000000000002</v>
      </c>
      <c r="BL620" s="13">
        <f t="shared" si="529"/>
        <v>1.03</v>
      </c>
      <c r="BM620" s="13">
        <f t="shared" si="530"/>
        <v>1.8050000000000002</v>
      </c>
      <c r="BN620" s="13">
        <f t="shared" si="531"/>
        <v>31.150000000000002</v>
      </c>
      <c r="BO620" s="13">
        <f t="shared" si="532"/>
        <v>0.3125</v>
      </c>
      <c r="BP620" s="13">
        <f t="shared" si="533"/>
        <v>2.8499999999999998E-2</v>
      </c>
      <c r="BQ620" s="13">
        <f t="shared" si="553"/>
        <v>2.2074650284537342E-3</v>
      </c>
      <c r="BR620" s="209">
        <f t="shared" si="554"/>
        <v>1.2631605440596364E-2</v>
      </c>
      <c r="BS620" s="209">
        <f t="shared" si="555"/>
        <v>2.2135968757549945E-2</v>
      </c>
      <c r="BT620" s="209">
        <f t="shared" si="556"/>
        <v>0.38201408686852117</v>
      </c>
      <c r="BU620" s="209">
        <f t="shared" si="557"/>
        <v>3.8324045632877331E-3</v>
      </c>
      <c r="BV620" s="209">
        <f t="shared" si="558"/>
        <v>2.6601357108237925E-4</v>
      </c>
      <c r="CI620"/>
      <c r="CJ620"/>
      <c r="CK620"/>
      <c r="CL620"/>
      <c r="CM620"/>
    </row>
    <row r="621" spans="1:91" s="65" customFormat="1" ht="12.95" customHeight="1" thickBot="1" x14ac:dyDescent="0.3">
      <c r="A621" s="13">
        <v>4.6947066742105603</v>
      </c>
      <c r="B621" s="13">
        <v>-74.032735774228001</v>
      </c>
      <c r="C621" s="13">
        <v>36</v>
      </c>
      <c r="D621" s="13">
        <v>34</v>
      </c>
      <c r="E621" s="13">
        <v>2442</v>
      </c>
      <c r="F621" s="58" t="s">
        <v>13</v>
      </c>
      <c r="G621" s="59" t="s">
        <v>32</v>
      </c>
      <c r="H621" s="60" t="s">
        <v>1285</v>
      </c>
      <c r="I621" s="16" t="s">
        <v>1611</v>
      </c>
      <c r="J621" s="16"/>
      <c r="K621" s="66">
        <v>40331</v>
      </c>
      <c r="L621" s="16">
        <v>12</v>
      </c>
      <c r="M621" s="16">
        <v>7</v>
      </c>
      <c r="N621" s="3">
        <f t="shared" si="500"/>
        <v>360</v>
      </c>
      <c r="O621" s="3">
        <v>30</v>
      </c>
      <c r="P621" s="16" t="s">
        <v>1554</v>
      </c>
      <c r="Q621" s="62">
        <v>550</v>
      </c>
      <c r="R621" s="14"/>
      <c r="S621" s="14"/>
      <c r="T621" s="14"/>
      <c r="U621" s="17">
        <v>3.9E-2</v>
      </c>
      <c r="V621" s="33">
        <v>0.36</v>
      </c>
      <c r="W621" s="34">
        <v>1.8</v>
      </c>
      <c r="X621" s="33">
        <v>10.3</v>
      </c>
      <c r="Y621" s="29">
        <f t="shared" si="559"/>
        <v>18.05</v>
      </c>
      <c r="Z621" s="34">
        <v>311.5</v>
      </c>
      <c r="AA621" s="21">
        <f t="shared" si="560"/>
        <v>3.125</v>
      </c>
      <c r="AB621" s="216">
        <v>0.28499999999999998</v>
      </c>
      <c r="AC621" s="237">
        <f t="shared" si="501"/>
        <v>3.1218269817035803E-3</v>
      </c>
      <c r="AD621" s="22">
        <f t="shared" si="502"/>
        <v>1.5609134908517902E-2</v>
      </c>
      <c r="AE621" s="22">
        <f t="shared" si="503"/>
        <v>8.9318938643185769E-2</v>
      </c>
      <c r="AF621" s="22">
        <f t="shared" si="504"/>
        <v>0.15652493616597118</v>
      </c>
      <c r="AG621" s="22">
        <f t="shared" si="505"/>
        <v>2.701247513335181</v>
      </c>
      <c r="AH621" s="22">
        <f t="shared" si="506"/>
        <v>2.7099192549510247E-2</v>
      </c>
      <c r="AI621" s="238">
        <f t="shared" si="507"/>
        <v>1.8810000000000001E-3</v>
      </c>
      <c r="AJ621" s="247">
        <f t="shared" si="508"/>
        <v>8.6717416158432791E-6</v>
      </c>
      <c r="AK621" s="23">
        <f t="shared" si="509"/>
        <v>4.3358708079216396E-5</v>
      </c>
      <c r="AL621" s="23">
        <f t="shared" si="510"/>
        <v>2.4810816289773824E-4</v>
      </c>
      <c r="AM621" s="23">
        <f t="shared" si="511"/>
        <v>4.3479148934991998E-4</v>
      </c>
      <c r="AN621" s="23">
        <f t="shared" si="512"/>
        <v>7.503465314819947E-3</v>
      </c>
      <c r="AO621" s="23">
        <f t="shared" si="513"/>
        <v>7.5275534859750687E-5</v>
      </c>
      <c r="AP621" s="248">
        <f t="shared" si="514"/>
        <v>5.2249999999999999E-6</v>
      </c>
      <c r="AQ621" s="256">
        <f t="shared" si="515"/>
        <v>43.358708079216399</v>
      </c>
      <c r="AR621" s="257">
        <f t="shared" si="516"/>
        <v>248.10816289773825</v>
      </c>
      <c r="AS621" s="257">
        <f t="shared" si="517"/>
        <v>434.79148934991997</v>
      </c>
      <c r="AT621" s="257">
        <f t="shared" si="518"/>
        <v>7503.4653148199468</v>
      </c>
      <c r="AU621" s="257">
        <f t="shared" si="519"/>
        <v>75.275534859750692</v>
      </c>
      <c r="AV621" s="258">
        <f t="shared" si="520"/>
        <v>5.2249999999999996</v>
      </c>
      <c r="AW621" s="264">
        <v>1</v>
      </c>
      <c r="AX621" s="265">
        <f t="shared" si="521"/>
        <v>43.358708079216399</v>
      </c>
      <c r="AY621" s="265">
        <f t="shared" si="522"/>
        <v>248.10816289773825</v>
      </c>
      <c r="AZ621" s="265">
        <f t="shared" si="523"/>
        <v>434.79148934991997</v>
      </c>
      <c r="BA621" s="265">
        <f t="shared" si="524"/>
        <v>7503.4653148199468</v>
      </c>
      <c r="BB621" s="265">
        <f t="shared" si="525"/>
        <v>75.275534859750692</v>
      </c>
      <c r="BC621" s="266">
        <f t="shared" si="526"/>
        <v>5.2249999999999996</v>
      </c>
      <c r="BG621" s="13">
        <v>0.1</v>
      </c>
      <c r="BH621" s="13">
        <f t="shared" si="527"/>
        <v>55</v>
      </c>
      <c r="BI621"/>
      <c r="BJ621">
        <f t="shared" si="552"/>
        <v>55</v>
      </c>
      <c r="BK621" s="13">
        <f t="shared" si="528"/>
        <v>0.18000000000000002</v>
      </c>
      <c r="BL621" s="13">
        <f t="shared" si="529"/>
        <v>1.03</v>
      </c>
      <c r="BM621" s="13">
        <f t="shared" si="530"/>
        <v>1.8050000000000002</v>
      </c>
      <c r="BN621" s="13">
        <f t="shared" si="531"/>
        <v>31.150000000000002</v>
      </c>
      <c r="BO621" s="13">
        <f t="shared" si="532"/>
        <v>0.3125</v>
      </c>
      <c r="BP621" s="13">
        <f t="shared" si="533"/>
        <v>2.8499999999999998E-2</v>
      </c>
      <c r="BQ621" s="13">
        <f t="shared" si="553"/>
        <v>2.2074650284537342E-3</v>
      </c>
      <c r="BR621" s="209">
        <f t="shared" si="554"/>
        <v>1.2631605440596364E-2</v>
      </c>
      <c r="BS621" s="209">
        <f t="shared" si="555"/>
        <v>2.2135968757549945E-2</v>
      </c>
      <c r="BT621" s="209">
        <f t="shared" si="556"/>
        <v>0.38201408686852117</v>
      </c>
      <c r="BU621" s="209">
        <f t="shared" si="557"/>
        <v>3.8324045632877331E-3</v>
      </c>
      <c r="BV621" s="209">
        <f t="shared" si="558"/>
        <v>2.6601357108237925E-4</v>
      </c>
      <c r="CI621"/>
      <c r="CJ621"/>
      <c r="CK621"/>
      <c r="CL621"/>
      <c r="CM621"/>
    </row>
    <row r="622" spans="1:91" s="65" customFormat="1" ht="12.95" customHeight="1" thickBot="1" x14ac:dyDescent="0.3">
      <c r="A622" s="13">
        <v>4.6947274868976896</v>
      </c>
      <c r="B622" s="13">
        <v>-74.099978923566397</v>
      </c>
      <c r="C622" s="13">
        <v>29</v>
      </c>
      <c r="D622" s="13">
        <v>34</v>
      </c>
      <c r="E622" s="13">
        <v>2435</v>
      </c>
      <c r="F622" s="3" t="s">
        <v>5</v>
      </c>
      <c r="G622" s="4" t="s">
        <v>242</v>
      </c>
      <c r="H622" s="5" t="s">
        <v>243</v>
      </c>
      <c r="I622" s="14" t="s">
        <v>1587</v>
      </c>
      <c r="J622" s="3" t="s">
        <v>1553</v>
      </c>
      <c r="K622" s="6">
        <v>40662</v>
      </c>
      <c r="L622" s="3">
        <f>O622/12</f>
        <v>2.1666666666666665</v>
      </c>
      <c r="M622" s="3">
        <v>2</v>
      </c>
      <c r="N622" s="3">
        <f t="shared" si="500"/>
        <v>56.333333333333329</v>
      </c>
      <c r="O622" s="3">
        <v>26</v>
      </c>
      <c r="P622" s="14" t="s">
        <v>1554</v>
      </c>
      <c r="Q622" s="3">
        <v>60</v>
      </c>
      <c r="R622" s="14"/>
      <c r="S622" s="14"/>
      <c r="T622" s="14">
        <f>0.738210935315612*Q622</f>
        <v>44.292656118936719</v>
      </c>
      <c r="U622" s="17">
        <v>3.9E-2</v>
      </c>
      <c r="V622" s="27">
        <v>2.02</v>
      </c>
      <c r="W622" s="28">
        <v>10.1</v>
      </c>
      <c r="X622" s="27">
        <v>1.9</v>
      </c>
      <c r="Y622" s="155">
        <v>18.05</v>
      </c>
      <c r="Z622" s="28">
        <v>160.19999999999999</v>
      </c>
      <c r="AA622" s="21">
        <v>3.125</v>
      </c>
      <c r="AB622" s="222">
        <v>1.0149999999999999</v>
      </c>
      <c r="AC622" s="237">
        <f t="shared" si="501"/>
        <v>3.3216107489321815E-3</v>
      </c>
      <c r="AD622" s="22">
        <f t="shared" si="502"/>
        <v>1.6608053744660903E-2</v>
      </c>
      <c r="AE622" s="22">
        <f t="shared" si="503"/>
        <v>3.1242873381045273E-3</v>
      </c>
      <c r="AF622" s="22">
        <f t="shared" si="504"/>
        <v>2.9680729711993009E-2</v>
      </c>
      <c r="AG622" s="22">
        <f t="shared" si="505"/>
        <v>0.26342675345491856</v>
      </c>
      <c r="AH622" s="22">
        <f t="shared" si="506"/>
        <v>5.1386304903034991E-3</v>
      </c>
      <c r="AI622" s="238">
        <f t="shared" si="507"/>
        <v>1.2702845515286489E-3</v>
      </c>
      <c r="AJ622" s="247">
        <f t="shared" si="508"/>
        <v>1.0646188297859556E-5</v>
      </c>
      <c r="AK622" s="23">
        <f t="shared" si="509"/>
        <v>5.3230941489297768E-5</v>
      </c>
      <c r="AL622" s="23">
        <f t="shared" si="510"/>
        <v>1.0013741468283741E-5</v>
      </c>
      <c r="AM622" s="23">
        <f t="shared" si="511"/>
        <v>9.513054394869554E-5</v>
      </c>
      <c r="AN622" s="23">
        <f t="shared" si="512"/>
        <v>8.4431651748371334E-4</v>
      </c>
      <c r="AO622" s="23">
        <f t="shared" si="513"/>
        <v>1.6469969520203524E-5</v>
      </c>
      <c r="AP622" s="248">
        <f t="shared" si="514"/>
        <v>4.0714248446431051E-6</v>
      </c>
      <c r="AQ622" s="256">
        <f t="shared" si="515"/>
        <v>53.23094148929777</v>
      </c>
      <c r="AR622" s="257">
        <f t="shared" si="516"/>
        <v>10.013741468283742</v>
      </c>
      <c r="AS622" s="257">
        <f t="shared" si="517"/>
        <v>95.130543948695546</v>
      </c>
      <c r="AT622" s="257">
        <f t="shared" si="518"/>
        <v>844.31651748371337</v>
      </c>
      <c r="AU622" s="257">
        <f t="shared" si="519"/>
        <v>16.469969520203524</v>
      </c>
      <c r="AV622" s="258">
        <f t="shared" si="520"/>
        <v>4.0714248446431052</v>
      </c>
      <c r="AW622" s="264">
        <v>0</v>
      </c>
      <c r="AX622" s="265">
        <f t="shared" si="521"/>
        <v>0</v>
      </c>
      <c r="AY622" s="265">
        <f t="shared" si="522"/>
        <v>0</v>
      </c>
      <c r="AZ622" s="265">
        <f t="shared" si="523"/>
        <v>0</v>
      </c>
      <c r="BA622" s="265">
        <f t="shared" si="524"/>
        <v>0</v>
      </c>
      <c r="BB622" s="265">
        <f t="shared" si="525"/>
        <v>0</v>
      </c>
      <c r="BC622" s="266">
        <f t="shared" si="526"/>
        <v>0</v>
      </c>
      <c r="BD622" s="211">
        <f>'F. CONVERSIÓN DE CARBÓN A CARNE'!$F$20</f>
        <v>0.16207300021353654</v>
      </c>
      <c r="BG622" s="13">
        <v>0.1</v>
      </c>
      <c r="BH622" s="13">
        <f t="shared" si="527"/>
        <v>6</v>
      </c>
      <c r="BI622">
        <f>(((((BD622+BE622+BF622)/0.738210935315612)^2)+((BH622/Q622)^2))^(1/2))*T622</f>
        <v>10.685595935383533</v>
      </c>
      <c r="BJ622">
        <f>(((BH622)^2)+((BI622^2))^(1/2))</f>
        <v>46.685595935383532</v>
      </c>
      <c r="BK622" s="13">
        <f t="shared" si="528"/>
        <v>1.01</v>
      </c>
      <c r="BL622" s="13">
        <f t="shared" si="529"/>
        <v>0.19</v>
      </c>
      <c r="BM622" s="13">
        <f t="shared" si="530"/>
        <v>1.8050000000000002</v>
      </c>
      <c r="BN622" s="13">
        <f t="shared" si="531"/>
        <v>16.02</v>
      </c>
      <c r="BO622" s="13">
        <f t="shared" si="532"/>
        <v>0.3125</v>
      </c>
      <c r="BP622" s="13">
        <f t="shared" si="533"/>
        <v>0.10149999999999999</v>
      </c>
      <c r="BQ622" s="13">
        <f>((((BJ622/(Q622+R622+S622+T622))^2)+((BK622/W622)^2))^(1/2))*AD622</f>
        <v>7.6176824513289028E-3</v>
      </c>
      <c r="BR622" s="209">
        <f>((((BJ622/(Q622+R622+S622+T622))^2)+((BL622/X622)^2))^(1/2))*AE622</f>
        <v>1.4330293720321702E-3</v>
      </c>
      <c r="BS622" s="209">
        <f>(((((BJ622/(Q622+R622+S622+T622))^2)+((BM622/Y622)^2))^(1/2))*AF622)</f>
        <v>1.3613779034305617E-2</v>
      </c>
      <c r="BT622" s="209">
        <f>((((BJ622/(Q622+R622+S622+T622))^2)+((BN622/Z622)^2))^(1/2))*AG622</f>
        <v>0.12082700284187035</v>
      </c>
      <c r="BU622" s="209">
        <f>((((BJ622/(Q622+R622+S622+T622))^2)+((BO622/AA622)^2))^(1/2))*AH622</f>
        <v>2.3569562040002801E-3</v>
      </c>
      <c r="BV622" s="209">
        <f>((((BJ622/(Q622+R622+S622+T622))^2)+((BP622/AB622)^2))^(1/2))*AI622</f>
        <v>5.8264649700358784E-4</v>
      </c>
      <c r="CI622"/>
      <c r="CJ622"/>
      <c r="CK622"/>
      <c r="CL622"/>
      <c r="CM622"/>
    </row>
    <row r="623" spans="1:91" s="65" customFormat="1" ht="12.95" customHeight="1" thickBot="1" x14ac:dyDescent="0.3">
      <c r="A623" s="13">
        <v>4.6950667835339601</v>
      </c>
      <c r="B623" s="13">
        <v>-74.121898302870406</v>
      </c>
      <c r="C623" s="13">
        <v>27</v>
      </c>
      <c r="D623" s="13">
        <v>34</v>
      </c>
      <c r="E623" s="13">
        <v>1942</v>
      </c>
      <c r="F623" s="58" t="s">
        <v>13</v>
      </c>
      <c r="G623" s="59" t="s">
        <v>869</v>
      </c>
      <c r="H623" s="60" t="s">
        <v>870</v>
      </c>
      <c r="I623" s="16" t="s">
        <v>1587</v>
      </c>
      <c r="J623" s="16"/>
      <c r="K623" s="66">
        <v>40421</v>
      </c>
      <c r="L623" s="16">
        <v>10</v>
      </c>
      <c r="M623" s="16">
        <v>7</v>
      </c>
      <c r="N623" s="3">
        <f t="shared" si="500"/>
        <v>300</v>
      </c>
      <c r="O623" s="3">
        <v>30</v>
      </c>
      <c r="P623" s="16" t="s">
        <v>1554</v>
      </c>
      <c r="Q623" s="62">
        <v>550</v>
      </c>
      <c r="R623" s="14"/>
      <c r="S623" s="14"/>
      <c r="T623" s="14"/>
      <c r="U623" s="17">
        <v>3.9E-2</v>
      </c>
      <c r="V623" s="145">
        <v>0.36</v>
      </c>
      <c r="W623" s="150">
        <v>1.8</v>
      </c>
      <c r="X623" s="152">
        <v>10.3</v>
      </c>
      <c r="Y623" s="156">
        <f>0.01805*1000</f>
        <v>18.05</v>
      </c>
      <c r="Z623" s="150">
        <v>311.5</v>
      </c>
      <c r="AA623" s="157">
        <f>0.003125*1000</f>
        <v>3.125</v>
      </c>
      <c r="AB623" s="227">
        <v>0.28499999999999998</v>
      </c>
      <c r="AC623" s="237">
        <f t="shared" si="501"/>
        <v>3.1218269817035803E-3</v>
      </c>
      <c r="AD623" s="22">
        <f t="shared" si="502"/>
        <v>1.5609134908517902E-2</v>
      </c>
      <c r="AE623" s="22">
        <f t="shared" si="503"/>
        <v>8.9318938643185769E-2</v>
      </c>
      <c r="AF623" s="22">
        <f t="shared" si="504"/>
        <v>0.15652493616597118</v>
      </c>
      <c r="AG623" s="22">
        <f t="shared" si="505"/>
        <v>2.701247513335181</v>
      </c>
      <c r="AH623" s="22">
        <f t="shared" si="506"/>
        <v>2.7099192549510247E-2</v>
      </c>
      <c r="AI623" s="238">
        <f t="shared" si="507"/>
        <v>1.8810000000000001E-3</v>
      </c>
      <c r="AJ623" s="247">
        <f t="shared" si="508"/>
        <v>8.6717416158432791E-6</v>
      </c>
      <c r="AK623" s="23">
        <f t="shared" si="509"/>
        <v>4.3358708079216396E-5</v>
      </c>
      <c r="AL623" s="23">
        <f t="shared" si="510"/>
        <v>2.4810816289773824E-4</v>
      </c>
      <c r="AM623" s="23">
        <f t="shared" si="511"/>
        <v>4.3479148934991998E-4</v>
      </c>
      <c r="AN623" s="23">
        <f t="shared" si="512"/>
        <v>7.503465314819947E-3</v>
      </c>
      <c r="AO623" s="23">
        <f t="shared" si="513"/>
        <v>7.5275534859750687E-5</v>
      </c>
      <c r="AP623" s="248">
        <f t="shared" si="514"/>
        <v>5.2249999999999999E-6</v>
      </c>
      <c r="AQ623" s="256">
        <f t="shared" si="515"/>
        <v>43.358708079216399</v>
      </c>
      <c r="AR623" s="257">
        <f t="shared" si="516"/>
        <v>248.10816289773825</v>
      </c>
      <c r="AS623" s="257">
        <f t="shared" si="517"/>
        <v>434.79148934991997</v>
      </c>
      <c r="AT623" s="257">
        <f t="shared" si="518"/>
        <v>7503.4653148199468</v>
      </c>
      <c r="AU623" s="257">
        <f t="shared" si="519"/>
        <v>75.275534859750692</v>
      </c>
      <c r="AV623" s="258">
        <f t="shared" si="520"/>
        <v>5.2249999999999996</v>
      </c>
      <c r="AW623" s="264">
        <v>1</v>
      </c>
      <c r="AX623" s="265">
        <f t="shared" si="521"/>
        <v>43.358708079216399</v>
      </c>
      <c r="AY623" s="265">
        <f t="shared" si="522"/>
        <v>248.10816289773825</v>
      </c>
      <c r="AZ623" s="265">
        <f t="shared" si="523"/>
        <v>434.79148934991997</v>
      </c>
      <c r="BA623" s="265">
        <f t="shared" si="524"/>
        <v>7503.4653148199468</v>
      </c>
      <c r="BB623" s="265">
        <f t="shared" si="525"/>
        <v>75.275534859750692</v>
      </c>
      <c r="BC623" s="266">
        <f t="shared" si="526"/>
        <v>5.2249999999999996</v>
      </c>
      <c r="BG623" s="13">
        <v>0.1</v>
      </c>
      <c r="BH623" s="13">
        <f t="shared" si="527"/>
        <v>55</v>
      </c>
      <c r="BI623"/>
      <c r="BJ623">
        <f>BH623</f>
        <v>55</v>
      </c>
      <c r="BK623" s="13">
        <f t="shared" si="528"/>
        <v>0.18000000000000002</v>
      </c>
      <c r="BL623" s="13">
        <f t="shared" si="529"/>
        <v>1.03</v>
      </c>
      <c r="BM623" s="13">
        <f t="shared" si="530"/>
        <v>1.8050000000000002</v>
      </c>
      <c r="BN623" s="13">
        <f t="shared" si="531"/>
        <v>31.150000000000002</v>
      </c>
      <c r="BO623" s="13">
        <f t="shared" si="532"/>
        <v>0.3125</v>
      </c>
      <c r="BP623" s="13">
        <f t="shared" si="533"/>
        <v>2.8499999999999998E-2</v>
      </c>
      <c r="BQ623" s="13">
        <f>((((BJ623/Q623)^2)+((BK623/W623)^2))^(1/2))*AD623</f>
        <v>2.2074650284537342E-3</v>
      </c>
      <c r="BR623" s="209">
        <f>(((((BJ623/Q623))^2)+((BL623/X623)^2))^(1/2))*AE623</f>
        <v>1.2631605440596364E-2</v>
      </c>
      <c r="BS623" s="209">
        <f>(((((BJ623/Q623))^2)+((BM623/Y623)^2))^(1/2))*AF623</f>
        <v>2.2135968757549945E-2</v>
      </c>
      <c r="BT623" s="209">
        <f>((((BJ623/Q623)^2)+((BN623/Z623)^2))^(1/2))*AG623</f>
        <v>0.38201408686852117</v>
      </c>
      <c r="BU623" s="209">
        <f>((((BJ623/Q623)^2)+((BO623/AA623)^2))^(1/2))*AH623</f>
        <v>3.8324045632877331E-3</v>
      </c>
      <c r="BV623" s="209">
        <f>((((BJ623/Q623)^2)+((BP623/AB623)^2))^(1/2))*AI623</f>
        <v>2.6601357108237925E-4</v>
      </c>
      <c r="CI623"/>
      <c r="CJ623"/>
      <c r="CK623"/>
      <c r="CL623"/>
      <c r="CM623"/>
    </row>
    <row r="624" spans="1:91" s="65" customFormat="1" ht="12.95" customHeight="1" thickBot="1" x14ac:dyDescent="0.3">
      <c r="A624" s="13">
        <v>4.6962462064695902</v>
      </c>
      <c r="B624" s="13">
        <v>-74.109519815735695</v>
      </c>
      <c r="C624" s="13">
        <v>28</v>
      </c>
      <c r="D624" s="13">
        <v>35</v>
      </c>
      <c r="E624" s="13">
        <v>1957</v>
      </c>
      <c r="F624" s="58" t="s">
        <v>13</v>
      </c>
      <c r="G624" s="59" t="s">
        <v>873</v>
      </c>
      <c r="H624" s="60" t="s">
        <v>874</v>
      </c>
      <c r="I624" s="16" t="s">
        <v>1587</v>
      </c>
      <c r="J624" s="16"/>
      <c r="K624" s="72">
        <v>40582</v>
      </c>
      <c r="L624" s="62">
        <v>12</v>
      </c>
      <c r="M624" s="16">
        <v>7</v>
      </c>
      <c r="N624" s="3">
        <f t="shared" si="500"/>
        <v>360</v>
      </c>
      <c r="O624" s="3">
        <v>30</v>
      </c>
      <c r="P624" s="16" t="s">
        <v>1554</v>
      </c>
      <c r="Q624" s="62">
        <v>550</v>
      </c>
      <c r="R624" s="14"/>
      <c r="S624" s="14"/>
      <c r="T624" s="14"/>
      <c r="U624" s="17">
        <v>3.9E-2</v>
      </c>
      <c r="V624" s="145">
        <v>0.36</v>
      </c>
      <c r="W624" s="150">
        <v>1.8</v>
      </c>
      <c r="X624" s="152">
        <v>10.3</v>
      </c>
      <c r="Y624" s="156">
        <f>0.01805*1000</f>
        <v>18.05</v>
      </c>
      <c r="Z624" s="150">
        <v>311.5</v>
      </c>
      <c r="AA624" s="157">
        <f>0.003125*1000</f>
        <v>3.125</v>
      </c>
      <c r="AB624" s="227">
        <v>0.28499999999999998</v>
      </c>
      <c r="AC624" s="237">
        <f t="shared" si="501"/>
        <v>3.1218269817035803E-3</v>
      </c>
      <c r="AD624" s="22">
        <f t="shared" si="502"/>
        <v>1.5609134908517902E-2</v>
      </c>
      <c r="AE624" s="22">
        <f t="shared" si="503"/>
        <v>8.9318938643185769E-2</v>
      </c>
      <c r="AF624" s="22">
        <f t="shared" si="504"/>
        <v>0.15652493616597118</v>
      </c>
      <c r="AG624" s="22">
        <f t="shared" si="505"/>
        <v>2.701247513335181</v>
      </c>
      <c r="AH624" s="22">
        <f t="shared" si="506"/>
        <v>2.7099192549510247E-2</v>
      </c>
      <c r="AI624" s="238">
        <f t="shared" si="507"/>
        <v>1.8810000000000001E-3</v>
      </c>
      <c r="AJ624" s="247">
        <f t="shared" si="508"/>
        <v>8.6717416158432791E-6</v>
      </c>
      <c r="AK624" s="23">
        <f t="shared" si="509"/>
        <v>4.3358708079216396E-5</v>
      </c>
      <c r="AL624" s="23">
        <f t="shared" si="510"/>
        <v>2.4810816289773824E-4</v>
      </c>
      <c r="AM624" s="23">
        <f t="shared" si="511"/>
        <v>4.3479148934991998E-4</v>
      </c>
      <c r="AN624" s="23">
        <f t="shared" si="512"/>
        <v>7.503465314819947E-3</v>
      </c>
      <c r="AO624" s="23">
        <f t="shared" si="513"/>
        <v>7.5275534859750687E-5</v>
      </c>
      <c r="AP624" s="248">
        <f t="shared" si="514"/>
        <v>5.2249999999999999E-6</v>
      </c>
      <c r="AQ624" s="256">
        <f t="shared" si="515"/>
        <v>43.358708079216399</v>
      </c>
      <c r="AR624" s="257">
        <f t="shared" si="516"/>
        <v>248.10816289773825</v>
      </c>
      <c r="AS624" s="257">
        <f t="shared" si="517"/>
        <v>434.79148934991997</v>
      </c>
      <c r="AT624" s="257">
        <f t="shared" si="518"/>
        <v>7503.4653148199468</v>
      </c>
      <c r="AU624" s="257">
        <f t="shared" si="519"/>
        <v>75.275534859750692</v>
      </c>
      <c r="AV624" s="258">
        <f t="shared" si="520"/>
        <v>5.2249999999999996</v>
      </c>
      <c r="AW624" s="264">
        <v>1</v>
      </c>
      <c r="AX624" s="265">
        <f t="shared" si="521"/>
        <v>43.358708079216399</v>
      </c>
      <c r="AY624" s="265">
        <f t="shared" si="522"/>
        <v>248.10816289773825</v>
      </c>
      <c r="AZ624" s="265">
        <f t="shared" si="523"/>
        <v>434.79148934991997</v>
      </c>
      <c r="BA624" s="265">
        <f t="shared" si="524"/>
        <v>7503.4653148199468</v>
      </c>
      <c r="BB624" s="265">
        <f t="shared" si="525"/>
        <v>75.275534859750692</v>
      </c>
      <c r="BC624" s="266">
        <f t="shared" si="526"/>
        <v>5.2249999999999996</v>
      </c>
      <c r="BG624" s="13">
        <v>0.1</v>
      </c>
      <c r="BH624" s="13">
        <f t="shared" si="527"/>
        <v>55</v>
      </c>
      <c r="BI624"/>
      <c r="BJ624">
        <f>BH624</f>
        <v>55</v>
      </c>
      <c r="BK624" s="13">
        <f t="shared" si="528"/>
        <v>0.18000000000000002</v>
      </c>
      <c r="BL624" s="13">
        <f t="shared" si="529"/>
        <v>1.03</v>
      </c>
      <c r="BM624" s="13">
        <f t="shared" si="530"/>
        <v>1.8050000000000002</v>
      </c>
      <c r="BN624" s="13">
        <f t="shared" si="531"/>
        <v>31.150000000000002</v>
      </c>
      <c r="BO624" s="13">
        <f t="shared" si="532"/>
        <v>0.3125</v>
      </c>
      <c r="BP624" s="13">
        <f t="shared" si="533"/>
        <v>2.8499999999999998E-2</v>
      </c>
      <c r="BQ624" s="13">
        <f>((((BJ624/Q624)^2)+((BK624/W624)^2))^(1/2))*AD624</f>
        <v>2.2074650284537342E-3</v>
      </c>
      <c r="BR624" s="209">
        <f>(((((BJ624/Q624))^2)+((BL624/X624)^2))^(1/2))*AE624</f>
        <v>1.2631605440596364E-2</v>
      </c>
      <c r="BS624" s="209">
        <f>(((((BJ624/Q624))^2)+((BM624/Y624)^2))^(1/2))*AF624</f>
        <v>2.2135968757549945E-2</v>
      </c>
      <c r="BT624" s="209">
        <f>((((BJ624/Q624)^2)+((BN624/Z624)^2))^(1/2))*AG624</f>
        <v>0.38201408686852117</v>
      </c>
      <c r="BU624" s="209">
        <f>((((BJ624/Q624)^2)+((BO624/AA624)^2))^(1/2))*AH624</f>
        <v>3.8324045632877331E-3</v>
      </c>
      <c r="BV624" s="209">
        <f>((((BJ624/Q624)^2)+((BP624/AB624)^2))^(1/2))*AI624</f>
        <v>2.6601357108237925E-4</v>
      </c>
      <c r="CI624"/>
      <c r="CJ624"/>
      <c r="CK624"/>
      <c r="CL624"/>
      <c r="CM624"/>
    </row>
    <row r="625" spans="1:91" s="65" customFormat="1" ht="12.95" customHeight="1" thickBot="1" x14ac:dyDescent="0.3">
      <c r="A625" s="13">
        <v>4.6963700429316102</v>
      </c>
      <c r="B625" s="13">
        <v>-74.043180765956805</v>
      </c>
      <c r="C625" s="13">
        <v>35</v>
      </c>
      <c r="D625" s="13">
        <v>35</v>
      </c>
      <c r="E625" s="13">
        <v>2454</v>
      </c>
      <c r="F625" s="3" t="s">
        <v>5</v>
      </c>
      <c r="G625" s="4" t="s">
        <v>30</v>
      </c>
      <c r="H625" s="5" t="s">
        <v>743</v>
      </c>
      <c r="I625" s="14" t="s">
        <v>1611</v>
      </c>
      <c r="J625" s="3" t="s">
        <v>1553</v>
      </c>
      <c r="K625" s="6">
        <v>40631</v>
      </c>
      <c r="L625" s="15">
        <v>12</v>
      </c>
      <c r="M625" s="3">
        <v>7</v>
      </c>
      <c r="N625" s="3">
        <f t="shared" si="500"/>
        <v>360</v>
      </c>
      <c r="O625" s="3">
        <v>30</v>
      </c>
      <c r="P625" s="14" t="s">
        <v>1554</v>
      </c>
      <c r="Q625" s="3">
        <v>4000</v>
      </c>
      <c r="R625" s="14"/>
      <c r="S625" s="14"/>
      <c r="T625" s="14">
        <f>0.738210935315612*Q625</f>
        <v>2952.843741262448</v>
      </c>
      <c r="U625" s="17">
        <v>3.9E-2</v>
      </c>
      <c r="V625" s="27">
        <v>2.02</v>
      </c>
      <c r="W625" s="28">
        <v>10.1</v>
      </c>
      <c r="X625" s="27">
        <v>1.9</v>
      </c>
      <c r="Y625" s="155">
        <v>18.05</v>
      </c>
      <c r="Z625" s="28">
        <v>160.19999999999999</v>
      </c>
      <c r="AA625" s="21">
        <v>3.125</v>
      </c>
      <c r="AB625" s="222">
        <v>1.0149999999999999</v>
      </c>
      <c r="AC625" s="237">
        <f t="shared" si="501"/>
        <v>0.22144071659547879</v>
      </c>
      <c r="AD625" s="22">
        <f t="shared" si="502"/>
        <v>1.1072035829773941</v>
      </c>
      <c r="AE625" s="22">
        <f t="shared" si="503"/>
        <v>0.20828582254030181</v>
      </c>
      <c r="AF625" s="22">
        <f t="shared" si="504"/>
        <v>1.9787153141328673</v>
      </c>
      <c r="AG625" s="22">
        <f t="shared" si="505"/>
        <v>17.561783563661237</v>
      </c>
      <c r="AH625" s="22">
        <f t="shared" si="506"/>
        <v>0.34257536602023325</v>
      </c>
      <c r="AI625" s="238">
        <f t="shared" si="507"/>
        <v>8.46856367685766E-2</v>
      </c>
      <c r="AJ625" s="247">
        <f t="shared" si="508"/>
        <v>6.1511310165410769E-4</v>
      </c>
      <c r="AK625" s="23">
        <f t="shared" si="509"/>
        <v>3.0755655082705391E-3</v>
      </c>
      <c r="AL625" s="23">
        <f t="shared" si="510"/>
        <v>5.7857172927861618E-4</v>
      </c>
      <c r="AM625" s="23">
        <f t="shared" si="511"/>
        <v>5.4964314281468534E-3</v>
      </c>
      <c r="AN625" s="23">
        <f t="shared" si="512"/>
        <v>4.8782732121281216E-2</v>
      </c>
      <c r="AO625" s="23">
        <f t="shared" si="513"/>
        <v>9.5159823894509234E-4</v>
      </c>
      <c r="AP625" s="248">
        <f t="shared" si="514"/>
        <v>2.3523787991271277E-4</v>
      </c>
      <c r="AQ625" s="256">
        <f t="shared" si="515"/>
        <v>3075.5655082705389</v>
      </c>
      <c r="AR625" s="257">
        <f t="shared" si="516"/>
        <v>578.5717292786162</v>
      </c>
      <c r="AS625" s="257">
        <f t="shared" si="517"/>
        <v>5496.4314281468532</v>
      </c>
      <c r="AT625" s="257">
        <f t="shared" si="518"/>
        <v>48782.732121281217</v>
      </c>
      <c r="AU625" s="257">
        <f t="shared" si="519"/>
        <v>951.59823894509236</v>
      </c>
      <c r="AV625" s="258">
        <f t="shared" si="520"/>
        <v>235.23787991271277</v>
      </c>
      <c r="AW625" s="264">
        <v>1</v>
      </c>
      <c r="AX625" s="265">
        <f t="shared" si="521"/>
        <v>3075.5655082705389</v>
      </c>
      <c r="AY625" s="265">
        <f t="shared" si="522"/>
        <v>578.5717292786162</v>
      </c>
      <c r="AZ625" s="265">
        <f t="shared" si="523"/>
        <v>5496.4314281468532</v>
      </c>
      <c r="BA625" s="265">
        <f t="shared" si="524"/>
        <v>48782.732121281217</v>
      </c>
      <c r="BB625" s="265">
        <f t="shared" si="525"/>
        <v>951.59823894509236</v>
      </c>
      <c r="BC625" s="266">
        <f t="shared" si="526"/>
        <v>235.23787991271277</v>
      </c>
      <c r="BD625" s="211">
        <f>'F. CONVERSIÓN DE CARBÓN A CARNE'!$F$20</f>
        <v>0.16207300021353654</v>
      </c>
      <c r="BG625" s="13">
        <v>0.1</v>
      </c>
      <c r="BH625" s="13">
        <f t="shared" si="527"/>
        <v>400</v>
      </c>
      <c r="BI625">
        <f>(((((BD625+BE625+BF625)/0.738210935315612)^2)+((BH625/Q625)^2))^(1/2))*T625</f>
        <v>712.37306235890219</v>
      </c>
      <c r="BJ625">
        <f>(((BH625)^2)+((BI625^2))^(1/2))</f>
        <v>160712.37306235891</v>
      </c>
      <c r="BK625" s="13">
        <f t="shared" si="528"/>
        <v>1.01</v>
      </c>
      <c r="BL625" s="13">
        <f t="shared" si="529"/>
        <v>0.19</v>
      </c>
      <c r="BM625" s="13">
        <f t="shared" si="530"/>
        <v>1.8050000000000002</v>
      </c>
      <c r="BN625" s="13">
        <f t="shared" si="531"/>
        <v>16.02</v>
      </c>
      <c r="BO625" s="13">
        <f t="shared" si="532"/>
        <v>0.3125</v>
      </c>
      <c r="BP625" s="13">
        <f t="shared" si="533"/>
        <v>0.10149999999999999</v>
      </c>
      <c r="BQ625" s="13">
        <f>((((BJ625/(Q625+R625+S625+T625))^2)+((BK625/W625)^2))^(1/2))*AD625</f>
        <v>25.592834690840661</v>
      </c>
      <c r="BR625" s="209">
        <f>((((BJ625/(Q625+R625+S625+T625))^2)+((BL625/X625)^2))^(1/2))*AE625</f>
        <v>4.8144936547125985</v>
      </c>
      <c r="BS625" s="209">
        <f>(((((BJ625/(Q625+R625+S625+T625))^2)+((BM625/Y625)^2))^(1/2))*AF625)</f>
        <v>45.737689719769691</v>
      </c>
      <c r="BT625" s="209">
        <f>((((BJ625/(Q625+R625+S625+T625))^2)+((BN625/Z625)^2))^(1/2))*AG625</f>
        <v>405.93783341313593</v>
      </c>
      <c r="BU625" s="209">
        <f>((((BJ625/(Q625+R625+S625+T625))^2)+((BO625/AA625)^2))^(1/2))*AH625</f>
        <v>7.9185750899878267</v>
      </c>
      <c r="BV625" s="209">
        <f>((((BJ625/(Q625+R625+S625+T625))^2)+((BP625/AB625)^2))^(1/2))*AI625</f>
        <v>1.9574950224407011</v>
      </c>
      <c r="CI625"/>
      <c r="CJ625"/>
      <c r="CK625"/>
      <c r="CL625"/>
      <c r="CM625"/>
    </row>
    <row r="626" spans="1:91" s="65" customFormat="1" ht="12.95" customHeight="1" thickBot="1" x14ac:dyDescent="0.3">
      <c r="A626" s="13">
        <v>4.6965027777777779</v>
      </c>
      <c r="B626" s="13">
        <v>-74.104258333333334</v>
      </c>
      <c r="C626" s="13">
        <v>29</v>
      </c>
      <c r="D626" s="13">
        <v>35</v>
      </c>
      <c r="E626" s="13">
        <v>2448</v>
      </c>
      <c r="F626" s="58" t="s">
        <v>13</v>
      </c>
      <c r="G626" s="59" t="s">
        <v>931</v>
      </c>
      <c r="H626" s="60" t="s">
        <v>932</v>
      </c>
      <c r="I626" s="16" t="s">
        <v>1587</v>
      </c>
      <c r="J626" s="16"/>
      <c r="K626" s="61">
        <v>40602</v>
      </c>
      <c r="L626" s="16">
        <v>8</v>
      </c>
      <c r="M626" s="16">
        <v>7</v>
      </c>
      <c r="N626" s="3">
        <f t="shared" si="500"/>
        <v>240</v>
      </c>
      <c r="O626" s="3">
        <v>30</v>
      </c>
      <c r="P626" s="16" t="s">
        <v>1554</v>
      </c>
      <c r="Q626" s="62">
        <v>550</v>
      </c>
      <c r="R626" s="14"/>
      <c r="S626" s="14"/>
      <c r="T626" s="14"/>
      <c r="U626" s="17">
        <v>3.9E-2</v>
      </c>
      <c r="V626" s="33">
        <v>0.36</v>
      </c>
      <c r="W626" s="34">
        <v>1.8</v>
      </c>
      <c r="X626" s="33">
        <v>10.3</v>
      </c>
      <c r="Y626" s="29">
        <f>0.01805*1000</f>
        <v>18.05</v>
      </c>
      <c r="Z626" s="34">
        <v>311.5</v>
      </c>
      <c r="AA626" s="21">
        <f>0.003125*1000</f>
        <v>3.125</v>
      </c>
      <c r="AB626" s="216">
        <v>0.28499999999999998</v>
      </c>
      <c r="AC626" s="237">
        <f t="shared" si="501"/>
        <v>3.1218269817035803E-3</v>
      </c>
      <c r="AD626" s="22">
        <f t="shared" si="502"/>
        <v>1.5609134908517902E-2</v>
      </c>
      <c r="AE626" s="22">
        <f t="shared" si="503"/>
        <v>8.9318938643185769E-2</v>
      </c>
      <c r="AF626" s="22">
        <f t="shared" si="504"/>
        <v>0.15652493616597118</v>
      </c>
      <c r="AG626" s="22">
        <f t="shared" si="505"/>
        <v>2.701247513335181</v>
      </c>
      <c r="AH626" s="22">
        <f t="shared" si="506"/>
        <v>2.7099192549510247E-2</v>
      </c>
      <c r="AI626" s="238">
        <f t="shared" si="507"/>
        <v>1.8810000000000001E-3</v>
      </c>
      <c r="AJ626" s="247">
        <f t="shared" si="508"/>
        <v>8.6717416158432791E-6</v>
      </c>
      <c r="AK626" s="23">
        <f t="shared" si="509"/>
        <v>4.3358708079216396E-5</v>
      </c>
      <c r="AL626" s="23">
        <f t="shared" si="510"/>
        <v>2.4810816289773824E-4</v>
      </c>
      <c r="AM626" s="23">
        <f t="shared" si="511"/>
        <v>4.3479148934991998E-4</v>
      </c>
      <c r="AN626" s="23">
        <f t="shared" si="512"/>
        <v>7.503465314819947E-3</v>
      </c>
      <c r="AO626" s="23">
        <f t="shared" si="513"/>
        <v>7.5275534859750687E-5</v>
      </c>
      <c r="AP626" s="248">
        <f t="shared" si="514"/>
        <v>5.2249999999999999E-6</v>
      </c>
      <c r="AQ626" s="256">
        <f t="shared" si="515"/>
        <v>43.358708079216399</v>
      </c>
      <c r="AR626" s="257">
        <f t="shared" si="516"/>
        <v>248.10816289773825</v>
      </c>
      <c r="AS626" s="257">
        <f t="shared" si="517"/>
        <v>434.79148934991997</v>
      </c>
      <c r="AT626" s="257">
        <f t="shared" si="518"/>
        <v>7503.4653148199468</v>
      </c>
      <c r="AU626" s="257">
        <f t="shared" si="519"/>
        <v>75.275534859750692</v>
      </c>
      <c r="AV626" s="258">
        <f t="shared" si="520"/>
        <v>5.2249999999999996</v>
      </c>
      <c r="AW626" s="264">
        <v>1</v>
      </c>
      <c r="AX626" s="265">
        <f t="shared" si="521"/>
        <v>43.358708079216399</v>
      </c>
      <c r="AY626" s="265">
        <f t="shared" si="522"/>
        <v>248.10816289773825</v>
      </c>
      <c r="AZ626" s="265">
        <f t="shared" si="523"/>
        <v>434.79148934991997</v>
      </c>
      <c r="BA626" s="265">
        <f t="shared" si="524"/>
        <v>7503.4653148199468</v>
      </c>
      <c r="BB626" s="265">
        <f t="shared" si="525"/>
        <v>75.275534859750692</v>
      </c>
      <c r="BC626" s="266">
        <f t="shared" si="526"/>
        <v>5.2249999999999996</v>
      </c>
      <c r="BG626" s="13">
        <v>0.1</v>
      </c>
      <c r="BH626" s="13">
        <f t="shared" si="527"/>
        <v>55</v>
      </c>
      <c r="BI626"/>
      <c r="BJ626">
        <f>BH626</f>
        <v>55</v>
      </c>
      <c r="BK626" s="13">
        <f t="shared" si="528"/>
        <v>0.18000000000000002</v>
      </c>
      <c r="BL626" s="13">
        <f t="shared" si="529"/>
        <v>1.03</v>
      </c>
      <c r="BM626" s="13">
        <f t="shared" si="530"/>
        <v>1.8050000000000002</v>
      </c>
      <c r="BN626" s="13">
        <f t="shared" si="531"/>
        <v>31.150000000000002</v>
      </c>
      <c r="BO626" s="13">
        <f t="shared" si="532"/>
        <v>0.3125</v>
      </c>
      <c r="BP626" s="13">
        <f t="shared" si="533"/>
        <v>2.8499999999999998E-2</v>
      </c>
      <c r="BQ626" s="13">
        <f>((((BJ626/Q626)^2)+((BK626/W626)^2))^(1/2))*AD626</f>
        <v>2.2074650284537342E-3</v>
      </c>
      <c r="BR626" s="209">
        <f>(((((BJ626/Q626))^2)+((BL626/X626)^2))^(1/2))*AE626</f>
        <v>1.2631605440596364E-2</v>
      </c>
      <c r="BS626" s="209">
        <f>(((((BJ626/Q626))^2)+((BM626/Y626)^2))^(1/2))*AF626</f>
        <v>2.2135968757549945E-2</v>
      </c>
      <c r="BT626" s="209">
        <f>((((BJ626/Q626)^2)+((BN626/Z626)^2))^(1/2))*AG626</f>
        <v>0.38201408686852117</v>
      </c>
      <c r="BU626" s="209">
        <f>((((BJ626/Q626)^2)+((BO626/AA626)^2))^(1/2))*AH626</f>
        <v>3.8324045632877331E-3</v>
      </c>
      <c r="BV626" s="209">
        <f>((((BJ626/Q626)^2)+((BP626/AB626)^2))^(1/2))*AI626</f>
        <v>2.6601357108237925E-4</v>
      </c>
      <c r="CI626"/>
      <c r="CJ626"/>
      <c r="CK626"/>
      <c r="CL626"/>
      <c r="CM626"/>
    </row>
    <row r="627" spans="1:91" s="65" customFormat="1" ht="12.95" customHeight="1" thickBot="1" x14ac:dyDescent="0.3">
      <c r="A627" s="13">
        <v>4.6968386028933402</v>
      </c>
      <c r="B627" s="13">
        <v>-74.126859589071799</v>
      </c>
      <c r="C627" s="13">
        <v>26</v>
      </c>
      <c r="D627" s="13">
        <v>35</v>
      </c>
      <c r="E627" s="13">
        <v>1955</v>
      </c>
      <c r="F627" s="3" t="s">
        <v>5</v>
      </c>
      <c r="G627" s="4" t="s">
        <v>794</v>
      </c>
      <c r="H627" s="5" t="s">
        <v>795</v>
      </c>
      <c r="I627" s="14" t="s">
        <v>1587</v>
      </c>
      <c r="J627" s="3" t="s">
        <v>1559</v>
      </c>
      <c r="K627" s="6">
        <v>40636</v>
      </c>
      <c r="L627" s="15">
        <v>12</v>
      </c>
      <c r="M627" s="3">
        <v>7</v>
      </c>
      <c r="N627" s="3">
        <f t="shared" si="500"/>
        <v>360</v>
      </c>
      <c r="O627" s="3">
        <v>30</v>
      </c>
      <c r="P627" s="14" t="s">
        <v>1593</v>
      </c>
      <c r="Q627" s="3">
        <v>1500</v>
      </c>
      <c r="R627" s="14"/>
      <c r="S627" s="14"/>
      <c r="T627" s="14"/>
      <c r="U627" s="17">
        <v>3.9E-2</v>
      </c>
      <c r="V627" s="143">
        <v>2.8800000000000002E-3</v>
      </c>
      <c r="W627" s="143">
        <v>3.2000000000000002E-3</v>
      </c>
      <c r="X627" s="143">
        <v>7.5000000000000002E-4</v>
      </c>
      <c r="Y627" s="146">
        <v>4.0000000000000003E-5</v>
      </c>
      <c r="Z627" s="143">
        <v>6.7999999999999996E-3</v>
      </c>
      <c r="AA627" s="146">
        <v>2.64</v>
      </c>
      <c r="AB627" s="221">
        <v>1.4999999999999999E-2</v>
      </c>
      <c r="AC627" s="237">
        <f t="shared" si="501"/>
        <v>6.8112588691714491E-5</v>
      </c>
      <c r="AD627" s="22">
        <f t="shared" si="502"/>
        <v>7.5680654101904971E-5</v>
      </c>
      <c r="AE627" s="22">
        <f t="shared" si="503"/>
        <v>1.7737653305133979E-5</v>
      </c>
      <c r="AF627" s="22">
        <f t="shared" si="504"/>
        <v>9.4600817627381233E-7</v>
      </c>
      <c r="AG627" s="22">
        <f t="shared" si="505"/>
        <v>1.6082138996654808E-4</v>
      </c>
      <c r="AH627" s="22">
        <f t="shared" si="506"/>
        <v>6.2436539634071614E-2</v>
      </c>
      <c r="AI627" s="238">
        <f t="shared" si="507"/>
        <v>2.7E-4</v>
      </c>
      <c r="AJ627" s="247">
        <f t="shared" si="508"/>
        <v>1.8920163525476247E-7</v>
      </c>
      <c r="AK627" s="23">
        <f t="shared" si="509"/>
        <v>2.1022403917195825E-7</v>
      </c>
      <c r="AL627" s="23">
        <f t="shared" si="510"/>
        <v>4.9271259180927718E-8</v>
      </c>
      <c r="AM627" s="23">
        <f t="shared" si="511"/>
        <v>2.6278004896494788E-9</v>
      </c>
      <c r="AN627" s="23">
        <f t="shared" si="512"/>
        <v>4.4672608324041131E-7</v>
      </c>
      <c r="AO627" s="23">
        <f t="shared" si="513"/>
        <v>1.7343483231686558E-4</v>
      </c>
      <c r="AP627" s="248">
        <f t="shared" si="514"/>
        <v>7.5000000000000002E-7</v>
      </c>
      <c r="AQ627" s="256">
        <f t="shared" si="515"/>
        <v>0.21022403917195825</v>
      </c>
      <c r="AR627" s="257">
        <f t="shared" si="516"/>
        <v>4.9271259180927715E-2</v>
      </c>
      <c r="AS627" s="257">
        <f t="shared" si="517"/>
        <v>2.627800489649479E-3</v>
      </c>
      <c r="AT627" s="257">
        <f t="shared" si="518"/>
        <v>0.4467260832404113</v>
      </c>
      <c r="AU627" s="257">
        <f t="shared" si="519"/>
        <v>173.4348323168656</v>
      </c>
      <c r="AV627" s="258">
        <f t="shared" si="520"/>
        <v>0.75</v>
      </c>
      <c r="AW627" s="264">
        <v>1</v>
      </c>
      <c r="AX627" s="265">
        <f t="shared" si="521"/>
        <v>0.21022403917195825</v>
      </c>
      <c r="AY627" s="265">
        <f t="shared" si="522"/>
        <v>4.9271259180927715E-2</v>
      </c>
      <c r="AZ627" s="265">
        <f t="shared" si="523"/>
        <v>2.627800489649479E-3</v>
      </c>
      <c r="BA627" s="265">
        <f t="shared" si="524"/>
        <v>0.4467260832404113</v>
      </c>
      <c r="BB627" s="265">
        <f t="shared" si="525"/>
        <v>173.4348323168656</v>
      </c>
      <c r="BC627" s="266">
        <f t="shared" si="526"/>
        <v>0.75</v>
      </c>
      <c r="BG627" s="13">
        <v>0.1</v>
      </c>
      <c r="BH627" s="13">
        <f t="shared" si="527"/>
        <v>150</v>
      </c>
      <c r="BI627"/>
      <c r="BJ627">
        <f>BH627</f>
        <v>150</v>
      </c>
      <c r="BK627" s="13">
        <f t="shared" si="528"/>
        <v>3.2000000000000003E-4</v>
      </c>
      <c r="BL627" s="13">
        <f t="shared" si="529"/>
        <v>7.5000000000000007E-5</v>
      </c>
      <c r="BM627" s="13">
        <f t="shared" si="530"/>
        <v>4.0000000000000007E-6</v>
      </c>
      <c r="BN627" s="13">
        <f t="shared" si="531"/>
        <v>6.8000000000000005E-4</v>
      </c>
      <c r="BO627" s="13">
        <f t="shared" si="532"/>
        <v>0.26400000000000001</v>
      </c>
      <c r="BP627" s="13">
        <f t="shared" si="533"/>
        <v>1.5E-3</v>
      </c>
      <c r="BQ627" s="13">
        <f>((((BJ627/Q627)^2)+((BK627/W627)^2))^(1/2))*AD627</f>
        <v>1.0702860744018104E-5</v>
      </c>
      <c r="BR627" s="209">
        <f>(((((BJ627/Q627))^2)+((BL627/X627)^2))^(1/2))*AE627</f>
        <v>2.5084829868792432E-6</v>
      </c>
      <c r="BS627" s="209">
        <f>(((((BJ627/Q627))^2)+((BM627/Y627)^2))^(1/2))*AF627</f>
        <v>1.3378575930022633E-7</v>
      </c>
      <c r="BT627" s="209">
        <f>((((BJ627/Q627)^2)+((BN627/Z627)^2))^(1/2))*AG627</f>
        <v>2.2743579081038474E-5</v>
      </c>
      <c r="BU627" s="209">
        <f>((((BJ627/Q627)^2)+((BO627/AA627)^2))^(1/2))*AH627</f>
        <v>8.8298601138149368E-3</v>
      </c>
      <c r="BV627" s="209">
        <f>((((BJ627/Q627)^2)+((BP627/AB627)^2))^(1/2))*AI627</f>
        <v>3.8183766184073574E-5</v>
      </c>
      <c r="CI627"/>
      <c r="CJ627"/>
      <c r="CK627"/>
      <c r="CL627"/>
      <c r="CM627"/>
    </row>
    <row r="628" spans="1:91" s="65" customFormat="1" ht="12.95" customHeight="1" thickBot="1" x14ac:dyDescent="0.3">
      <c r="A628" s="13">
        <v>4.6970179999999999</v>
      </c>
      <c r="B628" s="13">
        <v>-74.127241999999995</v>
      </c>
      <c r="C628" s="13">
        <v>26</v>
      </c>
      <c r="D628" s="13">
        <v>35</v>
      </c>
      <c r="E628" s="13">
        <v>1955</v>
      </c>
      <c r="F628" s="3" t="s">
        <v>5</v>
      </c>
      <c r="G628" s="4" t="s">
        <v>812</v>
      </c>
      <c r="H628" s="5" t="s">
        <v>813</v>
      </c>
      <c r="I628" s="14" t="s">
        <v>1587</v>
      </c>
      <c r="J628" s="3" t="s">
        <v>1556</v>
      </c>
      <c r="K628" s="6">
        <v>40636</v>
      </c>
      <c r="L628" s="15">
        <v>12</v>
      </c>
      <c r="M628" s="3">
        <v>7</v>
      </c>
      <c r="N628" s="3">
        <f t="shared" si="500"/>
        <v>360</v>
      </c>
      <c r="O628" s="3">
        <v>30</v>
      </c>
      <c r="P628" s="14" t="s">
        <v>1593</v>
      </c>
      <c r="Q628" s="3">
        <v>1000</v>
      </c>
      <c r="R628" s="14"/>
      <c r="S628" s="14"/>
      <c r="T628" s="14"/>
      <c r="U628" s="17">
        <v>3.9E-2</v>
      </c>
      <c r="V628" s="143">
        <v>2.8800000000000002E-3</v>
      </c>
      <c r="W628" s="143">
        <v>3.2000000000000002E-3</v>
      </c>
      <c r="X628" s="143">
        <v>7.5000000000000002E-4</v>
      </c>
      <c r="Y628" s="146">
        <v>4.0000000000000003E-5</v>
      </c>
      <c r="Z628" s="143">
        <v>6.7999999999999996E-3</v>
      </c>
      <c r="AA628" s="146">
        <v>2.64</v>
      </c>
      <c r="AB628" s="221">
        <v>1.4999999999999999E-2</v>
      </c>
      <c r="AC628" s="237">
        <f t="shared" si="501"/>
        <v>4.5408392461142987E-5</v>
      </c>
      <c r="AD628" s="22">
        <f t="shared" si="502"/>
        <v>5.045376940126999E-5</v>
      </c>
      <c r="AE628" s="22">
        <f t="shared" si="503"/>
        <v>1.1825102203422653E-5</v>
      </c>
      <c r="AF628" s="22">
        <f t="shared" si="504"/>
        <v>6.3067211751587475E-7</v>
      </c>
      <c r="AG628" s="22">
        <f t="shared" si="505"/>
        <v>1.072142599776987E-4</v>
      </c>
      <c r="AH628" s="22">
        <f t="shared" si="506"/>
        <v>4.1624359756047738E-2</v>
      </c>
      <c r="AI628" s="238">
        <f t="shared" si="507"/>
        <v>1.8000000000000001E-4</v>
      </c>
      <c r="AJ628" s="247">
        <f t="shared" si="508"/>
        <v>1.2613442350317495E-7</v>
      </c>
      <c r="AK628" s="23">
        <f t="shared" si="509"/>
        <v>1.4014935944797219E-7</v>
      </c>
      <c r="AL628" s="23">
        <f t="shared" si="510"/>
        <v>3.2847506120618483E-8</v>
      </c>
      <c r="AM628" s="23">
        <f t="shared" si="511"/>
        <v>1.751866993099652E-9</v>
      </c>
      <c r="AN628" s="23">
        <f t="shared" si="512"/>
        <v>2.9781738882694085E-7</v>
      </c>
      <c r="AO628" s="23">
        <f t="shared" si="513"/>
        <v>1.1562322154457705E-4</v>
      </c>
      <c r="AP628" s="248">
        <f t="shared" si="514"/>
        <v>5.0000000000000008E-7</v>
      </c>
      <c r="AQ628" s="256">
        <f t="shared" si="515"/>
        <v>0.14014935944797219</v>
      </c>
      <c r="AR628" s="257">
        <f t="shared" si="516"/>
        <v>3.2847506120618486E-2</v>
      </c>
      <c r="AS628" s="257">
        <f t="shared" si="517"/>
        <v>1.7518669930996521E-3</v>
      </c>
      <c r="AT628" s="257">
        <f t="shared" si="518"/>
        <v>0.29781738882694087</v>
      </c>
      <c r="AU628" s="257">
        <f t="shared" si="519"/>
        <v>115.62322154457705</v>
      </c>
      <c r="AV628" s="258">
        <f t="shared" si="520"/>
        <v>0.50000000000000011</v>
      </c>
      <c r="AW628" s="264">
        <v>1</v>
      </c>
      <c r="AX628" s="265">
        <f t="shared" si="521"/>
        <v>0.14014935944797219</v>
      </c>
      <c r="AY628" s="265">
        <f t="shared" si="522"/>
        <v>3.2847506120618486E-2</v>
      </c>
      <c r="AZ628" s="265">
        <f t="shared" si="523"/>
        <v>1.7518669930996521E-3</v>
      </c>
      <c r="BA628" s="265">
        <f t="shared" si="524"/>
        <v>0.29781738882694087</v>
      </c>
      <c r="BB628" s="265">
        <f t="shared" si="525"/>
        <v>115.62322154457705</v>
      </c>
      <c r="BC628" s="266">
        <f t="shared" si="526"/>
        <v>0.50000000000000011</v>
      </c>
      <c r="BG628" s="13">
        <v>0.1</v>
      </c>
      <c r="BH628" s="13">
        <f t="shared" si="527"/>
        <v>100</v>
      </c>
      <c r="BI628"/>
      <c r="BJ628">
        <f>BH628</f>
        <v>100</v>
      </c>
      <c r="BK628" s="13">
        <f t="shared" si="528"/>
        <v>3.2000000000000003E-4</v>
      </c>
      <c r="BL628" s="13">
        <f t="shared" si="529"/>
        <v>7.5000000000000007E-5</v>
      </c>
      <c r="BM628" s="13">
        <f t="shared" si="530"/>
        <v>4.0000000000000007E-6</v>
      </c>
      <c r="BN628" s="13">
        <f t="shared" si="531"/>
        <v>6.8000000000000005E-4</v>
      </c>
      <c r="BO628" s="13">
        <f t="shared" si="532"/>
        <v>0.26400000000000001</v>
      </c>
      <c r="BP628" s="13">
        <f t="shared" si="533"/>
        <v>1.5E-3</v>
      </c>
      <c r="BQ628" s="13">
        <f>((((BJ628/Q628)^2)+((BK628/W628)^2))^(1/2))*AD628</f>
        <v>7.1352404960120705E-6</v>
      </c>
      <c r="BR628" s="209">
        <f>(((((BJ628/Q628))^2)+((BL628/X628)^2))^(1/2))*AE628</f>
        <v>1.6723219912528289E-6</v>
      </c>
      <c r="BS628" s="209">
        <f>(((((BJ628/Q628))^2)+((BM628/Y628)^2))^(1/2))*AF628</f>
        <v>8.9190506200150857E-8</v>
      </c>
      <c r="BT628" s="209">
        <f>((((BJ628/Q628)^2)+((BN628/Z628)^2))^(1/2))*AG628</f>
        <v>1.5162386054025646E-5</v>
      </c>
      <c r="BU628" s="209">
        <f>((((BJ628/Q628)^2)+((BO628/AA628)^2))^(1/2))*AH628</f>
        <v>5.8865734092099576E-3</v>
      </c>
      <c r="BV628" s="209">
        <f>((((BJ628/Q628)^2)+((BP628/AB628)^2))^(1/2))*AI628</f>
        <v>2.5455844122715716E-5</v>
      </c>
      <c r="CI628"/>
      <c r="CJ628"/>
      <c r="CK628"/>
      <c r="CL628"/>
      <c r="CM628"/>
    </row>
    <row r="629" spans="1:91" s="65" customFormat="1" ht="12.95" customHeight="1" thickBot="1" x14ac:dyDescent="0.3">
      <c r="A629" s="13">
        <v>4.6970238611918003</v>
      </c>
      <c r="B629" s="13">
        <v>-74.030009146500603</v>
      </c>
      <c r="C629" s="13">
        <v>37</v>
      </c>
      <c r="D629" s="13">
        <v>35</v>
      </c>
      <c r="E629" s="13">
        <v>2456</v>
      </c>
      <c r="F629" s="83" t="s">
        <v>13</v>
      </c>
      <c r="G629" s="59" t="s">
        <v>1506</v>
      </c>
      <c r="H629" s="60" t="s">
        <v>1507</v>
      </c>
      <c r="I629" s="97" t="s">
        <v>1644</v>
      </c>
      <c r="J629" s="103"/>
      <c r="K629" s="98">
        <v>41212</v>
      </c>
      <c r="L629" s="16">
        <v>12</v>
      </c>
      <c r="M629" s="93">
        <v>6</v>
      </c>
      <c r="N629" s="3">
        <f t="shared" si="500"/>
        <v>288</v>
      </c>
      <c r="O629" s="16">
        <v>24</v>
      </c>
      <c r="P629" s="16" t="s">
        <v>1632</v>
      </c>
      <c r="Q629" s="93">
        <v>2000</v>
      </c>
      <c r="R629" s="14"/>
      <c r="S629" s="14"/>
      <c r="T629" s="14"/>
      <c r="U629" s="17">
        <v>3.9E-2</v>
      </c>
      <c r="V629" s="33">
        <v>0.36</v>
      </c>
      <c r="W629" s="34">
        <v>1.8</v>
      </c>
      <c r="X629" s="33">
        <v>10.3</v>
      </c>
      <c r="Y629" s="29">
        <f>0.01805*1000</f>
        <v>18.05</v>
      </c>
      <c r="Z629" s="34">
        <v>311.5</v>
      </c>
      <c r="AA629" s="21">
        <f>0.003125*1000</f>
        <v>3.125</v>
      </c>
      <c r="AB629" s="216">
        <v>0.28499999999999998</v>
      </c>
      <c r="AC629" s="237">
        <f t="shared" si="501"/>
        <v>1.1352098115285748E-2</v>
      </c>
      <c r="AD629" s="22">
        <f t="shared" si="502"/>
        <v>5.6760490576428735E-2</v>
      </c>
      <c r="AE629" s="22">
        <f t="shared" si="503"/>
        <v>0.32479614052067551</v>
      </c>
      <c r="AF629" s="22">
        <f t="shared" si="504"/>
        <v>0.569181586058077</v>
      </c>
      <c r="AG629" s="22">
        <f t="shared" si="505"/>
        <v>9.82271823030975</v>
      </c>
      <c r="AH629" s="22">
        <f t="shared" si="506"/>
        <v>9.8542518361855444E-2</v>
      </c>
      <c r="AI629" s="238">
        <f t="shared" si="507"/>
        <v>6.8399999999999997E-3</v>
      </c>
      <c r="AJ629" s="247">
        <f t="shared" si="508"/>
        <v>3.9417007344742177E-5</v>
      </c>
      <c r="AK629" s="23">
        <f t="shared" si="509"/>
        <v>1.9708503672371088E-4</v>
      </c>
      <c r="AL629" s="23">
        <f t="shared" si="510"/>
        <v>1.1277643768079011E-3</v>
      </c>
      <c r="AM629" s="23">
        <f t="shared" si="511"/>
        <v>1.9763249515905453E-3</v>
      </c>
      <c r="AN629" s="23">
        <f t="shared" si="512"/>
        <v>3.4106660521908853E-2</v>
      </c>
      <c r="AO629" s="23">
        <f t="shared" si="513"/>
        <v>3.4216152208977582E-4</v>
      </c>
      <c r="AP629" s="248">
        <f t="shared" si="514"/>
        <v>2.3749999999999998E-5</v>
      </c>
      <c r="AQ629" s="256">
        <f t="shared" si="515"/>
        <v>197.08503672371089</v>
      </c>
      <c r="AR629" s="257">
        <f t="shared" si="516"/>
        <v>1127.764376807901</v>
      </c>
      <c r="AS629" s="257">
        <f t="shared" si="517"/>
        <v>1976.3249515905452</v>
      </c>
      <c r="AT629" s="257">
        <f t="shared" si="518"/>
        <v>34106.660521908852</v>
      </c>
      <c r="AU629" s="257">
        <f t="shared" si="519"/>
        <v>342.16152208977581</v>
      </c>
      <c r="AV629" s="258">
        <f t="shared" si="520"/>
        <v>23.749999999999996</v>
      </c>
      <c r="AW629" s="264">
        <v>0</v>
      </c>
      <c r="AX629" s="265">
        <f t="shared" si="521"/>
        <v>0</v>
      </c>
      <c r="AY629" s="265">
        <f t="shared" si="522"/>
        <v>0</v>
      </c>
      <c r="AZ629" s="265">
        <f t="shared" si="523"/>
        <v>0</v>
      </c>
      <c r="BA629" s="265">
        <f t="shared" si="524"/>
        <v>0</v>
      </c>
      <c r="BB629" s="265">
        <f t="shared" si="525"/>
        <v>0</v>
      </c>
      <c r="BC629" s="266">
        <f t="shared" si="526"/>
        <v>0</v>
      </c>
      <c r="BG629" s="13">
        <v>0.1</v>
      </c>
      <c r="BH629" s="13">
        <f t="shared" si="527"/>
        <v>200</v>
      </c>
      <c r="BI629"/>
      <c r="BJ629">
        <f>BH629</f>
        <v>200</v>
      </c>
      <c r="BK629" s="13">
        <f t="shared" si="528"/>
        <v>0.18000000000000002</v>
      </c>
      <c r="BL629" s="13">
        <f t="shared" si="529"/>
        <v>1.03</v>
      </c>
      <c r="BM629" s="13">
        <f t="shared" si="530"/>
        <v>1.8050000000000002</v>
      </c>
      <c r="BN629" s="13">
        <f t="shared" si="531"/>
        <v>31.150000000000002</v>
      </c>
      <c r="BO629" s="13">
        <f t="shared" si="532"/>
        <v>0.3125</v>
      </c>
      <c r="BP629" s="13">
        <f t="shared" si="533"/>
        <v>2.8499999999999998E-2</v>
      </c>
      <c r="BQ629" s="13">
        <f>((((BJ629/Q629)^2)+((BK629/W629)^2))^(1/2))*AD629</f>
        <v>8.0271455580135792E-3</v>
      </c>
      <c r="BR629" s="209">
        <f>(((((BJ629/Q629))^2)+((BL629/X629)^2))^(1/2))*AE629</f>
        <v>4.5933110693077685E-2</v>
      </c>
      <c r="BS629" s="209">
        <f>(((((BJ629/Q629))^2)+((BM629/Y629)^2))^(1/2))*AF629</f>
        <v>8.0494431845636163E-2</v>
      </c>
      <c r="BT629" s="209">
        <f>((((BJ629/Q629)^2)+((BN629/Z629)^2))^(1/2))*AG629</f>
        <v>1.3891421340673498</v>
      </c>
      <c r="BU629" s="209">
        <f>((((BJ629/Q629)^2)+((BO629/AA629)^2))^(1/2))*AH629</f>
        <v>1.3936016593773574E-2</v>
      </c>
      <c r="BV629" s="209">
        <f>((((BJ629/Q629)^2)+((BP629/AB629)^2))^(1/2))*AI629</f>
        <v>9.6732207666319712E-4</v>
      </c>
      <c r="CI629"/>
      <c r="CJ629"/>
      <c r="CK629"/>
      <c r="CL629"/>
      <c r="CM629"/>
    </row>
    <row r="630" spans="1:91" s="65" customFormat="1" ht="12.95" customHeight="1" thickBot="1" x14ac:dyDescent="0.3">
      <c r="A630" s="13">
        <v>4.6970369999999999</v>
      </c>
      <c r="B630" s="13">
        <v>-74.127095999999995</v>
      </c>
      <c r="C630" s="13">
        <v>26</v>
      </c>
      <c r="D630" s="13">
        <v>35</v>
      </c>
      <c r="E630" s="13">
        <v>1955</v>
      </c>
      <c r="F630" s="3" t="s">
        <v>5</v>
      </c>
      <c r="G630" s="4" t="s">
        <v>229</v>
      </c>
      <c r="H630" s="5" t="s">
        <v>230</v>
      </c>
      <c r="I630" s="14" t="s">
        <v>1587</v>
      </c>
      <c r="J630" s="3" t="s">
        <v>1556</v>
      </c>
      <c r="K630" s="6">
        <v>40636</v>
      </c>
      <c r="L630" s="15">
        <v>12</v>
      </c>
      <c r="M630" s="3">
        <v>7</v>
      </c>
      <c r="N630" s="3">
        <f t="shared" si="500"/>
        <v>360</v>
      </c>
      <c r="O630" s="3">
        <v>30</v>
      </c>
      <c r="P630" s="14" t="s">
        <v>1554</v>
      </c>
      <c r="Q630" s="3">
        <v>200</v>
      </c>
      <c r="R630" s="14"/>
      <c r="S630" s="14">
        <f>0.392899638837687*Q630</f>
        <v>78.579927767537399</v>
      </c>
      <c r="T630" s="14"/>
      <c r="U630" s="17">
        <v>3.9E-2</v>
      </c>
      <c r="V630" s="27">
        <v>2</v>
      </c>
      <c r="W630" s="28">
        <v>10</v>
      </c>
      <c r="X630" s="27">
        <v>4.3</v>
      </c>
      <c r="Y630" s="29">
        <v>18.05</v>
      </c>
      <c r="Z630" s="28">
        <v>148.69999999999999</v>
      </c>
      <c r="AA630" s="31">
        <v>3.125</v>
      </c>
      <c r="AB630" s="225">
        <v>0.90300000000000002</v>
      </c>
      <c r="AC630" s="237">
        <f t="shared" si="501"/>
        <v>8.784629647128615E-3</v>
      </c>
      <c r="AD630" s="22">
        <f t="shared" si="502"/>
        <v>4.3923148235643063E-2</v>
      </c>
      <c r="AE630" s="22">
        <f t="shared" si="503"/>
        <v>1.8886953741326516E-2</v>
      </c>
      <c r="AF630" s="22">
        <f t="shared" si="504"/>
        <v>7.9281282565335745E-2</v>
      </c>
      <c r="AG630" s="22">
        <f t="shared" si="505"/>
        <v>0.65313721426401228</v>
      </c>
      <c r="AH630" s="22">
        <f t="shared" si="506"/>
        <v>1.3725983823638458E-2</v>
      </c>
      <c r="AI630" s="238">
        <f t="shared" si="507"/>
        <v>3.0186920972890352E-3</v>
      </c>
      <c r="AJ630" s="247">
        <f t="shared" si="508"/>
        <v>2.4401749019801707E-5</v>
      </c>
      <c r="AK630" s="23">
        <f t="shared" si="509"/>
        <v>1.2200874509900851E-4</v>
      </c>
      <c r="AL630" s="23">
        <f t="shared" si="510"/>
        <v>5.2463760392573657E-5</v>
      </c>
      <c r="AM630" s="23">
        <f t="shared" si="511"/>
        <v>2.2022578490371041E-4</v>
      </c>
      <c r="AN630" s="23">
        <f t="shared" si="512"/>
        <v>1.8142700396222564E-3</v>
      </c>
      <c r="AO630" s="23">
        <f t="shared" si="513"/>
        <v>3.8127732843440164E-5</v>
      </c>
      <c r="AP630" s="248">
        <f t="shared" si="514"/>
        <v>8.3852558258028756E-6</v>
      </c>
      <c r="AQ630" s="256">
        <f t="shared" si="515"/>
        <v>122.00874509900851</v>
      </c>
      <c r="AR630" s="257">
        <f t="shared" si="516"/>
        <v>52.463760392573654</v>
      </c>
      <c r="AS630" s="257">
        <f t="shared" si="517"/>
        <v>220.22578490371041</v>
      </c>
      <c r="AT630" s="257">
        <f t="shared" si="518"/>
        <v>1814.2700396222565</v>
      </c>
      <c r="AU630" s="257">
        <f t="shared" si="519"/>
        <v>38.127732843440164</v>
      </c>
      <c r="AV630" s="258">
        <f t="shared" si="520"/>
        <v>8.3852558258028758</v>
      </c>
      <c r="AW630" s="264">
        <v>1</v>
      </c>
      <c r="AX630" s="265">
        <f t="shared" si="521"/>
        <v>122.00874509900851</v>
      </c>
      <c r="AY630" s="265">
        <f t="shared" si="522"/>
        <v>52.463760392573654</v>
      </c>
      <c r="AZ630" s="265">
        <f t="shared" si="523"/>
        <v>220.22578490371041</v>
      </c>
      <c r="BA630" s="265">
        <f t="shared" si="524"/>
        <v>1814.2700396222565</v>
      </c>
      <c r="BB630" s="265">
        <f t="shared" si="525"/>
        <v>38.127732843440164</v>
      </c>
      <c r="BC630" s="266">
        <f t="shared" si="526"/>
        <v>8.3852558258028758</v>
      </c>
      <c r="BE630" s="212">
        <f>'F. CONVERSIÓN DE CARBÓN A CARNE'!$H$20</f>
        <v>8.6971304768698895E-2</v>
      </c>
      <c r="BG630" s="13">
        <v>0.1</v>
      </c>
      <c r="BH630" s="13">
        <f t="shared" si="527"/>
        <v>20</v>
      </c>
      <c r="BI630">
        <f>(((((BD630+BE630+BF630)/0.392899638837687)^2)+((BH630/Q630)^2))^(1/2))*S630</f>
        <v>19.086863666048181</v>
      </c>
      <c r="BJ630">
        <f>(((BH630)^2)+((BI630^2))^(1/2))</f>
        <v>419.0868636660482</v>
      </c>
      <c r="BK630" s="13">
        <f t="shared" si="528"/>
        <v>1</v>
      </c>
      <c r="BL630" s="13">
        <f t="shared" si="529"/>
        <v>0.43</v>
      </c>
      <c r="BM630" s="13">
        <f t="shared" si="530"/>
        <v>1.8050000000000002</v>
      </c>
      <c r="BN630" s="13">
        <f t="shared" si="531"/>
        <v>14.87</v>
      </c>
      <c r="BO630" s="13">
        <f t="shared" si="532"/>
        <v>0.3125</v>
      </c>
      <c r="BP630" s="13">
        <f t="shared" si="533"/>
        <v>9.0300000000000005E-2</v>
      </c>
      <c r="BQ630" s="13">
        <f>((((BJ630/(Q630+R630+S630+T630))^2)+((BK630/W630)^2))^(1/2))*AD630</f>
        <v>6.6222424360587048E-2</v>
      </c>
      <c r="BR630" s="209">
        <f>((((BJ630/(Q630+R630+S630+T630))^2)+((BL630/X630)^2))^(1/2))*AE630</f>
        <v>2.847564247505243E-2</v>
      </c>
      <c r="BS630" s="209">
        <f>(((((BJ630/(Q630+R630+S630+T630))^2)+((BM630/Y630)^2))^(1/2))*AF630)</f>
        <v>0.11953147597085965</v>
      </c>
      <c r="BT630" s="209">
        <f>((((BJ630/(Q630+R630+S630+T630))^2)+((BN630/Z630)^2))^(1/2))*AG630</f>
        <v>0.98472745024192931</v>
      </c>
      <c r="BU630" s="209">
        <f>((((BJ630/(Q630+R630+S630+T630))^2)+((BO630/AA630)^2))^(1/2))*AH630</f>
        <v>2.0694507612683453E-2</v>
      </c>
      <c r="BV630" s="209">
        <f>((((BJ630/(Q630+R630+S630+T630))^2)+((BP630/AB630)^2))^(1/2))*AI630</f>
        <v>4.5512472832811342E-3</v>
      </c>
      <c r="CI630"/>
      <c r="CJ630"/>
      <c r="CK630"/>
      <c r="CL630"/>
      <c r="CM630"/>
    </row>
    <row r="631" spans="1:91" s="65" customFormat="1" ht="12.95" customHeight="1" thickBot="1" x14ac:dyDescent="0.3">
      <c r="A631" s="13">
        <v>4.6971769999999999</v>
      </c>
      <c r="B631" s="13">
        <v>-74.105099999999993</v>
      </c>
      <c r="C631" s="13">
        <v>28</v>
      </c>
      <c r="D631" s="13">
        <v>35</v>
      </c>
      <c r="E631" s="13">
        <v>1957</v>
      </c>
      <c r="F631" s="83" t="s">
        <v>13</v>
      </c>
      <c r="G631" s="59" t="s">
        <v>1442</v>
      </c>
      <c r="H631" s="60" t="s">
        <v>1443</v>
      </c>
      <c r="I631" s="93" t="s">
        <v>1587</v>
      </c>
      <c r="J631" s="71"/>
      <c r="K631" s="95" t="s">
        <v>1651</v>
      </c>
      <c r="L631" s="16">
        <v>12</v>
      </c>
      <c r="M631" s="16">
        <v>7</v>
      </c>
      <c r="N631" s="3">
        <f t="shared" si="500"/>
        <v>360</v>
      </c>
      <c r="O631" s="3">
        <v>30</v>
      </c>
      <c r="P631" s="16" t="s">
        <v>1632</v>
      </c>
      <c r="Q631" s="93">
        <v>150</v>
      </c>
      <c r="R631" s="14"/>
      <c r="S631" s="14"/>
      <c r="T631" s="14"/>
      <c r="U631" s="17">
        <v>3.9E-2</v>
      </c>
      <c r="V631" s="33">
        <v>0.36</v>
      </c>
      <c r="W631" s="34">
        <v>1.8</v>
      </c>
      <c r="X631" s="33">
        <v>10.3</v>
      </c>
      <c r="Y631" s="29">
        <f t="shared" ref="Y631:Y636" si="561">0.01805*1000</f>
        <v>18.05</v>
      </c>
      <c r="Z631" s="34">
        <v>311.5</v>
      </c>
      <c r="AA631" s="21">
        <f t="shared" ref="AA631:AA636" si="562">0.003125*1000</f>
        <v>3.125</v>
      </c>
      <c r="AB631" s="216">
        <v>0.28499999999999998</v>
      </c>
      <c r="AC631" s="237">
        <f t="shared" si="501"/>
        <v>8.5140735864643101E-4</v>
      </c>
      <c r="AD631" s="22">
        <f t="shared" si="502"/>
        <v>4.2570367932321549E-3</v>
      </c>
      <c r="AE631" s="22">
        <f t="shared" si="503"/>
        <v>2.4359710539050665E-2</v>
      </c>
      <c r="AF631" s="22">
        <f t="shared" si="504"/>
        <v>4.2688618954355773E-2</v>
      </c>
      <c r="AG631" s="22">
        <f t="shared" si="505"/>
        <v>0.73670386727323123</v>
      </c>
      <c r="AH631" s="22">
        <f t="shared" si="506"/>
        <v>7.3906888771391576E-3</v>
      </c>
      <c r="AI631" s="238">
        <f t="shared" si="507"/>
        <v>5.1299999999999989E-4</v>
      </c>
      <c r="AJ631" s="247">
        <f t="shared" si="508"/>
        <v>2.3650204406845308E-6</v>
      </c>
      <c r="AK631" s="23">
        <f t="shared" si="509"/>
        <v>1.1825102203422652E-5</v>
      </c>
      <c r="AL631" s="23">
        <f t="shared" si="510"/>
        <v>6.7665862608474068E-5</v>
      </c>
      <c r="AM631" s="23">
        <f t="shared" si="511"/>
        <v>1.1857949709543271E-4</v>
      </c>
      <c r="AN631" s="23">
        <f t="shared" si="512"/>
        <v>2.046399631314531E-3</v>
      </c>
      <c r="AO631" s="23">
        <f t="shared" si="513"/>
        <v>2.0529691325386548E-5</v>
      </c>
      <c r="AP631" s="248">
        <f t="shared" si="514"/>
        <v>1.4249999999999997E-6</v>
      </c>
      <c r="AQ631" s="256">
        <f t="shared" si="515"/>
        <v>11.825102203422652</v>
      </c>
      <c r="AR631" s="257">
        <f t="shared" si="516"/>
        <v>67.665862608474072</v>
      </c>
      <c r="AS631" s="257">
        <f t="shared" si="517"/>
        <v>118.5794970954327</v>
      </c>
      <c r="AT631" s="257">
        <f t="shared" si="518"/>
        <v>2046.399631314531</v>
      </c>
      <c r="AU631" s="257">
        <f t="shared" si="519"/>
        <v>20.529691325386548</v>
      </c>
      <c r="AV631" s="258">
        <f t="shared" si="520"/>
        <v>1.4249999999999996</v>
      </c>
      <c r="AW631" s="264">
        <v>1</v>
      </c>
      <c r="AX631" s="265">
        <f t="shared" si="521"/>
        <v>11.825102203422652</v>
      </c>
      <c r="AY631" s="265">
        <f t="shared" si="522"/>
        <v>67.665862608474072</v>
      </c>
      <c r="AZ631" s="265">
        <f t="shared" si="523"/>
        <v>118.5794970954327</v>
      </c>
      <c r="BA631" s="265">
        <f t="shared" si="524"/>
        <v>2046.399631314531</v>
      </c>
      <c r="BB631" s="265">
        <f t="shared" si="525"/>
        <v>20.529691325386548</v>
      </c>
      <c r="BC631" s="266">
        <f t="shared" si="526"/>
        <v>1.4249999999999996</v>
      </c>
      <c r="BG631" s="13">
        <v>0.1</v>
      </c>
      <c r="BH631" s="13">
        <f t="shared" si="527"/>
        <v>15</v>
      </c>
      <c r="BI631"/>
      <c r="BJ631">
        <f t="shared" ref="BJ631:BJ636" si="563">BH631</f>
        <v>15</v>
      </c>
      <c r="BK631" s="13">
        <f t="shared" si="528"/>
        <v>0.18000000000000002</v>
      </c>
      <c r="BL631" s="13">
        <f t="shared" si="529"/>
        <v>1.03</v>
      </c>
      <c r="BM631" s="13">
        <f t="shared" si="530"/>
        <v>1.8050000000000002</v>
      </c>
      <c r="BN631" s="13">
        <f t="shared" si="531"/>
        <v>31.150000000000002</v>
      </c>
      <c r="BO631" s="13">
        <f t="shared" si="532"/>
        <v>0.3125</v>
      </c>
      <c r="BP631" s="13">
        <f t="shared" si="533"/>
        <v>2.8499999999999998E-2</v>
      </c>
      <c r="BQ631" s="13">
        <f t="shared" ref="BQ631:BQ636" si="564">((((BJ631/Q631)^2)+((BK631/W631)^2))^(1/2))*AD631</f>
        <v>6.020359168510184E-4</v>
      </c>
      <c r="BR631" s="209">
        <f t="shared" ref="BR631:BR636" si="565">(((((BJ631/Q631))^2)+((BL631/X631)^2))^(1/2))*AE631</f>
        <v>3.4449833019808266E-3</v>
      </c>
      <c r="BS631" s="209">
        <f t="shared" ref="BS631:BS636" si="566">(((((BJ631/Q631))^2)+((BM631/Y631)^2))^(1/2))*AF631</f>
        <v>6.0370823884227116E-3</v>
      </c>
      <c r="BT631" s="209">
        <f t="shared" ref="BT631:BT636" si="567">((((BJ631/Q631)^2)+((BN631/Z631)^2))^(1/2))*AG631</f>
        <v>0.10418566005505123</v>
      </c>
      <c r="BU631" s="209">
        <f t="shared" ref="BU631:BU636" si="568">((((BJ631/Q631)^2)+((BO631/AA631)^2))^(1/2))*AH631</f>
        <v>1.0452012445330179E-3</v>
      </c>
      <c r="BV631" s="209">
        <f t="shared" ref="BV631:BV636" si="569">((((BJ631/Q631)^2)+((BP631/AB631)^2))^(1/2))*AI631</f>
        <v>7.2549155749739778E-5</v>
      </c>
      <c r="CI631"/>
      <c r="CJ631"/>
      <c r="CK631"/>
      <c r="CL631"/>
      <c r="CM631"/>
    </row>
    <row r="632" spans="1:91" s="65" customFormat="1" ht="12.95" customHeight="1" thickBot="1" x14ac:dyDescent="0.3">
      <c r="A632" s="13">
        <v>4.6972820000000004</v>
      </c>
      <c r="B632" s="13">
        <v>-74.092179999999999</v>
      </c>
      <c r="C632" s="13">
        <v>30</v>
      </c>
      <c r="D632" s="13">
        <v>35</v>
      </c>
      <c r="E632" s="13">
        <v>2449</v>
      </c>
      <c r="F632" s="58" t="s">
        <v>13</v>
      </c>
      <c r="G632" s="59" t="s">
        <v>1028</v>
      </c>
      <c r="H632" s="60" t="s">
        <v>1029</v>
      </c>
      <c r="I632" s="16" t="s">
        <v>1587</v>
      </c>
      <c r="J632" s="16"/>
      <c r="K632" s="76">
        <v>40213</v>
      </c>
      <c r="L632" s="62">
        <v>12</v>
      </c>
      <c r="M632" s="16">
        <v>7</v>
      </c>
      <c r="N632" s="3">
        <f t="shared" si="500"/>
        <v>360</v>
      </c>
      <c r="O632" s="3">
        <v>30</v>
      </c>
      <c r="P632" s="16" t="s">
        <v>1554</v>
      </c>
      <c r="Q632" s="62">
        <v>550</v>
      </c>
      <c r="R632" s="14"/>
      <c r="S632" s="14"/>
      <c r="T632" s="14"/>
      <c r="U632" s="17">
        <v>3.9E-2</v>
      </c>
      <c r="V632" s="33">
        <v>0.36</v>
      </c>
      <c r="W632" s="34">
        <v>1.8</v>
      </c>
      <c r="X632" s="33">
        <v>10.3</v>
      </c>
      <c r="Y632" s="29">
        <f t="shared" si="561"/>
        <v>18.05</v>
      </c>
      <c r="Z632" s="34">
        <v>311.5</v>
      </c>
      <c r="AA632" s="21">
        <f t="shared" si="562"/>
        <v>3.125</v>
      </c>
      <c r="AB632" s="216">
        <v>0.28499999999999998</v>
      </c>
      <c r="AC632" s="237">
        <f t="shared" si="501"/>
        <v>3.1218269817035803E-3</v>
      </c>
      <c r="AD632" s="22">
        <f t="shared" si="502"/>
        <v>1.5609134908517902E-2</v>
      </c>
      <c r="AE632" s="22">
        <f t="shared" si="503"/>
        <v>8.9318938643185769E-2</v>
      </c>
      <c r="AF632" s="22">
        <f t="shared" si="504"/>
        <v>0.15652493616597118</v>
      </c>
      <c r="AG632" s="22">
        <f t="shared" si="505"/>
        <v>2.701247513335181</v>
      </c>
      <c r="AH632" s="22">
        <f t="shared" si="506"/>
        <v>2.7099192549510247E-2</v>
      </c>
      <c r="AI632" s="238">
        <f t="shared" si="507"/>
        <v>1.8810000000000001E-3</v>
      </c>
      <c r="AJ632" s="247">
        <f t="shared" si="508"/>
        <v>8.6717416158432791E-6</v>
      </c>
      <c r="AK632" s="23">
        <f t="shared" si="509"/>
        <v>4.3358708079216396E-5</v>
      </c>
      <c r="AL632" s="23">
        <f t="shared" si="510"/>
        <v>2.4810816289773824E-4</v>
      </c>
      <c r="AM632" s="23">
        <f t="shared" si="511"/>
        <v>4.3479148934991998E-4</v>
      </c>
      <c r="AN632" s="23">
        <f t="shared" si="512"/>
        <v>7.503465314819947E-3</v>
      </c>
      <c r="AO632" s="23">
        <f t="shared" si="513"/>
        <v>7.5275534859750687E-5</v>
      </c>
      <c r="AP632" s="248">
        <f t="shared" si="514"/>
        <v>5.2249999999999999E-6</v>
      </c>
      <c r="AQ632" s="256">
        <f t="shared" si="515"/>
        <v>43.358708079216399</v>
      </c>
      <c r="AR632" s="257">
        <f t="shared" si="516"/>
        <v>248.10816289773825</v>
      </c>
      <c r="AS632" s="257">
        <f t="shared" si="517"/>
        <v>434.79148934991997</v>
      </c>
      <c r="AT632" s="257">
        <f t="shared" si="518"/>
        <v>7503.4653148199468</v>
      </c>
      <c r="AU632" s="257">
        <f t="shared" si="519"/>
        <v>75.275534859750692</v>
      </c>
      <c r="AV632" s="258">
        <f t="shared" si="520"/>
        <v>5.2249999999999996</v>
      </c>
      <c r="AW632" s="264">
        <v>1</v>
      </c>
      <c r="AX632" s="265">
        <f t="shared" si="521"/>
        <v>43.358708079216399</v>
      </c>
      <c r="AY632" s="265">
        <f t="shared" si="522"/>
        <v>248.10816289773825</v>
      </c>
      <c r="AZ632" s="265">
        <f t="shared" si="523"/>
        <v>434.79148934991997</v>
      </c>
      <c r="BA632" s="265">
        <f t="shared" si="524"/>
        <v>7503.4653148199468</v>
      </c>
      <c r="BB632" s="265">
        <f t="shared" si="525"/>
        <v>75.275534859750692</v>
      </c>
      <c r="BC632" s="266">
        <f t="shared" si="526"/>
        <v>5.2249999999999996</v>
      </c>
      <c r="BG632" s="13">
        <v>0.1</v>
      </c>
      <c r="BH632" s="13">
        <f t="shared" si="527"/>
        <v>55</v>
      </c>
      <c r="BI632"/>
      <c r="BJ632">
        <f t="shared" si="563"/>
        <v>55</v>
      </c>
      <c r="BK632" s="13">
        <f t="shared" si="528"/>
        <v>0.18000000000000002</v>
      </c>
      <c r="BL632" s="13">
        <f t="shared" si="529"/>
        <v>1.03</v>
      </c>
      <c r="BM632" s="13">
        <f t="shared" si="530"/>
        <v>1.8050000000000002</v>
      </c>
      <c r="BN632" s="13">
        <f t="shared" si="531"/>
        <v>31.150000000000002</v>
      </c>
      <c r="BO632" s="13">
        <f t="shared" si="532"/>
        <v>0.3125</v>
      </c>
      <c r="BP632" s="13">
        <f t="shared" si="533"/>
        <v>2.8499999999999998E-2</v>
      </c>
      <c r="BQ632" s="13">
        <f t="shared" si="564"/>
        <v>2.2074650284537342E-3</v>
      </c>
      <c r="BR632" s="209">
        <f t="shared" si="565"/>
        <v>1.2631605440596364E-2</v>
      </c>
      <c r="BS632" s="209">
        <f t="shared" si="566"/>
        <v>2.2135968757549945E-2</v>
      </c>
      <c r="BT632" s="209">
        <f t="shared" si="567"/>
        <v>0.38201408686852117</v>
      </c>
      <c r="BU632" s="209">
        <f t="shared" si="568"/>
        <v>3.8324045632877331E-3</v>
      </c>
      <c r="BV632" s="209">
        <f t="shared" si="569"/>
        <v>2.6601357108237925E-4</v>
      </c>
      <c r="CI632"/>
      <c r="CJ632"/>
      <c r="CK632"/>
      <c r="CL632"/>
      <c r="CM632"/>
    </row>
    <row r="633" spans="1:91" s="65" customFormat="1" ht="12.95" customHeight="1" thickBot="1" x14ac:dyDescent="0.3">
      <c r="A633" s="13">
        <v>4.6979058459493199</v>
      </c>
      <c r="B633" s="13">
        <v>-74.046709988314703</v>
      </c>
      <c r="C633" s="13">
        <v>35</v>
      </c>
      <c r="D633" s="13">
        <v>35</v>
      </c>
      <c r="E633" s="13">
        <v>2454</v>
      </c>
      <c r="F633" s="58" t="s">
        <v>13</v>
      </c>
      <c r="G633" s="59" t="s">
        <v>1258</v>
      </c>
      <c r="H633" s="60" t="s">
        <v>1259</v>
      </c>
      <c r="I633" s="16" t="s">
        <v>1611</v>
      </c>
      <c r="J633" s="16"/>
      <c r="K633" s="66">
        <v>40345</v>
      </c>
      <c r="L633" s="16">
        <v>6</v>
      </c>
      <c r="M633" s="16">
        <v>7</v>
      </c>
      <c r="N633" s="3">
        <f t="shared" si="500"/>
        <v>180</v>
      </c>
      <c r="O633" s="3">
        <v>30</v>
      </c>
      <c r="P633" s="16" t="s">
        <v>1554</v>
      </c>
      <c r="Q633" s="62">
        <v>550</v>
      </c>
      <c r="R633" s="14"/>
      <c r="S633" s="14"/>
      <c r="T633" s="14"/>
      <c r="U633" s="17">
        <v>3.9E-2</v>
      </c>
      <c r="V633" s="33">
        <v>0.36</v>
      </c>
      <c r="W633" s="34">
        <v>1.8</v>
      </c>
      <c r="X633" s="33">
        <v>10.3</v>
      </c>
      <c r="Y633" s="29">
        <f t="shared" si="561"/>
        <v>18.05</v>
      </c>
      <c r="Z633" s="34">
        <v>311.5</v>
      </c>
      <c r="AA633" s="21">
        <f t="shared" si="562"/>
        <v>3.125</v>
      </c>
      <c r="AB633" s="216">
        <v>0.28499999999999998</v>
      </c>
      <c r="AC633" s="237">
        <f t="shared" si="501"/>
        <v>3.1218269817035803E-3</v>
      </c>
      <c r="AD633" s="22">
        <f t="shared" si="502"/>
        <v>1.5609134908517902E-2</v>
      </c>
      <c r="AE633" s="22">
        <f t="shared" si="503"/>
        <v>8.9318938643185769E-2</v>
      </c>
      <c r="AF633" s="22">
        <f t="shared" si="504"/>
        <v>0.15652493616597118</v>
      </c>
      <c r="AG633" s="22">
        <f t="shared" si="505"/>
        <v>2.701247513335181</v>
      </c>
      <c r="AH633" s="22">
        <f t="shared" si="506"/>
        <v>2.7099192549510247E-2</v>
      </c>
      <c r="AI633" s="238">
        <f t="shared" si="507"/>
        <v>1.8810000000000001E-3</v>
      </c>
      <c r="AJ633" s="247">
        <f t="shared" si="508"/>
        <v>8.6717416158432791E-6</v>
      </c>
      <c r="AK633" s="23">
        <f t="shared" si="509"/>
        <v>4.3358708079216396E-5</v>
      </c>
      <c r="AL633" s="23">
        <f t="shared" si="510"/>
        <v>2.4810816289773824E-4</v>
      </c>
      <c r="AM633" s="23">
        <f t="shared" si="511"/>
        <v>4.3479148934991998E-4</v>
      </c>
      <c r="AN633" s="23">
        <f t="shared" si="512"/>
        <v>7.503465314819947E-3</v>
      </c>
      <c r="AO633" s="23">
        <f t="shared" si="513"/>
        <v>7.5275534859750687E-5</v>
      </c>
      <c r="AP633" s="248">
        <f t="shared" si="514"/>
        <v>5.2249999999999999E-6</v>
      </c>
      <c r="AQ633" s="256">
        <f t="shared" si="515"/>
        <v>43.358708079216399</v>
      </c>
      <c r="AR633" s="257">
        <f t="shared" si="516"/>
        <v>248.10816289773825</v>
      </c>
      <c r="AS633" s="257">
        <f t="shared" si="517"/>
        <v>434.79148934991997</v>
      </c>
      <c r="AT633" s="257">
        <f t="shared" si="518"/>
        <v>7503.4653148199468</v>
      </c>
      <c r="AU633" s="257">
        <f t="shared" si="519"/>
        <v>75.275534859750692</v>
      </c>
      <c r="AV633" s="258">
        <f t="shared" si="520"/>
        <v>5.2249999999999996</v>
      </c>
      <c r="AW633" s="264">
        <v>1</v>
      </c>
      <c r="AX633" s="265">
        <f t="shared" si="521"/>
        <v>43.358708079216399</v>
      </c>
      <c r="AY633" s="265">
        <f t="shared" si="522"/>
        <v>248.10816289773825</v>
      </c>
      <c r="AZ633" s="265">
        <f t="shared" si="523"/>
        <v>434.79148934991997</v>
      </c>
      <c r="BA633" s="265">
        <f t="shared" si="524"/>
        <v>7503.4653148199468</v>
      </c>
      <c r="BB633" s="265">
        <f t="shared" si="525"/>
        <v>75.275534859750692</v>
      </c>
      <c r="BC633" s="266">
        <f t="shared" si="526"/>
        <v>5.2249999999999996</v>
      </c>
      <c r="BG633" s="13">
        <v>0.1</v>
      </c>
      <c r="BH633" s="13">
        <f t="shared" si="527"/>
        <v>55</v>
      </c>
      <c r="BI633"/>
      <c r="BJ633">
        <f t="shared" si="563"/>
        <v>55</v>
      </c>
      <c r="BK633" s="13">
        <f t="shared" si="528"/>
        <v>0.18000000000000002</v>
      </c>
      <c r="BL633" s="13">
        <f t="shared" si="529"/>
        <v>1.03</v>
      </c>
      <c r="BM633" s="13">
        <f t="shared" si="530"/>
        <v>1.8050000000000002</v>
      </c>
      <c r="BN633" s="13">
        <f t="shared" si="531"/>
        <v>31.150000000000002</v>
      </c>
      <c r="BO633" s="13">
        <f t="shared" si="532"/>
        <v>0.3125</v>
      </c>
      <c r="BP633" s="13">
        <f t="shared" si="533"/>
        <v>2.8499999999999998E-2</v>
      </c>
      <c r="BQ633" s="13">
        <f t="shared" si="564"/>
        <v>2.2074650284537342E-3</v>
      </c>
      <c r="BR633" s="209">
        <f t="shared" si="565"/>
        <v>1.2631605440596364E-2</v>
      </c>
      <c r="BS633" s="209">
        <f t="shared" si="566"/>
        <v>2.2135968757549945E-2</v>
      </c>
      <c r="BT633" s="209">
        <f t="shared" si="567"/>
        <v>0.38201408686852117</v>
      </c>
      <c r="BU633" s="209">
        <f t="shared" si="568"/>
        <v>3.8324045632877331E-3</v>
      </c>
      <c r="BV633" s="209">
        <f t="shared" si="569"/>
        <v>2.6601357108237925E-4</v>
      </c>
      <c r="CI633"/>
      <c r="CJ633"/>
      <c r="CK633"/>
      <c r="CL633"/>
      <c r="CM633"/>
    </row>
    <row r="634" spans="1:91" s="65" customFormat="1" ht="12.95" customHeight="1" thickBot="1" x14ac:dyDescent="0.3">
      <c r="A634" s="13">
        <v>4.6980222222222228</v>
      </c>
      <c r="B634" s="13">
        <v>-74.04721111111111</v>
      </c>
      <c r="C634" s="13">
        <v>35</v>
      </c>
      <c r="D634" s="13">
        <v>35</v>
      </c>
      <c r="E634" s="13">
        <v>2454</v>
      </c>
      <c r="F634" s="58" t="s">
        <v>13</v>
      </c>
      <c r="G634" s="59" t="s">
        <v>1034</v>
      </c>
      <c r="H634" s="60" t="s">
        <v>1035</v>
      </c>
      <c r="I634" s="16" t="s">
        <v>1611</v>
      </c>
      <c r="J634" s="16"/>
      <c r="K634" s="66">
        <v>40345</v>
      </c>
      <c r="L634" s="16">
        <v>8</v>
      </c>
      <c r="M634" s="16">
        <v>7</v>
      </c>
      <c r="N634" s="3">
        <f t="shared" si="500"/>
        <v>240</v>
      </c>
      <c r="O634" s="3">
        <v>30</v>
      </c>
      <c r="P634" s="16" t="s">
        <v>1554</v>
      </c>
      <c r="Q634" s="62">
        <v>550</v>
      </c>
      <c r="R634" s="14"/>
      <c r="S634" s="14"/>
      <c r="T634" s="14"/>
      <c r="U634" s="17">
        <v>3.9E-2</v>
      </c>
      <c r="V634" s="33">
        <v>0.36</v>
      </c>
      <c r="W634" s="34">
        <v>1.8</v>
      </c>
      <c r="X634" s="33">
        <v>10.3</v>
      </c>
      <c r="Y634" s="29">
        <f t="shared" si="561"/>
        <v>18.05</v>
      </c>
      <c r="Z634" s="34">
        <v>311.5</v>
      </c>
      <c r="AA634" s="21">
        <f t="shared" si="562"/>
        <v>3.125</v>
      </c>
      <c r="AB634" s="216">
        <v>0.28499999999999998</v>
      </c>
      <c r="AC634" s="237">
        <f t="shared" si="501"/>
        <v>3.1218269817035803E-3</v>
      </c>
      <c r="AD634" s="22">
        <f t="shared" si="502"/>
        <v>1.5609134908517902E-2</v>
      </c>
      <c r="AE634" s="22">
        <f t="shared" si="503"/>
        <v>8.9318938643185769E-2</v>
      </c>
      <c r="AF634" s="22">
        <f t="shared" si="504"/>
        <v>0.15652493616597118</v>
      </c>
      <c r="AG634" s="22">
        <f t="shared" si="505"/>
        <v>2.701247513335181</v>
      </c>
      <c r="AH634" s="22">
        <f t="shared" si="506"/>
        <v>2.7099192549510247E-2</v>
      </c>
      <c r="AI634" s="238">
        <f t="shared" si="507"/>
        <v>1.8810000000000001E-3</v>
      </c>
      <c r="AJ634" s="247">
        <f t="shared" si="508"/>
        <v>8.6717416158432791E-6</v>
      </c>
      <c r="AK634" s="23">
        <f t="shared" si="509"/>
        <v>4.3358708079216396E-5</v>
      </c>
      <c r="AL634" s="23">
        <f t="shared" si="510"/>
        <v>2.4810816289773824E-4</v>
      </c>
      <c r="AM634" s="23">
        <f t="shared" si="511"/>
        <v>4.3479148934991998E-4</v>
      </c>
      <c r="AN634" s="23">
        <f t="shared" si="512"/>
        <v>7.503465314819947E-3</v>
      </c>
      <c r="AO634" s="23">
        <f t="shared" si="513"/>
        <v>7.5275534859750687E-5</v>
      </c>
      <c r="AP634" s="248">
        <f t="shared" si="514"/>
        <v>5.2249999999999999E-6</v>
      </c>
      <c r="AQ634" s="256">
        <f t="shared" si="515"/>
        <v>43.358708079216399</v>
      </c>
      <c r="AR634" s="257">
        <f t="shared" si="516"/>
        <v>248.10816289773825</v>
      </c>
      <c r="AS634" s="257">
        <f t="shared" si="517"/>
        <v>434.79148934991997</v>
      </c>
      <c r="AT634" s="257">
        <f t="shared" si="518"/>
        <v>7503.4653148199468</v>
      </c>
      <c r="AU634" s="257">
        <f t="shared" si="519"/>
        <v>75.275534859750692</v>
      </c>
      <c r="AV634" s="258">
        <f t="shared" si="520"/>
        <v>5.2249999999999996</v>
      </c>
      <c r="AW634" s="264">
        <v>1</v>
      </c>
      <c r="AX634" s="265">
        <f t="shared" si="521"/>
        <v>43.358708079216399</v>
      </c>
      <c r="AY634" s="265">
        <f t="shared" si="522"/>
        <v>248.10816289773825</v>
      </c>
      <c r="AZ634" s="265">
        <f t="shared" si="523"/>
        <v>434.79148934991997</v>
      </c>
      <c r="BA634" s="265">
        <f t="shared" si="524"/>
        <v>7503.4653148199468</v>
      </c>
      <c r="BB634" s="265">
        <f t="shared" si="525"/>
        <v>75.275534859750692</v>
      </c>
      <c r="BC634" s="266">
        <f t="shared" si="526"/>
        <v>5.2249999999999996</v>
      </c>
      <c r="BG634" s="13">
        <v>0.1</v>
      </c>
      <c r="BH634" s="13">
        <f t="shared" si="527"/>
        <v>55</v>
      </c>
      <c r="BI634"/>
      <c r="BJ634">
        <f t="shared" si="563"/>
        <v>55</v>
      </c>
      <c r="BK634" s="13">
        <f t="shared" si="528"/>
        <v>0.18000000000000002</v>
      </c>
      <c r="BL634" s="13">
        <f t="shared" si="529"/>
        <v>1.03</v>
      </c>
      <c r="BM634" s="13">
        <f t="shared" si="530"/>
        <v>1.8050000000000002</v>
      </c>
      <c r="BN634" s="13">
        <f t="shared" si="531"/>
        <v>31.150000000000002</v>
      </c>
      <c r="BO634" s="13">
        <f t="shared" si="532"/>
        <v>0.3125</v>
      </c>
      <c r="BP634" s="13">
        <f t="shared" si="533"/>
        <v>2.8499999999999998E-2</v>
      </c>
      <c r="BQ634" s="13">
        <f t="shared" si="564"/>
        <v>2.2074650284537342E-3</v>
      </c>
      <c r="BR634" s="209">
        <f t="shared" si="565"/>
        <v>1.2631605440596364E-2</v>
      </c>
      <c r="BS634" s="209">
        <f t="shared" si="566"/>
        <v>2.2135968757549945E-2</v>
      </c>
      <c r="BT634" s="209">
        <f t="shared" si="567"/>
        <v>0.38201408686852117</v>
      </c>
      <c r="BU634" s="209">
        <f t="shared" si="568"/>
        <v>3.8324045632877331E-3</v>
      </c>
      <c r="BV634" s="209">
        <f t="shared" si="569"/>
        <v>2.6601357108237925E-4</v>
      </c>
      <c r="CI634"/>
      <c r="CJ634"/>
      <c r="CK634"/>
      <c r="CL634"/>
      <c r="CM634"/>
    </row>
    <row r="635" spans="1:91" s="65" customFormat="1" ht="12.95" customHeight="1" thickBot="1" x14ac:dyDescent="0.3">
      <c r="A635" s="13">
        <v>4.6982169999999996</v>
      </c>
      <c r="B635" s="13">
        <v>-74.093818999999996</v>
      </c>
      <c r="C635" s="13">
        <v>30</v>
      </c>
      <c r="D635" s="13">
        <v>35</v>
      </c>
      <c r="E635" s="13">
        <v>2449</v>
      </c>
      <c r="F635" s="3" t="s">
        <v>5</v>
      </c>
      <c r="G635" s="4" t="s">
        <v>266</v>
      </c>
      <c r="H635" s="5" t="s">
        <v>267</v>
      </c>
      <c r="I635" s="14" t="s">
        <v>1587</v>
      </c>
      <c r="J635" s="3" t="s">
        <v>1551</v>
      </c>
      <c r="K635" s="6">
        <v>40659</v>
      </c>
      <c r="L635" s="15">
        <v>12</v>
      </c>
      <c r="M635" s="3">
        <v>7</v>
      </c>
      <c r="N635" s="3">
        <f t="shared" si="500"/>
        <v>360</v>
      </c>
      <c r="O635" s="3">
        <v>30</v>
      </c>
      <c r="P635" s="14" t="s">
        <v>1554</v>
      </c>
      <c r="Q635" s="3">
        <v>400</v>
      </c>
      <c r="R635" s="14"/>
      <c r="S635" s="14"/>
      <c r="T635" s="14"/>
      <c r="U635" s="17">
        <v>3.9E-2</v>
      </c>
      <c r="V635" s="33">
        <v>0.36</v>
      </c>
      <c r="W635" s="34">
        <v>1.8</v>
      </c>
      <c r="X635" s="33">
        <v>10.3</v>
      </c>
      <c r="Y635" s="29">
        <f t="shared" si="561"/>
        <v>18.05</v>
      </c>
      <c r="Z635" s="34">
        <v>311.5</v>
      </c>
      <c r="AA635" s="21">
        <f t="shared" si="562"/>
        <v>3.125</v>
      </c>
      <c r="AB635" s="216">
        <v>0.28499999999999998</v>
      </c>
      <c r="AC635" s="237">
        <f t="shared" si="501"/>
        <v>2.2704196230571494E-3</v>
      </c>
      <c r="AD635" s="22">
        <f t="shared" si="502"/>
        <v>1.1352098115285748E-2</v>
      </c>
      <c r="AE635" s="22">
        <f t="shared" si="503"/>
        <v>6.4959228104135097E-2</v>
      </c>
      <c r="AF635" s="22">
        <f t="shared" si="504"/>
        <v>0.1138363172116154</v>
      </c>
      <c r="AG635" s="22">
        <f t="shared" si="505"/>
        <v>1.9645436460619501</v>
      </c>
      <c r="AH635" s="22">
        <f t="shared" si="506"/>
        <v>1.9708503672371088E-2</v>
      </c>
      <c r="AI635" s="238">
        <f t="shared" si="507"/>
        <v>1.3679999999999999E-3</v>
      </c>
      <c r="AJ635" s="247">
        <f t="shared" si="508"/>
        <v>6.3067211751587479E-6</v>
      </c>
      <c r="AK635" s="23">
        <f t="shared" si="509"/>
        <v>3.153360587579374E-5</v>
      </c>
      <c r="AL635" s="23">
        <f t="shared" si="510"/>
        <v>1.8044230028926416E-4</v>
      </c>
      <c r="AM635" s="23">
        <f t="shared" si="511"/>
        <v>3.1621199225448723E-4</v>
      </c>
      <c r="AN635" s="23">
        <f t="shared" si="512"/>
        <v>5.4570656835054169E-3</v>
      </c>
      <c r="AO635" s="23">
        <f t="shared" si="513"/>
        <v>5.4745843534364136E-5</v>
      </c>
      <c r="AP635" s="248">
        <f t="shared" si="514"/>
        <v>3.7999999999999996E-6</v>
      </c>
      <c r="AQ635" s="256">
        <f t="shared" si="515"/>
        <v>31.533605875793739</v>
      </c>
      <c r="AR635" s="257">
        <f t="shared" si="516"/>
        <v>180.44230028926415</v>
      </c>
      <c r="AS635" s="257">
        <f t="shared" si="517"/>
        <v>316.21199225448726</v>
      </c>
      <c r="AT635" s="257">
        <f t="shared" si="518"/>
        <v>5457.0656835054169</v>
      </c>
      <c r="AU635" s="257">
        <f t="shared" si="519"/>
        <v>54.745843534364134</v>
      </c>
      <c r="AV635" s="258">
        <f t="shared" si="520"/>
        <v>3.8</v>
      </c>
      <c r="AW635" s="264">
        <v>1</v>
      </c>
      <c r="AX635" s="265">
        <f t="shared" si="521"/>
        <v>31.533605875793739</v>
      </c>
      <c r="AY635" s="265">
        <f t="shared" si="522"/>
        <v>180.44230028926415</v>
      </c>
      <c r="AZ635" s="265">
        <f t="shared" si="523"/>
        <v>316.21199225448726</v>
      </c>
      <c r="BA635" s="265">
        <f t="shared" si="524"/>
        <v>5457.0656835054169</v>
      </c>
      <c r="BB635" s="265">
        <f t="shared" si="525"/>
        <v>54.745843534364134</v>
      </c>
      <c r="BC635" s="266">
        <f t="shared" si="526"/>
        <v>3.8</v>
      </c>
      <c r="BG635" s="13">
        <v>0.1</v>
      </c>
      <c r="BH635" s="13">
        <f t="shared" si="527"/>
        <v>40</v>
      </c>
      <c r="BI635"/>
      <c r="BJ635">
        <f t="shared" si="563"/>
        <v>40</v>
      </c>
      <c r="BK635" s="13">
        <f t="shared" si="528"/>
        <v>0.18000000000000002</v>
      </c>
      <c r="BL635" s="13">
        <f t="shared" si="529"/>
        <v>1.03</v>
      </c>
      <c r="BM635" s="13">
        <f t="shared" si="530"/>
        <v>1.8050000000000002</v>
      </c>
      <c r="BN635" s="13">
        <f t="shared" si="531"/>
        <v>31.150000000000002</v>
      </c>
      <c r="BO635" s="13">
        <f t="shared" si="532"/>
        <v>0.3125</v>
      </c>
      <c r="BP635" s="13">
        <f t="shared" si="533"/>
        <v>2.8499999999999998E-2</v>
      </c>
      <c r="BQ635" s="13">
        <f t="shared" si="564"/>
        <v>1.6054291116027158E-3</v>
      </c>
      <c r="BR635" s="209">
        <f t="shared" si="565"/>
        <v>9.1866221386155376E-3</v>
      </c>
      <c r="BS635" s="209">
        <f t="shared" si="566"/>
        <v>1.6098886369127232E-2</v>
      </c>
      <c r="BT635" s="209">
        <f t="shared" si="567"/>
        <v>0.27782842681346998</v>
      </c>
      <c r="BU635" s="209">
        <f t="shared" si="568"/>
        <v>2.7872033187547147E-3</v>
      </c>
      <c r="BV635" s="209">
        <f t="shared" si="569"/>
        <v>1.9346441533263942E-4</v>
      </c>
      <c r="CI635"/>
      <c r="CJ635"/>
      <c r="CK635"/>
      <c r="CL635"/>
      <c r="CM635"/>
    </row>
    <row r="636" spans="1:91" s="65" customFormat="1" ht="12.95" customHeight="1" thickBot="1" x14ac:dyDescent="0.3">
      <c r="A636" s="13">
        <v>4.6985860082771103</v>
      </c>
      <c r="B636" s="13">
        <v>-74.051726206152694</v>
      </c>
      <c r="C636" s="13">
        <v>34</v>
      </c>
      <c r="D636" s="13">
        <v>35</v>
      </c>
      <c r="E636" s="13">
        <v>2453</v>
      </c>
      <c r="F636" s="64" t="s">
        <v>13</v>
      </c>
      <c r="G636" s="59" t="s">
        <v>1226</v>
      </c>
      <c r="H636" s="60" t="s">
        <v>1227</v>
      </c>
      <c r="I636" s="68" t="s">
        <v>1611</v>
      </c>
      <c r="J636" s="68"/>
      <c r="K636" s="73" t="s">
        <v>1642</v>
      </c>
      <c r="L636" s="68">
        <v>4</v>
      </c>
      <c r="M636" s="16">
        <v>7</v>
      </c>
      <c r="N636" s="3">
        <f t="shared" si="500"/>
        <v>120</v>
      </c>
      <c r="O636" s="3">
        <v>30</v>
      </c>
      <c r="P636" s="68" t="s">
        <v>1554</v>
      </c>
      <c r="Q636" s="62">
        <v>550</v>
      </c>
      <c r="R636" s="14"/>
      <c r="S636" s="14"/>
      <c r="T636" s="14"/>
      <c r="U636" s="17">
        <v>3.9E-2</v>
      </c>
      <c r="V636" s="33">
        <v>0.36</v>
      </c>
      <c r="W636" s="34">
        <v>1.8</v>
      </c>
      <c r="X636" s="33">
        <v>10.3</v>
      </c>
      <c r="Y636" s="29">
        <f t="shared" si="561"/>
        <v>18.05</v>
      </c>
      <c r="Z636" s="34">
        <v>311.5</v>
      </c>
      <c r="AA636" s="21">
        <f t="shared" si="562"/>
        <v>3.125</v>
      </c>
      <c r="AB636" s="216">
        <v>0.28499999999999998</v>
      </c>
      <c r="AC636" s="237">
        <f t="shared" si="501"/>
        <v>3.1218269817035803E-3</v>
      </c>
      <c r="AD636" s="22">
        <f t="shared" si="502"/>
        <v>1.5609134908517902E-2</v>
      </c>
      <c r="AE636" s="22">
        <f t="shared" si="503"/>
        <v>8.9318938643185769E-2</v>
      </c>
      <c r="AF636" s="22">
        <f t="shared" si="504"/>
        <v>0.15652493616597118</v>
      </c>
      <c r="AG636" s="22">
        <f t="shared" si="505"/>
        <v>2.701247513335181</v>
      </c>
      <c r="AH636" s="22">
        <f t="shared" si="506"/>
        <v>2.7099192549510247E-2</v>
      </c>
      <c r="AI636" s="238">
        <f t="shared" si="507"/>
        <v>1.8810000000000001E-3</v>
      </c>
      <c r="AJ636" s="247">
        <f t="shared" si="508"/>
        <v>8.6717416158432791E-6</v>
      </c>
      <c r="AK636" s="23">
        <f t="shared" si="509"/>
        <v>4.3358708079216396E-5</v>
      </c>
      <c r="AL636" s="23">
        <f t="shared" si="510"/>
        <v>2.4810816289773824E-4</v>
      </c>
      <c r="AM636" s="23">
        <f t="shared" si="511"/>
        <v>4.3479148934991998E-4</v>
      </c>
      <c r="AN636" s="23">
        <f t="shared" si="512"/>
        <v>7.503465314819947E-3</v>
      </c>
      <c r="AO636" s="23">
        <f t="shared" si="513"/>
        <v>7.5275534859750687E-5</v>
      </c>
      <c r="AP636" s="248">
        <f t="shared" si="514"/>
        <v>5.2249999999999999E-6</v>
      </c>
      <c r="AQ636" s="256">
        <f t="shared" si="515"/>
        <v>43.358708079216399</v>
      </c>
      <c r="AR636" s="257">
        <f t="shared" si="516"/>
        <v>248.10816289773825</v>
      </c>
      <c r="AS636" s="257">
        <f t="shared" si="517"/>
        <v>434.79148934991997</v>
      </c>
      <c r="AT636" s="257">
        <f t="shared" si="518"/>
        <v>7503.4653148199468</v>
      </c>
      <c r="AU636" s="257">
        <f t="shared" si="519"/>
        <v>75.275534859750692</v>
      </c>
      <c r="AV636" s="258">
        <f t="shared" si="520"/>
        <v>5.2249999999999996</v>
      </c>
      <c r="AW636" s="264">
        <v>1</v>
      </c>
      <c r="AX636" s="265">
        <f t="shared" si="521"/>
        <v>43.358708079216399</v>
      </c>
      <c r="AY636" s="265">
        <f t="shared" si="522"/>
        <v>248.10816289773825</v>
      </c>
      <c r="AZ636" s="265">
        <f t="shared" si="523"/>
        <v>434.79148934991997</v>
      </c>
      <c r="BA636" s="265">
        <f t="shared" si="524"/>
        <v>7503.4653148199468</v>
      </c>
      <c r="BB636" s="265">
        <f t="shared" si="525"/>
        <v>75.275534859750692</v>
      </c>
      <c r="BC636" s="266">
        <f t="shared" si="526"/>
        <v>5.2249999999999996</v>
      </c>
      <c r="BG636" s="13">
        <v>0.1</v>
      </c>
      <c r="BH636" s="13">
        <f t="shared" si="527"/>
        <v>55</v>
      </c>
      <c r="BI636"/>
      <c r="BJ636">
        <f t="shared" si="563"/>
        <v>55</v>
      </c>
      <c r="BK636" s="13">
        <f t="shared" si="528"/>
        <v>0.18000000000000002</v>
      </c>
      <c r="BL636" s="13">
        <f t="shared" si="529"/>
        <v>1.03</v>
      </c>
      <c r="BM636" s="13">
        <f t="shared" si="530"/>
        <v>1.8050000000000002</v>
      </c>
      <c r="BN636" s="13">
        <f t="shared" si="531"/>
        <v>31.150000000000002</v>
      </c>
      <c r="BO636" s="13">
        <f t="shared" si="532"/>
        <v>0.3125</v>
      </c>
      <c r="BP636" s="13">
        <f t="shared" si="533"/>
        <v>2.8499999999999998E-2</v>
      </c>
      <c r="BQ636" s="13">
        <f t="shared" si="564"/>
        <v>2.2074650284537342E-3</v>
      </c>
      <c r="BR636" s="209">
        <f t="shared" si="565"/>
        <v>1.2631605440596364E-2</v>
      </c>
      <c r="BS636" s="209">
        <f t="shared" si="566"/>
        <v>2.2135968757549945E-2</v>
      </c>
      <c r="BT636" s="209">
        <f t="shared" si="567"/>
        <v>0.38201408686852117</v>
      </c>
      <c r="BU636" s="209">
        <f t="shared" si="568"/>
        <v>3.8324045632877331E-3</v>
      </c>
      <c r="BV636" s="209">
        <f t="shared" si="569"/>
        <v>2.6601357108237925E-4</v>
      </c>
      <c r="CI636"/>
      <c r="CJ636"/>
      <c r="CK636"/>
      <c r="CL636"/>
      <c r="CM636"/>
    </row>
    <row r="637" spans="1:91" s="65" customFormat="1" ht="12.95" customHeight="1" thickBot="1" x14ac:dyDescent="0.3">
      <c r="A637" s="13">
        <v>4.6991388888888892</v>
      </c>
      <c r="B637" s="13">
        <v>-74.096780555555554</v>
      </c>
      <c r="C637" s="13">
        <v>29</v>
      </c>
      <c r="D637" s="13">
        <v>35</v>
      </c>
      <c r="E637" s="13">
        <v>2448</v>
      </c>
      <c r="F637" s="3" t="s">
        <v>5</v>
      </c>
      <c r="G637" s="4" t="s">
        <v>252</v>
      </c>
      <c r="H637" s="5" t="s">
        <v>253</v>
      </c>
      <c r="I637" s="14" t="s">
        <v>1587</v>
      </c>
      <c r="J637" s="3" t="s">
        <v>1556</v>
      </c>
      <c r="K637" s="6">
        <v>40662</v>
      </c>
      <c r="L637" s="3">
        <v>12</v>
      </c>
      <c r="M637" s="3">
        <v>3</v>
      </c>
      <c r="N637" s="3">
        <f t="shared" si="500"/>
        <v>144</v>
      </c>
      <c r="O637" s="3">
        <v>12</v>
      </c>
      <c r="P637" s="14" t="s">
        <v>1554</v>
      </c>
      <c r="Q637" s="3">
        <v>140</v>
      </c>
      <c r="R637" s="14"/>
      <c r="S637" s="14">
        <f>0.392899638837687*Q637</f>
        <v>55.005949437276186</v>
      </c>
      <c r="T637" s="14"/>
      <c r="U637" s="17">
        <v>3.9E-2</v>
      </c>
      <c r="V637" s="27">
        <v>2</v>
      </c>
      <c r="W637" s="28">
        <v>10</v>
      </c>
      <c r="X637" s="27">
        <v>4.3</v>
      </c>
      <c r="Y637" s="29">
        <v>18.05</v>
      </c>
      <c r="Z637" s="28">
        <v>148.69999999999999</v>
      </c>
      <c r="AA637" s="31">
        <v>3.125</v>
      </c>
      <c r="AB637" s="225">
        <v>0.90300000000000002</v>
      </c>
      <c r="AC637" s="237">
        <f t="shared" si="501"/>
        <v>6.1492407529900291E-3</v>
      </c>
      <c r="AD637" s="22">
        <f t="shared" si="502"/>
        <v>3.0746203764950145E-2</v>
      </c>
      <c r="AE637" s="22">
        <f t="shared" si="503"/>
        <v>1.3220867618928562E-2</v>
      </c>
      <c r="AF637" s="22">
        <f t="shared" si="504"/>
        <v>5.5496897795735002E-2</v>
      </c>
      <c r="AG637" s="22">
        <f t="shared" si="505"/>
        <v>0.45719604998480867</v>
      </c>
      <c r="AH637" s="22">
        <f t="shared" si="506"/>
        <v>9.6081886765469211E-3</v>
      </c>
      <c r="AI637" s="238">
        <f t="shared" si="507"/>
        <v>2.1130844681023246E-3</v>
      </c>
      <c r="AJ637" s="247">
        <f t="shared" si="508"/>
        <v>4.2703060784652981E-5</v>
      </c>
      <c r="AK637" s="23">
        <f t="shared" si="509"/>
        <v>2.135153039232649E-4</v>
      </c>
      <c r="AL637" s="23">
        <f t="shared" si="510"/>
        <v>9.1811580687003899E-5</v>
      </c>
      <c r="AM637" s="23">
        <f t="shared" si="511"/>
        <v>3.8539512358149309E-4</v>
      </c>
      <c r="AN637" s="23">
        <f t="shared" si="512"/>
        <v>3.1749725693389491E-3</v>
      </c>
      <c r="AO637" s="23">
        <f t="shared" si="513"/>
        <v>6.6723532476020285E-5</v>
      </c>
      <c r="AP637" s="248">
        <f t="shared" si="514"/>
        <v>1.4674197695155031E-5</v>
      </c>
      <c r="AQ637" s="256">
        <f t="shared" si="515"/>
        <v>213.5153039232649</v>
      </c>
      <c r="AR637" s="257">
        <f t="shared" si="516"/>
        <v>91.811580687003897</v>
      </c>
      <c r="AS637" s="257">
        <f t="shared" si="517"/>
        <v>385.39512358149307</v>
      </c>
      <c r="AT637" s="257">
        <f t="shared" si="518"/>
        <v>3174.9725693389491</v>
      </c>
      <c r="AU637" s="257">
        <f t="shared" si="519"/>
        <v>66.723532476020281</v>
      </c>
      <c r="AV637" s="258">
        <f t="shared" si="520"/>
        <v>14.674197695155032</v>
      </c>
      <c r="AW637" s="264">
        <v>0</v>
      </c>
      <c r="AX637" s="265">
        <f t="shared" si="521"/>
        <v>0</v>
      </c>
      <c r="AY637" s="265">
        <f t="shared" si="522"/>
        <v>0</v>
      </c>
      <c r="AZ637" s="265">
        <f t="shared" si="523"/>
        <v>0</v>
      </c>
      <c r="BA637" s="265">
        <f t="shared" si="524"/>
        <v>0</v>
      </c>
      <c r="BB637" s="265">
        <f t="shared" si="525"/>
        <v>0</v>
      </c>
      <c r="BC637" s="266">
        <f t="shared" si="526"/>
        <v>0</v>
      </c>
      <c r="BE637" s="212">
        <f>'F. CONVERSIÓN DE CARBÓN A CARNE'!$H$20</f>
        <v>8.6971304768698895E-2</v>
      </c>
      <c r="BG637" s="13">
        <v>0.1</v>
      </c>
      <c r="BH637" s="13">
        <f t="shared" si="527"/>
        <v>14</v>
      </c>
      <c r="BI637">
        <f>(((((BD637+BE637+BF637)/0.392899638837687)^2)+((BH637/Q637)^2))^(1/2))*S637</f>
        <v>13.360804566233728</v>
      </c>
      <c r="BJ637">
        <f>(((BH637)^2)+((BI637^2))^(1/2))</f>
        <v>209.36080456623372</v>
      </c>
      <c r="BK637" s="13">
        <f t="shared" si="528"/>
        <v>1</v>
      </c>
      <c r="BL637" s="13">
        <f t="shared" si="529"/>
        <v>0.43</v>
      </c>
      <c r="BM637" s="13">
        <f t="shared" si="530"/>
        <v>1.8050000000000002</v>
      </c>
      <c r="BN637" s="13">
        <f t="shared" si="531"/>
        <v>14.87</v>
      </c>
      <c r="BO637" s="13">
        <f t="shared" si="532"/>
        <v>0.3125</v>
      </c>
      <c r="BP637" s="13">
        <f t="shared" si="533"/>
        <v>9.0300000000000005E-2</v>
      </c>
      <c r="BQ637" s="13">
        <f>((((BJ637/(Q637+R637+S637+T637))^2)+((BK637/W637)^2))^(1/2))*AD637</f>
        <v>3.3152386683826168E-2</v>
      </c>
      <c r="BR637" s="209">
        <f>((((BJ637/(Q637+R637+S637+T637))^2)+((BL637/X637)^2))^(1/2))*AE637</f>
        <v>1.4255526274045253E-2</v>
      </c>
      <c r="BS637" s="209">
        <f>(((((BJ637/(Q637+R637+S637+T637))^2)+((BM637/Y637)^2))^(1/2))*AF637)</f>
        <v>5.9840057964306227E-2</v>
      </c>
      <c r="BT637" s="209">
        <f>((((BJ637/(Q637+R637+S637+T637))^2)+((BN637/Z637)^2))^(1/2))*AG637</f>
        <v>0.49297598998849518</v>
      </c>
      <c r="BU637" s="209">
        <f>((((BJ637/(Q637+R637+S637+T637))^2)+((BO637/AA637)^2))^(1/2))*AH637</f>
        <v>1.0360120838695679E-2</v>
      </c>
      <c r="BV637" s="209">
        <f>((((BJ637/(Q637+R637+S637+T637))^2)+((BP637/AB637)^2))^(1/2))*AI637</f>
        <v>2.2784534285164295E-3</v>
      </c>
      <c r="CI637"/>
      <c r="CJ637"/>
      <c r="CK637"/>
      <c r="CL637"/>
      <c r="CM637"/>
    </row>
    <row r="638" spans="1:91" s="65" customFormat="1" ht="12.95" customHeight="1" thickBot="1" x14ac:dyDescent="0.3">
      <c r="A638" s="13">
        <v>4.6995930000000001</v>
      </c>
      <c r="B638" s="13">
        <v>-74.106129999999993</v>
      </c>
      <c r="C638" s="13">
        <v>28</v>
      </c>
      <c r="D638" s="13">
        <v>35</v>
      </c>
      <c r="E638" s="13">
        <v>1957</v>
      </c>
      <c r="F638" s="58" t="s">
        <v>13</v>
      </c>
      <c r="G638" s="59" t="s">
        <v>1119</v>
      </c>
      <c r="H638" s="60" t="s">
        <v>1120</v>
      </c>
      <c r="I638" s="16" t="s">
        <v>1587</v>
      </c>
      <c r="J638" s="16"/>
      <c r="K638" s="66">
        <v>40163</v>
      </c>
      <c r="L638" s="62">
        <v>12</v>
      </c>
      <c r="M638" s="16">
        <v>7</v>
      </c>
      <c r="N638" s="3">
        <f t="shared" si="500"/>
        <v>360</v>
      </c>
      <c r="O638" s="3">
        <v>30</v>
      </c>
      <c r="P638" s="16" t="s">
        <v>1593</v>
      </c>
      <c r="Q638" s="62">
        <v>550</v>
      </c>
      <c r="R638" s="14"/>
      <c r="S638" s="14"/>
      <c r="T638" s="14"/>
      <c r="U638" s="17">
        <v>3.9E-2</v>
      </c>
      <c r="V638" s="143">
        <v>2.8800000000000002E-3</v>
      </c>
      <c r="W638" s="143">
        <v>3.2000000000000002E-3</v>
      </c>
      <c r="X638" s="143">
        <v>7.5000000000000002E-4</v>
      </c>
      <c r="Y638" s="146">
        <v>4.0000000000000003E-5</v>
      </c>
      <c r="Z638" s="143">
        <v>6.7999999999999996E-3</v>
      </c>
      <c r="AA638" s="146">
        <v>2.64</v>
      </c>
      <c r="AB638" s="221">
        <v>1.4999999999999999E-2</v>
      </c>
      <c r="AC638" s="237">
        <f t="shared" si="501"/>
        <v>2.4974615853628644E-5</v>
      </c>
      <c r="AD638" s="22">
        <f t="shared" si="502"/>
        <v>2.7749573170698493E-5</v>
      </c>
      <c r="AE638" s="22">
        <f t="shared" si="503"/>
        <v>6.5038062118824593E-6</v>
      </c>
      <c r="AF638" s="22">
        <f t="shared" si="504"/>
        <v>3.4686966463373119E-7</v>
      </c>
      <c r="AG638" s="22">
        <f t="shared" si="505"/>
        <v>5.8967842987734291E-5</v>
      </c>
      <c r="AH638" s="22">
        <f t="shared" si="506"/>
        <v>2.2893397865826257E-2</v>
      </c>
      <c r="AI638" s="238">
        <f t="shared" si="507"/>
        <v>9.8999999999999994E-5</v>
      </c>
      <c r="AJ638" s="247">
        <f t="shared" si="508"/>
        <v>6.937393292674624E-8</v>
      </c>
      <c r="AK638" s="23">
        <f t="shared" si="509"/>
        <v>7.7082147696384702E-8</v>
      </c>
      <c r="AL638" s="23">
        <f t="shared" si="510"/>
        <v>1.8066128366340164E-8</v>
      </c>
      <c r="AM638" s="23">
        <f t="shared" si="511"/>
        <v>9.6352684620480882E-10</v>
      </c>
      <c r="AN638" s="23">
        <f t="shared" si="512"/>
        <v>1.6379956385481747E-7</v>
      </c>
      <c r="AO638" s="23">
        <f t="shared" si="513"/>
        <v>6.3592771849517376E-5</v>
      </c>
      <c r="AP638" s="248">
        <f t="shared" si="514"/>
        <v>2.7499999999999996E-7</v>
      </c>
      <c r="AQ638" s="256">
        <f t="shared" si="515"/>
        <v>7.7082147696384704E-2</v>
      </c>
      <c r="AR638" s="257">
        <f t="shared" si="516"/>
        <v>1.8066128366340164E-2</v>
      </c>
      <c r="AS638" s="257">
        <f t="shared" si="517"/>
        <v>9.6352684620480884E-4</v>
      </c>
      <c r="AT638" s="257">
        <f t="shared" si="518"/>
        <v>0.16379956385481748</v>
      </c>
      <c r="AU638" s="257">
        <f t="shared" si="519"/>
        <v>63.592771849517376</v>
      </c>
      <c r="AV638" s="258">
        <f t="shared" si="520"/>
        <v>0.27499999999999997</v>
      </c>
      <c r="AW638" s="264">
        <v>1</v>
      </c>
      <c r="AX638" s="265">
        <f t="shared" si="521"/>
        <v>7.7082147696384704E-2</v>
      </c>
      <c r="AY638" s="265">
        <f t="shared" si="522"/>
        <v>1.8066128366340164E-2</v>
      </c>
      <c r="AZ638" s="265">
        <f t="shared" si="523"/>
        <v>9.6352684620480884E-4</v>
      </c>
      <c r="BA638" s="265">
        <f t="shared" si="524"/>
        <v>0.16379956385481748</v>
      </c>
      <c r="BB638" s="265">
        <f t="shared" si="525"/>
        <v>63.592771849517376</v>
      </c>
      <c r="BC638" s="266">
        <f t="shared" si="526"/>
        <v>0.27499999999999997</v>
      </c>
      <c r="BG638" s="13">
        <v>0.1</v>
      </c>
      <c r="BH638" s="13">
        <f t="shared" si="527"/>
        <v>55</v>
      </c>
      <c r="BI638"/>
      <c r="BJ638">
        <f>BH638</f>
        <v>55</v>
      </c>
      <c r="BK638" s="13">
        <f t="shared" si="528"/>
        <v>3.2000000000000003E-4</v>
      </c>
      <c r="BL638" s="13">
        <f t="shared" si="529"/>
        <v>7.5000000000000007E-5</v>
      </c>
      <c r="BM638" s="13">
        <f t="shared" si="530"/>
        <v>4.0000000000000007E-6</v>
      </c>
      <c r="BN638" s="13">
        <f t="shared" si="531"/>
        <v>6.8000000000000005E-4</v>
      </c>
      <c r="BO638" s="13">
        <f t="shared" si="532"/>
        <v>0.26400000000000001</v>
      </c>
      <c r="BP638" s="13">
        <f t="shared" si="533"/>
        <v>1.5E-3</v>
      </c>
      <c r="BQ638" s="13">
        <f>((((BJ638/Q638)^2)+((BK638/W638)^2))^(1/2))*AD638</f>
        <v>3.9243822728066389E-6</v>
      </c>
      <c r="BR638" s="209">
        <f>(((((BJ638/Q638))^2)+((BL638/X638)^2))^(1/2))*AE638</f>
        <v>9.1977709518905595E-7</v>
      </c>
      <c r="BS638" s="209">
        <f>(((((BJ638/Q638))^2)+((BM638/Y638)^2))^(1/2))*AF638</f>
        <v>4.9054778410082988E-8</v>
      </c>
      <c r="BT638" s="209">
        <f>((((BJ638/Q638)^2)+((BN638/Z638)^2))^(1/2))*AG638</f>
        <v>8.3393123297141065E-6</v>
      </c>
      <c r="BU638" s="209">
        <f>((((BJ638/Q638)^2)+((BO638/AA638)^2))^(1/2))*AH638</f>
        <v>3.2376153750654771E-3</v>
      </c>
      <c r="BV638" s="209">
        <f>((((BJ638/Q638)^2)+((BP638/AB638)^2))^(1/2))*AI638</f>
        <v>1.4000714267493643E-5</v>
      </c>
      <c r="CI638"/>
      <c r="CJ638"/>
      <c r="CK638"/>
      <c r="CL638"/>
      <c r="CM638"/>
    </row>
    <row r="639" spans="1:91" s="65" customFormat="1" ht="12.95" customHeight="1" thickBot="1" x14ac:dyDescent="0.3">
      <c r="A639" s="13">
        <v>4.6997267464113097</v>
      </c>
      <c r="B639" s="13">
        <v>-74.050080095934803</v>
      </c>
      <c r="C639" s="13">
        <v>35</v>
      </c>
      <c r="D639" s="13">
        <v>35</v>
      </c>
      <c r="E639" s="13">
        <v>2454</v>
      </c>
      <c r="F639" s="83" t="s">
        <v>13</v>
      </c>
      <c r="G639" s="59" t="s">
        <v>1527</v>
      </c>
      <c r="H639" s="60" t="s">
        <v>1528</v>
      </c>
      <c r="I639" s="93" t="s">
        <v>1644</v>
      </c>
      <c r="J639" s="71"/>
      <c r="K639" s="95">
        <v>41337</v>
      </c>
      <c r="L639" s="62">
        <v>12</v>
      </c>
      <c r="M639" s="16">
        <v>7</v>
      </c>
      <c r="N639" s="3">
        <f t="shared" si="500"/>
        <v>360</v>
      </c>
      <c r="O639" s="3">
        <v>30</v>
      </c>
      <c r="P639" s="93" t="s">
        <v>1554</v>
      </c>
      <c r="Q639" s="93">
        <v>100</v>
      </c>
      <c r="R639" s="14"/>
      <c r="S639" s="14"/>
      <c r="T639" s="14"/>
      <c r="U639" s="17">
        <v>3.9E-2</v>
      </c>
      <c r="V639" s="33">
        <v>0.36</v>
      </c>
      <c r="W639" s="34">
        <v>1.8</v>
      </c>
      <c r="X639" s="33">
        <v>10.3</v>
      </c>
      <c r="Y639" s="29">
        <f>0.01805*1000</f>
        <v>18.05</v>
      </c>
      <c r="Z639" s="34">
        <v>311.5</v>
      </c>
      <c r="AA639" s="21">
        <f>0.003125*1000</f>
        <v>3.125</v>
      </c>
      <c r="AB639" s="216">
        <v>0.28499999999999998</v>
      </c>
      <c r="AC639" s="237">
        <f t="shared" si="501"/>
        <v>5.6760490576428734E-4</v>
      </c>
      <c r="AD639" s="22">
        <f t="shared" si="502"/>
        <v>2.8380245288214369E-3</v>
      </c>
      <c r="AE639" s="22">
        <f t="shared" si="503"/>
        <v>1.6239807026033774E-2</v>
      </c>
      <c r="AF639" s="22">
        <f t="shared" si="504"/>
        <v>2.845907930290385E-2</v>
      </c>
      <c r="AG639" s="22">
        <f t="shared" si="505"/>
        <v>0.49113591151548752</v>
      </c>
      <c r="AH639" s="22">
        <f t="shared" si="506"/>
        <v>4.927125918092772E-3</v>
      </c>
      <c r="AI639" s="238">
        <f t="shared" si="507"/>
        <v>3.4199999999999996E-4</v>
      </c>
      <c r="AJ639" s="247">
        <f t="shared" si="508"/>
        <v>1.576680293789687E-6</v>
      </c>
      <c r="AK639" s="23">
        <f t="shared" si="509"/>
        <v>7.8834014689484351E-6</v>
      </c>
      <c r="AL639" s="23">
        <f t="shared" si="510"/>
        <v>4.5110575072316041E-5</v>
      </c>
      <c r="AM639" s="23">
        <f t="shared" si="511"/>
        <v>7.9052998063621808E-5</v>
      </c>
      <c r="AN639" s="23">
        <f t="shared" si="512"/>
        <v>1.3642664208763542E-3</v>
      </c>
      <c r="AO639" s="23">
        <f t="shared" si="513"/>
        <v>1.3686460883591034E-5</v>
      </c>
      <c r="AP639" s="248">
        <f t="shared" si="514"/>
        <v>9.499999999999999E-7</v>
      </c>
      <c r="AQ639" s="256">
        <f t="shared" si="515"/>
        <v>7.8834014689484349</v>
      </c>
      <c r="AR639" s="257">
        <f t="shared" si="516"/>
        <v>45.110575072316038</v>
      </c>
      <c r="AS639" s="257">
        <f t="shared" si="517"/>
        <v>79.052998063621814</v>
      </c>
      <c r="AT639" s="257">
        <f t="shared" si="518"/>
        <v>1364.2664208763542</v>
      </c>
      <c r="AU639" s="257">
        <f t="shared" si="519"/>
        <v>13.686460883591034</v>
      </c>
      <c r="AV639" s="258">
        <f t="shared" si="520"/>
        <v>0.95</v>
      </c>
      <c r="AW639" s="264">
        <v>1</v>
      </c>
      <c r="AX639" s="265">
        <f t="shared" si="521"/>
        <v>7.8834014689484349</v>
      </c>
      <c r="AY639" s="265">
        <f t="shared" si="522"/>
        <v>45.110575072316038</v>
      </c>
      <c r="AZ639" s="265">
        <f t="shared" si="523"/>
        <v>79.052998063621814</v>
      </c>
      <c r="BA639" s="265">
        <f t="shared" si="524"/>
        <v>1364.2664208763542</v>
      </c>
      <c r="BB639" s="265">
        <f t="shared" si="525"/>
        <v>13.686460883591034</v>
      </c>
      <c r="BC639" s="266">
        <f t="shared" si="526"/>
        <v>0.95</v>
      </c>
      <c r="BG639" s="13">
        <v>0.1</v>
      </c>
      <c r="BH639" s="13">
        <f t="shared" si="527"/>
        <v>10</v>
      </c>
      <c r="BI639"/>
      <c r="BJ639">
        <f>BH639</f>
        <v>10</v>
      </c>
      <c r="BK639" s="13">
        <f t="shared" si="528"/>
        <v>0.18000000000000002</v>
      </c>
      <c r="BL639" s="13">
        <f t="shared" si="529"/>
        <v>1.03</v>
      </c>
      <c r="BM639" s="13">
        <f t="shared" si="530"/>
        <v>1.8050000000000002</v>
      </c>
      <c r="BN639" s="13">
        <f t="shared" si="531"/>
        <v>31.150000000000002</v>
      </c>
      <c r="BO639" s="13">
        <f t="shared" si="532"/>
        <v>0.3125</v>
      </c>
      <c r="BP639" s="13">
        <f t="shared" si="533"/>
        <v>2.8499999999999998E-2</v>
      </c>
      <c r="BQ639" s="13">
        <f>((((BJ639/Q639)^2)+((BK639/W639)^2))^(1/2))*AD639</f>
        <v>4.0135727790067895E-4</v>
      </c>
      <c r="BR639" s="209">
        <f>(((((BJ639/Q639))^2)+((BL639/X639)^2))^(1/2))*AE639</f>
        <v>2.2966555346538844E-3</v>
      </c>
      <c r="BS639" s="209">
        <f>(((((BJ639/Q639))^2)+((BM639/Y639)^2))^(1/2))*AF639</f>
        <v>4.024721592281808E-3</v>
      </c>
      <c r="BT639" s="209">
        <f>((((BJ639/Q639)^2)+((BN639/Z639)^2))^(1/2))*AG639</f>
        <v>6.9457106703367494E-2</v>
      </c>
      <c r="BU639" s="209">
        <f>((((BJ639/Q639)^2)+((BO639/AA639)^2))^(1/2))*AH639</f>
        <v>6.9680082968867868E-4</v>
      </c>
      <c r="BV639" s="209">
        <f>((((BJ639/Q639)^2)+((BP639/AB639)^2))^(1/2))*AI639</f>
        <v>4.8366103833159855E-5</v>
      </c>
      <c r="CI639"/>
      <c r="CJ639"/>
      <c r="CK639"/>
      <c r="CL639"/>
      <c r="CM639"/>
    </row>
    <row r="640" spans="1:91" ht="12.95" customHeight="1" thickBot="1" x14ac:dyDescent="0.3">
      <c r="A640" s="13">
        <v>4.6999138888888892</v>
      </c>
      <c r="B640" s="13">
        <v>-74.13110833333333</v>
      </c>
      <c r="C640" s="13">
        <v>26</v>
      </c>
      <c r="D640" s="13">
        <v>35</v>
      </c>
      <c r="E640" s="13">
        <v>1955</v>
      </c>
      <c r="F640" s="3" t="s">
        <v>5</v>
      </c>
      <c r="G640" s="4" t="s">
        <v>798</v>
      </c>
      <c r="H640" s="5" t="s">
        <v>799</v>
      </c>
      <c r="I640" s="14" t="s">
        <v>1587</v>
      </c>
      <c r="J640" s="3" t="s">
        <v>1557</v>
      </c>
      <c r="K640" s="6">
        <v>40636</v>
      </c>
      <c r="L640" s="15">
        <v>12</v>
      </c>
      <c r="M640" s="3">
        <v>7</v>
      </c>
      <c r="N640" s="3">
        <f t="shared" si="500"/>
        <v>360</v>
      </c>
      <c r="O640" s="3">
        <v>30</v>
      </c>
      <c r="P640" s="14" t="s">
        <v>1593</v>
      </c>
      <c r="Q640" s="3">
        <v>1000</v>
      </c>
      <c r="R640" s="14"/>
      <c r="S640" s="14"/>
      <c r="T640" s="14"/>
      <c r="U640" s="17">
        <v>3.9E-2</v>
      </c>
      <c r="V640" s="143">
        <v>2.8800000000000002E-3</v>
      </c>
      <c r="W640" s="143">
        <v>3.2000000000000002E-3</v>
      </c>
      <c r="X640" s="143">
        <v>7.5000000000000002E-4</v>
      </c>
      <c r="Y640" s="146">
        <v>4.0000000000000003E-5</v>
      </c>
      <c r="Z640" s="143">
        <v>6.7999999999999996E-3</v>
      </c>
      <c r="AA640" s="146">
        <v>2.64</v>
      </c>
      <c r="AB640" s="221">
        <v>1.4999999999999999E-2</v>
      </c>
      <c r="AC640" s="237">
        <f t="shared" si="501"/>
        <v>4.5408392461142987E-5</v>
      </c>
      <c r="AD640" s="22">
        <f t="shared" si="502"/>
        <v>5.045376940126999E-5</v>
      </c>
      <c r="AE640" s="22">
        <f t="shared" si="503"/>
        <v>1.1825102203422653E-5</v>
      </c>
      <c r="AF640" s="22">
        <f t="shared" si="504"/>
        <v>6.3067211751587475E-7</v>
      </c>
      <c r="AG640" s="22">
        <f t="shared" si="505"/>
        <v>1.072142599776987E-4</v>
      </c>
      <c r="AH640" s="22">
        <f t="shared" si="506"/>
        <v>4.1624359756047738E-2</v>
      </c>
      <c r="AI640" s="238">
        <f t="shared" si="507"/>
        <v>1.8000000000000001E-4</v>
      </c>
      <c r="AJ640" s="247">
        <f t="shared" si="508"/>
        <v>1.2613442350317495E-7</v>
      </c>
      <c r="AK640" s="23">
        <f t="shared" si="509"/>
        <v>1.4014935944797219E-7</v>
      </c>
      <c r="AL640" s="23">
        <f t="shared" si="510"/>
        <v>3.2847506120618483E-8</v>
      </c>
      <c r="AM640" s="23">
        <f t="shared" si="511"/>
        <v>1.751866993099652E-9</v>
      </c>
      <c r="AN640" s="23">
        <f t="shared" si="512"/>
        <v>2.9781738882694085E-7</v>
      </c>
      <c r="AO640" s="23">
        <f t="shared" si="513"/>
        <v>1.1562322154457705E-4</v>
      </c>
      <c r="AP640" s="248">
        <f t="shared" si="514"/>
        <v>5.0000000000000008E-7</v>
      </c>
      <c r="AQ640" s="256">
        <f t="shared" si="515"/>
        <v>0.14014935944797219</v>
      </c>
      <c r="AR640" s="257">
        <f t="shared" si="516"/>
        <v>3.2847506120618486E-2</v>
      </c>
      <c r="AS640" s="257">
        <f t="shared" si="517"/>
        <v>1.7518669930996521E-3</v>
      </c>
      <c r="AT640" s="257">
        <f t="shared" si="518"/>
        <v>0.29781738882694087</v>
      </c>
      <c r="AU640" s="257">
        <f t="shared" si="519"/>
        <v>115.62322154457705</v>
      </c>
      <c r="AV640" s="258">
        <f t="shared" si="520"/>
        <v>0.50000000000000011</v>
      </c>
      <c r="AW640" s="264">
        <v>1</v>
      </c>
      <c r="AX640" s="265">
        <f t="shared" si="521"/>
        <v>0.14014935944797219</v>
      </c>
      <c r="AY640" s="265">
        <f t="shared" si="522"/>
        <v>3.2847506120618486E-2</v>
      </c>
      <c r="AZ640" s="265">
        <f t="shared" si="523"/>
        <v>1.7518669930996521E-3</v>
      </c>
      <c r="BA640" s="265">
        <f t="shared" si="524"/>
        <v>0.29781738882694087</v>
      </c>
      <c r="BB640" s="265">
        <f t="shared" si="525"/>
        <v>115.62322154457705</v>
      </c>
      <c r="BC640" s="266">
        <f t="shared" si="526"/>
        <v>0.50000000000000011</v>
      </c>
      <c r="BG640" s="13">
        <v>0.1</v>
      </c>
      <c r="BH640" s="13">
        <f t="shared" si="527"/>
        <v>100</v>
      </c>
      <c r="BI640"/>
      <c r="BJ640">
        <f>BH640</f>
        <v>100</v>
      </c>
      <c r="BK640" s="13">
        <f t="shared" si="528"/>
        <v>3.2000000000000003E-4</v>
      </c>
      <c r="BL640" s="13">
        <f t="shared" si="529"/>
        <v>7.5000000000000007E-5</v>
      </c>
      <c r="BM640" s="13">
        <f t="shared" si="530"/>
        <v>4.0000000000000007E-6</v>
      </c>
      <c r="BN640" s="13">
        <f t="shared" si="531"/>
        <v>6.8000000000000005E-4</v>
      </c>
      <c r="BO640" s="13">
        <f t="shared" si="532"/>
        <v>0.26400000000000001</v>
      </c>
      <c r="BP640" s="13">
        <f t="shared" si="533"/>
        <v>1.5E-3</v>
      </c>
      <c r="BQ640" s="13">
        <f>((((BJ640/Q640)^2)+((BK640/W640)^2))^(1/2))*AD640</f>
        <v>7.1352404960120705E-6</v>
      </c>
      <c r="BR640" s="209">
        <f>(((((BJ640/Q640))^2)+((BL640/X640)^2))^(1/2))*AE640</f>
        <v>1.6723219912528289E-6</v>
      </c>
      <c r="BS640" s="209">
        <f>(((((BJ640/Q640))^2)+((BM640/Y640)^2))^(1/2))*AF640</f>
        <v>8.9190506200150857E-8</v>
      </c>
      <c r="BT640" s="209">
        <f>((((BJ640/Q640)^2)+((BN640/Z640)^2))^(1/2))*AG640</f>
        <v>1.5162386054025646E-5</v>
      </c>
      <c r="BU640" s="209">
        <f>((((BJ640/Q640)^2)+((BO640/AA640)^2))^(1/2))*AH640</f>
        <v>5.8865734092099576E-3</v>
      </c>
      <c r="BV640" s="209">
        <f>((((BJ640/Q640)^2)+((BP640/AB640)^2))^(1/2))*AI640</f>
        <v>2.5455844122715716E-5</v>
      </c>
      <c r="CI640"/>
      <c r="CJ640"/>
      <c r="CK640"/>
      <c r="CL640"/>
      <c r="CM640"/>
    </row>
    <row r="641" spans="1:91" s="65" customFormat="1" ht="12.95" customHeight="1" thickBot="1" x14ac:dyDescent="0.3">
      <c r="A641" s="13">
        <v>4.7003111111111116</v>
      </c>
      <c r="B641" s="13">
        <v>-74.131669444444441</v>
      </c>
      <c r="C641" s="13">
        <v>25</v>
      </c>
      <c r="D641" s="13">
        <v>35</v>
      </c>
      <c r="E641" s="13">
        <v>1954</v>
      </c>
      <c r="F641" s="3" t="s">
        <v>13</v>
      </c>
      <c r="G641" s="4" t="s">
        <v>260</v>
      </c>
      <c r="H641" s="5" t="s">
        <v>261</v>
      </c>
      <c r="I641" s="14" t="s">
        <v>1587</v>
      </c>
      <c r="J641" s="3" t="s">
        <v>1556</v>
      </c>
      <c r="K641" s="6">
        <v>40636</v>
      </c>
      <c r="L641" s="15">
        <v>12</v>
      </c>
      <c r="M641" s="3">
        <v>7</v>
      </c>
      <c r="N641" s="3">
        <f t="shared" si="500"/>
        <v>360</v>
      </c>
      <c r="O641" s="3">
        <v>30</v>
      </c>
      <c r="P641" s="14" t="s">
        <v>1554</v>
      </c>
      <c r="Q641" s="3">
        <v>770</v>
      </c>
      <c r="R641" s="14"/>
      <c r="S641" s="14">
        <f>0.392899638837687*Q641</f>
        <v>302.532721905019</v>
      </c>
      <c r="T641" s="14"/>
      <c r="U641" s="17">
        <v>3.9E-2</v>
      </c>
      <c r="V641" s="27">
        <v>2</v>
      </c>
      <c r="W641" s="28">
        <v>10</v>
      </c>
      <c r="X641" s="27">
        <v>4.3</v>
      </c>
      <c r="Y641" s="29">
        <v>18.05</v>
      </c>
      <c r="Z641" s="28">
        <v>148.69999999999999</v>
      </c>
      <c r="AA641" s="31">
        <v>3.125</v>
      </c>
      <c r="AB641" s="225">
        <v>0.90300000000000002</v>
      </c>
      <c r="AC641" s="237">
        <f t="shared" si="501"/>
        <v>3.3820824141445167E-2</v>
      </c>
      <c r="AD641" s="22">
        <f t="shared" si="502"/>
        <v>0.16910412070722583</v>
      </c>
      <c r="AE641" s="22">
        <f t="shared" si="503"/>
        <v>7.2714771904107106E-2</v>
      </c>
      <c r="AF641" s="22">
        <f t="shared" si="504"/>
        <v>0.3052329378765426</v>
      </c>
      <c r="AG641" s="22">
        <f t="shared" si="505"/>
        <v>2.514578274916448</v>
      </c>
      <c r="AH641" s="22">
        <f t="shared" si="506"/>
        <v>5.284503772100807E-2</v>
      </c>
      <c r="AI641" s="238">
        <f t="shared" si="507"/>
        <v>1.1621964574562788E-2</v>
      </c>
      <c r="AJ641" s="247">
        <f t="shared" si="508"/>
        <v>9.3946733726236572E-5</v>
      </c>
      <c r="AK641" s="23">
        <f t="shared" si="509"/>
        <v>4.6973366863118287E-4</v>
      </c>
      <c r="AL641" s="23">
        <f t="shared" si="510"/>
        <v>2.0198547751140863E-4</v>
      </c>
      <c r="AM641" s="23">
        <f t="shared" si="511"/>
        <v>8.4786927187928505E-4</v>
      </c>
      <c r="AN641" s="23">
        <f t="shared" si="512"/>
        <v>6.9849396525456893E-3</v>
      </c>
      <c r="AO641" s="23">
        <f t="shared" si="513"/>
        <v>1.4679177144724464E-4</v>
      </c>
      <c r="AP641" s="248">
        <f t="shared" si="514"/>
        <v>3.2283234929341079E-5</v>
      </c>
      <c r="AQ641" s="256">
        <f t="shared" si="515"/>
        <v>469.73366863118287</v>
      </c>
      <c r="AR641" s="257">
        <f t="shared" si="516"/>
        <v>201.98547751140862</v>
      </c>
      <c r="AS641" s="257">
        <f t="shared" si="517"/>
        <v>847.86927187928507</v>
      </c>
      <c r="AT641" s="257">
        <f t="shared" si="518"/>
        <v>6984.9396525456896</v>
      </c>
      <c r="AU641" s="257">
        <f t="shared" si="519"/>
        <v>146.79177144724463</v>
      </c>
      <c r="AV641" s="258">
        <f t="shared" si="520"/>
        <v>32.283234929341077</v>
      </c>
      <c r="AW641" s="264">
        <v>1</v>
      </c>
      <c r="AX641" s="265">
        <f t="shared" si="521"/>
        <v>469.73366863118287</v>
      </c>
      <c r="AY641" s="265">
        <f t="shared" si="522"/>
        <v>201.98547751140862</v>
      </c>
      <c r="AZ641" s="265">
        <f t="shared" si="523"/>
        <v>847.86927187928507</v>
      </c>
      <c r="BA641" s="265">
        <f t="shared" si="524"/>
        <v>6984.9396525456896</v>
      </c>
      <c r="BB641" s="265">
        <f t="shared" si="525"/>
        <v>146.79177144724463</v>
      </c>
      <c r="BC641" s="266">
        <f t="shared" si="526"/>
        <v>32.283234929341077</v>
      </c>
      <c r="BE641" s="212">
        <f>'F. CONVERSIÓN DE CARBÓN A CARNE'!$H$20</f>
        <v>8.6971304768698895E-2</v>
      </c>
      <c r="BG641" s="13">
        <v>0.1</v>
      </c>
      <c r="BH641" s="13">
        <f t="shared" si="527"/>
        <v>77</v>
      </c>
      <c r="BI641">
        <f>(((((BD641+BE641+BF641)/0.392899638837687)^2)+((BH641/Q641)^2))^(1/2))*S641</f>
        <v>73.4844251142855</v>
      </c>
      <c r="BJ641">
        <f>(((BH641)^2)+((BI641^2))^(1/2))</f>
        <v>6002.4844251142858</v>
      </c>
      <c r="BK641" s="13">
        <f t="shared" si="528"/>
        <v>1</v>
      </c>
      <c r="BL641" s="13">
        <f t="shared" si="529"/>
        <v>0.43</v>
      </c>
      <c r="BM641" s="13">
        <f t="shared" si="530"/>
        <v>1.8050000000000002</v>
      </c>
      <c r="BN641" s="13">
        <f t="shared" si="531"/>
        <v>14.87</v>
      </c>
      <c r="BO641" s="13">
        <f t="shared" si="532"/>
        <v>0.3125</v>
      </c>
      <c r="BP641" s="13">
        <f t="shared" si="533"/>
        <v>9.0300000000000005E-2</v>
      </c>
      <c r="BQ641" s="13">
        <f>((((BJ641/(Q641+R641+S641+T641))^2)+((BK641/W641)^2))^(1/2))*AD641</f>
        <v>0.94655095749058682</v>
      </c>
      <c r="BR641" s="209">
        <f>((((BJ641/(Q641+R641+S641+T641))^2)+((BL641/X641)^2))^(1/2))*AE641</f>
        <v>0.40701691172095233</v>
      </c>
      <c r="BS641" s="209">
        <f>(((((BJ641/(Q641+R641+S641+T641))^2)+((BM641/Y641)^2))^(1/2))*AF641)</f>
        <v>1.7085244782705091</v>
      </c>
      <c r="BT641" s="209">
        <f>((((BJ641/(Q641+R641+S641+T641))^2)+((BN641/Z641)^2))^(1/2))*AG641</f>
        <v>14.075212737885026</v>
      </c>
      <c r="BU641" s="209">
        <f>((((BJ641/(Q641+R641+S641+T641))^2)+((BO641/AA641)^2))^(1/2))*AH641</f>
        <v>0.29579717421580837</v>
      </c>
      <c r="BV641" s="209">
        <f>((((BJ641/(Q641+R641+S641+T641))^2)+((BP641/AB641)^2))^(1/2))*AI641</f>
        <v>6.5053303550302088E-2</v>
      </c>
      <c r="CI641"/>
      <c r="CJ641"/>
      <c r="CK641"/>
      <c r="CL641"/>
      <c r="CM641"/>
    </row>
    <row r="642" spans="1:91" s="65" customFormat="1" ht="12.95" customHeight="1" thickBot="1" x14ac:dyDescent="0.3">
      <c r="A642" s="13">
        <v>4.7005861111111109</v>
      </c>
      <c r="B642" s="13">
        <v>-74.131966666666656</v>
      </c>
      <c r="C642" s="13">
        <v>25</v>
      </c>
      <c r="D642" s="13">
        <v>35</v>
      </c>
      <c r="E642" s="13">
        <v>1954</v>
      </c>
      <c r="F642" s="3" t="s">
        <v>5</v>
      </c>
      <c r="G642" s="4" t="s">
        <v>215</v>
      </c>
      <c r="H642" s="5" t="s">
        <v>216</v>
      </c>
      <c r="I642" s="14" t="s">
        <v>1587</v>
      </c>
      <c r="J642" s="3" t="s">
        <v>1551</v>
      </c>
      <c r="K642" s="6" t="s">
        <v>1551</v>
      </c>
      <c r="L642" s="15">
        <v>12</v>
      </c>
      <c r="M642" s="3">
        <v>7</v>
      </c>
      <c r="N642" s="3">
        <f t="shared" si="500"/>
        <v>360</v>
      </c>
      <c r="O642" s="3">
        <v>30</v>
      </c>
      <c r="P642" s="14" t="s">
        <v>1554</v>
      </c>
      <c r="Q642" s="3">
        <v>400</v>
      </c>
      <c r="R642" s="14"/>
      <c r="S642" s="14"/>
      <c r="T642" s="14"/>
      <c r="U642" s="17">
        <v>3.9E-2</v>
      </c>
      <c r="V642" s="33">
        <v>0.36</v>
      </c>
      <c r="W642" s="34">
        <v>1.8</v>
      </c>
      <c r="X642" s="33">
        <v>10.3</v>
      </c>
      <c r="Y642" s="29">
        <f>0.01805*1000</f>
        <v>18.05</v>
      </c>
      <c r="Z642" s="34">
        <v>311.5</v>
      </c>
      <c r="AA642" s="21">
        <f>0.003125*1000</f>
        <v>3.125</v>
      </c>
      <c r="AB642" s="216">
        <v>0.28499999999999998</v>
      </c>
      <c r="AC642" s="237">
        <f t="shared" si="501"/>
        <v>2.2704196230571494E-3</v>
      </c>
      <c r="AD642" s="22">
        <f t="shared" si="502"/>
        <v>1.1352098115285748E-2</v>
      </c>
      <c r="AE642" s="22">
        <f t="shared" si="503"/>
        <v>6.4959228104135097E-2</v>
      </c>
      <c r="AF642" s="22">
        <f t="shared" si="504"/>
        <v>0.1138363172116154</v>
      </c>
      <c r="AG642" s="22">
        <f t="shared" si="505"/>
        <v>1.9645436460619501</v>
      </c>
      <c r="AH642" s="22">
        <f t="shared" si="506"/>
        <v>1.9708503672371088E-2</v>
      </c>
      <c r="AI642" s="238">
        <f t="shared" si="507"/>
        <v>1.3679999999999999E-3</v>
      </c>
      <c r="AJ642" s="247">
        <f t="shared" si="508"/>
        <v>6.3067211751587479E-6</v>
      </c>
      <c r="AK642" s="23">
        <f t="shared" si="509"/>
        <v>3.153360587579374E-5</v>
      </c>
      <c r="AL642" s="23">
        <f t="shared" si="510"/>
        <v>1.8044230028926416E-4</v>
      </c>
      <c r="AM642" s="23">
        <f t="shared" si="511"/>
        <v>3.1621199225448723E-4</v>
      </c>
      <c r="AN642" s="23">
        <f t="shared" si="512"/>
        <v>5.4570656835054169E-3</v>
      </c>
      <c r="AO642" s="23">
        <f t="shared" si="513"/>
        <v>5.4745843534364136E-5</v>
      </c>
      <c r="AP642" s="248">
        <f t="shared" si="514"/>
        <v>3.7999999999999996E-6</v>
      </c>
      <c r="AQ642" s="256">
        <f t="shared" si="515"/>
        <v>31.533605875793739</v>
      </c>
      <c r="AR642" s="257">
        <f t="shared" si="516"/>
        <v>180.44230028926415</v>
      </c>
      <c r="AS642" s="257">
        <f t="shared" si="517"/>
        <v>316.21199225448726</v>
      </c>
      <c r="AT642" s="257">
        <f t="shared" si="518"/>
        <v>5457.0656835054169</v>
      </c>
      <c r="AU642" s="257">
        <f t="shared" si="519"/>
        <v>54.745843534364134</v>
      </c>
      <c r="AV642" s="258">
        <f t="shared" si="520"/>
        <v>3.8</v>
      </c>
      <c r="AW642" s="264">
        <v>1</v>
      </c>
      <c r="AX642" s="265">
        <f t="shared" si="521"/>
        <v>31.533605875793739</v>
      </c>
      <c r="AY642" s="265">
        <f t="shared" si="522"/>
        <v>180.44230028926415</v>
      </c>
      <c r="AZ642" s="265">
        <f t="shared" si="523"/>
        <v>316.21199225448726</v>
      </c>
      <c r="BA642" s="265">
        <f t="shared" si="524"/>
        <v>5457.0656835054169</v>
      </c>
      <c r="BB642" s="265">
        <f t="shared" si="525"/>
        <v>54.745843534364134</v>
      </c>
      <c r="BC642" s="266">
        <f t="shared" si="526"/>
        <v>3.8</v>
      </c>
      <c r="BG642" s="13">
        <v>0.1</v>
      </c>
      <c r="BH642" s="13">
        <f t="shared" si="527"/>
        <v>40</v>
      </c>
      <c r="BI642"/>
      <c r="BJ642">
        <f>BH642</f>
        <v>40</v>
      </c>
      <c r="BK642" s="13">
        <f t="shared" si="528"/>
        <v>0.18000000000000002</v>
      </c>
      <c r="BL642" s="13">
        <f t="shared" si="529"/>
        <v>1.03</v>
      </c>
      <c r="BM642" s="13">
        <f t="shared" si="530"/>
        <v>1.8050000000000002</v>
      </c>
      <c r="BN642" s="13">
        <f t="shared" si="531"/>
        <v>31.150000000000002</v>
      </c>
      <c r="BO642" s="13">
        <f t="shared" si="532"/>
        <v>0.3125</v>
      </c>
      <c r="BP642" s="13">
        <f t="shared" si="533"/>
        <v>2.8499999999999998E-2</v>
      </c>
      <c r="BQ642" s="13">
        <f>((((BJ642/Q642)^2)+((BK642/W642)^2))^(1/2))*AD642</f>
        <v>1.6054291116027158E-3</v>
      </c>
      <c r="BR642" s="209">
        <f>(((((BJ642/Q642))^2)+((BL642/X642)^2))^(1/2))*AE642</f>
        <v>9.1866221386155376E-3</v>
      </c>
      <c r="BS642" s="209">
        <f>(((((BJ642/Q642))^2)+((BM642/Y642)^2))^(1/2))*AF642</f>
        <v>1.6098886369127232E-2</v>
      </c>
      <c r="BT642" s="209">
        <f>((((BJ642/Q642)^2)+((BN642/Z642)^2))^(1/2))*AG642</f>
        <v>0.27782842681346998</v>
      </c>
      <c r="BU642" s="209">
        <f>((((BJ642/Q642)^2)+((BO642/AA642)^2))^(1/2))*AH642</f>
        <v>2.7872033187547147E-3</v>
      </c>
      <c r="BV642" s="209">
        <f>((((BJ642/Q642)^2)+((BP642/AB642)^2))^(1/2))*AI642</f>
        <v>1.9346441533263942E-4</v>
      </c>
      <c r="CI642"/>
      <c r="CJ642"/>
      <c r="CK642"/>
      <c r="CL642"/>
      <c r="CM642"/>
    </row>
    <row r="643" spans="1:91" s="65" customFormat="1" ht="12.95" customHeight="1" thickBot="1" x14ac:dyDescent="0.3">
      <c r="A643" s="13">
        <v>4.700647222222222</v>
      </c>
      <c r="B643" s="13">
        <v>-74.13206666666666</v>
      </c>
      <c r="C643" s="13">
        <v>25</v>
      </c>
      <c r="D643" s="13">
        <v>35</v>
      </c>
      <c r="E643" s="13">
        <v>1954</v>
      </c>
      <c r="F643" s="58" t="s">
        <v>13</v>
      </c>
      <c r="G643" s="59" t="s">
        <v>927</v>
      </c>
      <c r="H643" s="60" t="s">
        <v>928</v>
      </c>
      <c r="I643" s="16" t="s">
        <v>1587</v>
      </c>
      <c r="J643" s="16"/>
      <c r="K643" s="72">
        <v>40381</v>
      </c>
      <c r="L643" s="62">
        <v>12</v>
      </c>
      <c r="M643" s="16">
        <v>7</v>
      </c>
      <c r="N643" s="3">
        <f t="shared" ref="N643:N706" si="570">L643*O643</f>
        <v>360</v>
      </c>
      <c r="O643" s="3">
        <v>30</v>
      </c>
      <c r="P643" s="16" t="s">
        <v>1554</v>
      </c>
      <c r="Q643" s="62">
        <v>550</v>
      </c>
      <c r="R643" s="14"/>
      <c r="S643" s="14"/>
      <c r="T643" s="14"/>
      <c r="U643" s="17">
        <v>3.9E-2</v>
      </c>
      <c r="V643" s="33">
        <v>0.36</v>
      </c>
      <c r="W643" s="34">
        <v>1.8</v>
      </c>
      <c r="X643" s="33">
        <v>10.3</v>
      </c>
      <c r="Y643" s="29">
        <f>0.01805*1000</f>
        <v>18.05</v>
      </c>
      <c r="Z643" s="34">
        <v>311.5</v>
      </c>
      <c r="AA643" s="21">
        <f>0.003125*1000</f>
        <v>3.125</v>
      </c>
      <c r="AB643" s="216">
        <v>0.28499999999999998</v>
      </c>
      <c r="AC643" s="237">
        <f t="shared" ref="AC643:AC706" si="571">(((R643+S643+T643+Q643)*V643*12)/1000000)*EXP(U643*7)</f>
        <v>3.1218269817035803E-3</v>
      </c>
      <c r="AD643" s="22">
        <f t="shared" ref="AD643:AD706" si="572">(((R643+S643+T643+Q643)*W643*12)/1000000)*EXP(U643*7)</f>
        <v>1.5609134908517902E-2</v>
      </c>
      <c r="AE643" s="22">
        <f t="shared" ref="AE643:AE706" si="573">((R643+S643+T643+Q643)*X643*12/1000000)*EXP(U643*7)</f>
        <v>8.9318938643185769E-2</v>
      </c>
      <c r="AF643" s="22">
        <f t="shared" ref="AF643:AF706" si="574">(((R643+S643+T643+Q643)*Y643*12)/1000000)*EXP(U643*7)</f>
        <v>0.15652493616597118</v>
      </c>
      <c r="AG643" s="22">
        <f t="shared" ref="AG643:AG706" si="575">(((R643+S643+T643+Q643)*Z643*12)/1000000)*EXP(U643*7)</f>
        <v>2.701247513335181</v>
      </c>
      <c r="AH643" s="22">
        <f t="shared" ref="AH643:AH706" si="576">EXP(U643*7)*((R643+S643+T643+Q643)*AA643*12)/1000000</f>
        <v>2.7099192549510247E-2</v>
      </c>
      <c r="AI643" s="238">
        <f t="shared" ref="AI643:AI706" si="577">((R643+S643+T643+Q643)*AB643*12)/1000000</f>
        <v>1.8810000000000001E-3</v>
      </c>
      <c r="AJ643" s="247">
        <f t="shared" ref="AJ643:AJ706" si="578">IFERROR((AC643/(O643*12)),0)</f>
        <v>8.6717416158432791E-6</v>
      </c>
      <c r="AK643" s="23">
        <f t="shared" ref="AK643:AK706" si="579">IFERROR((AD643/(O643*12)),0)</f>
        <v>4.3358708079216396E-5</v>
      </c>
      <c r="AL643" s="23">
        <f t="shared" ref="AL643:AL706" si="580">IFERROR((AE643/(O643*12)),0)</f>
        <v>2.4810816289773824E-4</v>
      </c>
      <c r="AM643" s="23">
        <f t="shared" ref="AM643:AM706" si="581">IFERROR((AF643/(12*O643)),0)</f>
        <v>4.3479148934991998E-4</v>
      </c>
      <c r="AN643" s="23">
        <f t="shared" ref="AN643:AN706" si="582">IFERROR((AG643/(12*O643)),0)</f>
        <v>7.503465314819947E-3</v>
      </c>
      <c r="AO643" s="23">
        <f t="shared" ref="AO643:AO706" si="583">IFERROR((AH643/(12*O643)),0)</f>
        <v>7.5275534859750687E-5</v>
      </c>
      <c r="AP643" s="248">
        <f t="shared" ref="AP643:AP706" si="584">IFERROR((AI643/(12*O643)),0)</f>
        <v>5.2249999999999999E-6</v>
      </c>
      <c r="AQ643" s="256">
        <f t="shared" ref="AQ643:AQ706" si="585">AK643*1000000</f>
        <v>43.358708079216399</v>
      </c>
      <c r="AR643" s="257">
        <f t="shared" ref="AR643:AR706" si="586">AL643*1000000</f>
        <v>248.10816289773825</v>
      </c>
      <c r="AS643" s="257">
        <f t="shared" ref="AS643:AS706" si="587">AM643*1000000</f>
        <v>434.79148934991997</v>
      </c>
      <c r="AT643" s="257">
        <f t="shared" ref="AT643:AT706" si="588">AN643*1000000</f>
        <v>7503.4653148199468</v>
      </c>
      <c r="AU643" s="257">
        <f t="shared" ref="AU643:AU706" si="589">AO643*1000000</f>
        <v>75.275534859750692</v>
      </c>
      <c r="AV643" s="258">
        <f t="shared" ref="AV643:AV706" si="590">AP643*1000000</f>
        <v>5.2249999999999996</v>
      </c>
      <c r="AW643" s="264">
        <v>1</v>
      </c>
      <c r="AX643" s="265">
        <f t="shared" ref="AX643:AX706" si="591">AK643*1000000*AW643</f>
        <v>43.358708079216399</v>
      </c>
      <c r="AY643" s="265">
        <f t="shared" ref="AY643:AY706" si="592">AL643*1000000*AW643</f>
        <v>248.10816289773825</v>
      </c>
      <c r="AZ643" s="265">
        <f t="shared" ref="AZ643:AZ706" si="593">AM643*1000000*AW643</f>
        <v>434.79148934991997</v>
      </c>
      <c r="BA643" s="265">
        <f t="shared" ref="BA643:BA706" si="594">AN643*1000000*AW643</f>
        <v>7503.4653148199468</v>
      </c>
      <c r="BB643" s="265">
        <f t="shared" ref="BB643:BB706" si="595">AO643*1000000*AW643</f>
        <v>75.275534859750692</v>
      </c>
      <c r="BC643" s="266">
        <f t="shared" ref="BC643:BC706" si="596">AP643*1000000*AW643</f>
        <v>5.2249999999999996</v>
      </c>
      <c r="BG643" s="13">
        <v>0.1</v>
      </c>
      <c r="BH643" s="13">
        <f t="shared" ref="BH643:BH706" si="597">Q643*BG643</f>
        <v>55</v>
      </c>
      <c r="BI643"/>
      <c r="BJ643">
        <f>BH643</f>
        <v>55</v>
      </c>
      <c r="BK643" s="13">
        <f t="shared" ref="BK643:BK706" si="598">W643*0.1</f>
        <v>0.18000000000000002</v>
      </c>
      <c r="BL643" s="13">
        <f t="shared" ref="BL643:BL706" si="599">X643*0.1</f>
        <v>1.03</v>
      </c>
      <c r="BM643" s="13">
        <f t="shared" ref="BM643:BM706" si="600">Y643*0.1</f>
        <v>1.8050000000000002</v>
      </c>
      <c r="BN643" s="13">
        <f t="shared" ref="BN643:BN706" si="601">Z643*0.1</f>
        <v>31.150000000000002</v>
      </c>
      <c r="BO643" s="13">
        <f t="shared" ref="BO643:BO706" si="602">AA643*0.1</f>
        <v>0.3125</v>
      </c>
      <c r="BP643" s="13">
        <f t="shared" ref="BP643:BP706" si="603">AB643*0.1</f>
        <v>2.8499999999999998E-2</v>
      </c>
      <c r="BQ643" s="13">
        <f>((((BJ643/Q643)^2)+((BK643/W643)^2))^(1/2))*AD643</f>
        <v>2.2074650284537342E-3</v>
      </c>
      <c r="BR643" s="209">
        <f>(((((BJ643/Q643))^2)+((BL643/X643)^2))^(1/2))*AE643</f>
        <v>1.2631605440596364E-2</v>
      </c>
      <c r="BS643" s="209">
        <f>(((((BJ643/Q643))^2)+((BM643/Y643)^2))^(1/2))*AF643</f>
        <v>2.2135968757549945E-2</v>
      </c>
      <c r="BT643" s="209">
        <f>((((BJ643/Q643)^2)+((BN643/Z643)^2))^(1/2))*AG643</f>
        <v>0.38201408686852117</v>
      </c>
      <c r="BU643" s="209">
        <f>((((BJ643/Q643)^2)+((BO643/AA643)^2))^(1/2))*AH643</f>
        <v>3.8324045632877331E-3</v>
      </c>
      <c r="BV643" s="209">
        <f>((((BJ643/Q643)^2)+((BP643/AB643)^2))^(1/2))*AI643</f>
        <v>2.6601357108237925E-4</v>
      </c>
      <c r="CI643"/>
      <c r="CJ643"/>
      <c r="CK643"/>
      <c r="CL643"/>
      <c r="CM643"/>
    </row>
    <row r="644" spans="1:91" s="65" customFormat="1" ht="12.95" customHeight="1" thickBot="1" x14ac:dyDescent="0.3">
      <c r="A644" s="13">
        <v>4.7022659999999998</v>
      </c>
      <c r="B644" s="13">
        <v>-74.133571000000003</v>
      </c>
      <c r="C644" s="13">
        <v>25</v>
      </c>
      <c r="D644" s="13">
        <v>35</v>
      </c>
      <c r="E644" s="13">
        <v>1954</v>
      </c>
      <c r="F644" s="3" t="s">
        <v>5</v>
      </c>
      <c r="G644" s="4" t="s">
        <v>268</v>
      </c>
      <c r="H644" s="5" t="s">
        <v>269</v>
      </c>
      <c r="I644" s="14" t="s">
        <v>1587</v>
      </c>
      <c r="J644" s="3" t="s">
        <v>1551</v>
      </c>
      <c r="K644" s="6">
        <v>40636</v>
      </c>
      <c r="L644" s="15">
        <v>12</v>
      </c>
      <c r="M644" s="3">
        <v>7</v>
      </c>
      <c r="N644" s="3">
        <f t="shared" si="570"/>
        <v>360</v>
      </c>
      <c r="O644" s="3">
        <v>30</v>
      </c>
      <c r="P644" s="14" t="s">
        <v>1554</v>
      </c>
      <c r="Q644" s="3">
        <v>400</v>
      </c>
      <c r="R644" s="14"/>
      <c r="S644" s="14"/>
      <c r="T644" s="14"/>
      <c r="U644" s="17">
        <v>3.9E-2</v>
      </c>
      <c r="V644" s="33">
        <v>0.36</v>
      </c>
      <c r="W644" s="34">
        <v>1.8</v>
      </c>
      <c r="X644" s="33">
        <v>10.3</v>
      </c>
      <c r="Y644" s="29">
        <f>0.01805*1000</f>
        <v>18.05</v>
      </c>
      <c r="Z644" s="34">
        <v>311.5</v>
      </c>
      <c r="AA644" s="21">
        <f>0.003125*1000</f>
        <v>3.125</v>
      </c>
      <c r="AB644" s="216">
        <v>0.28499999999999998</v>
      </c>
      <c r="AC644" s="237">
        <f t="shared" si="571"/>
        <v>2.2704196230571494E-3</v>
      </c>
      <c r="AD644" s="22">
        <f t="shared" si="572"/>
        <v>1.1352098115285748E-2</v>
      </c>
      <c r="AE644" s="22">
        <f t="shared" si="573"/>
        <v>6.4959228104135097E-2</v>
      </c>
      <c r="AF644" s="22">
        <f t="shared" si="574"/>
        <v>0.1138363172116154</v>
      </c>
      <c r="AG644" s="22">
        <f t="shared" si="575"/>
        <v>1.9645436460619501</v>
      </c>
      <c r="AH644" s="22">
        <f t="shared" si="576"/>
        <v>1.9708503672371088E-2</v>
      </c>
      <c r="AI644" s="238">
        <f t="shared" si="577"/>
        <v>1.3679999999999999E-3</v>
      </c>
      <c r="AJ644" s="247">
        <f t="shared" si="578"/>
        <v>6.3067211751587479E-6</v>
      </c>
      <c r="AK644" s="23">
        <f t="shared" si="579"/>
        <v>3.153360587579374E-5</v>
      </c>
      <c r="AL644" s="23">
        <f t="shared" si="580"/>
        <v>1.8044230028926416E-4</v>
      </c>
      <c r="AM644" s="23">
        <f t="shared" si="581"/>
        <v>3.1621199225448723E-4</v>
      </c>
      <c r="AN644" s="23">
        <f t="shared" si="582"/>
        <v>5.4570656835054169E-3</v>
      </c>
      <c r="AO644" s="23">
        <f t="shared" si="583"/>
        <v>5.4745843534364136E-5</v>
      </c>
      <c r="AP644" s="248">
        <f t="shared" si="584"/>
        <v>3.7999999999999996E-6</v>
      </c>
      <c r="AQ644" s="256">
        <f t="shared" si="585"/>
        <v>31.533605875793739</v>
      </c>
      <c r="AR644" s="257">
        <f t="shared" si="586"/>
        <v>180.44230028926415</v>
      </c>
      <c r="AS644" s="257">
        <f t="shared" si="587"/>
        <v>316.21199225448726</v>
      </c>
      <c r="AT644" s="257">
        <f t="shared" si="588"/>
        <v>5457.0656835054169</v>
      </c>
      <c r="AU644" s="257">
        <f t="shared" si="589"/>
        <v>54.745843534364134</v>
      </c>
      <c r="AV644" s="258">
        <f t="shared" si="590"/>
        <v>3.8</v>
      </c>
      <c r="AW644" s="264">
        <v>1</v>
      </c>
      <c r="AX644" s="265">
        <f t="shared" si="591"/>
        <v>31.533605875793739</v>
      </c>
      <c r="AY644" s="265">
        <f t="shared" si="592"/>
        <v>180.44230028926415</v>
      </c>
      <c r="AZ644" s="265">
        <f t="shared" si="593"/>
        <v>316.21199225448726</v>
      </c>
      <c r="BA644" s="265">
        <f t="shared" si="594"/>
        <v>5457.0656835054169</v>
      </c>
      <c r="BB644" s="265">
        <f t="shared" si="595"/>
        <v>54.745843534364134</v>
      </c>
      <c r="BC644" s="266">
        <f t="shared" si="596"/>
        <v>3.8</v>
      </c>
      <c r="BG644" s="13">
        <v>0.1</v>
      </c>
      <c r="BH644" s="13">
        <f t="shared" si="597"/>
        <v>40</v>
      </c>
      <c r="BI644"/>
      <c r="BJ644">
        <f>BH644</f>
        <v>40</v>
      </c>
      <c r="BK644" s="13">
        <f t="shared" si="598"/>
        <v>0.18000000000000002</v>
      </c>
      <c r="BL644" s="13">
        <f t="shared" si="599"/>
        <v>1.03</v>
      </c>
      <c r="BM644" s="13">
        <f t="shared" si="600"/>
        <v>1.8050000000000002</v>
      </c>
      <c r="BN644" s="13">
        <f t="shared" si="601"/>
        <v>31.150000000000002</v>
      </c>
      <c r="BO644" s="13">
        <f t="shared" si="602"/>
        <v>0.3125</v>
      </c>
      <c r="BP644" s="13">
        <f t="shared" si="603"/>
        <v>2.8499999999999998E-2</v>
      </c>
      <c r="BQ644" s="13">
        <f>((((BJ644/Q644)^2)+((BK644/W644)^2))^(1/2))*AD644</f>
        <v>1.6054291116027158E-3</v>
      </c>
      <c r="BR644" s="209">
        <f>(((((BJ644/Q644))^2)+((BL644/X644)^2))^(1/2))*AE644</f>
        <v>9.1866221386155376E-3</v>
      </c>
      <c r="BS644" s="209">
        <f>(((((BJ644/Q644))^2)+((BM644/Y644)^2))^(1/2))*AF644</f>
        <v>1.6098886369127232E-2</v>
      </c>
      <c r="BT644" s="209">
        <f>((((BJ644/Q644)^2)+((BN644/Z644)^2))^(1/2))*AG644</f>
        <v>0.27782842681346998</v>
      </c>
      <c r="BU644" s="209">
        <f>((((BJ644/Q644)^2)+((BO644/AA644)^2))^(1/2))*AH644</f>
        <v>2.7872033187547147E-3</v>
      </c>
      <c r="BV644" s="209">
        <f>((((BJ644/Q644)^2)+((BP644/AB644)^2))^(1/2))*AI644</f>
        <v>1.9346441533263942E-4</v>
      </c>
      <c r="CI644"/>
      <c r="CJ644"/>
      <c r="CK644"/>
      <c r="CL644"/>
      <c r="CM644"/>
    </row>
    <row r="645" spans="1:91" s="65" customFormat="1" ht="12.95" customHeight="1" thickBot="1" x14ac:dyDescent="0.3">
      <c r="A645" s="13">
        <v>4.7031802358692198</v>
      </c>
      <c r="B645" s="13">
        <v>-74.134527363316806</v>
      </c>
      <c r="C645" s="13">
        <v>25</v>
      </c>
      <c r="D645" s="13">
        <v>35</v>
      </c>
      <c r="E645" s="13">
        <v>1954</v>
      </c>
      <c r="F645" s="3" t="s">
        <v>5</v>
      </c>
      <c r="G645" s="4" t="s">
        <v>256</v>
      </c>
      <c r="H645" s="5" t="s">
        <v>257</v>
      </c>
      <c r="I645" s="14" t="s">
        <v>1587</v>
      </c>
      <c r="J645" s="3" t="s">
        <v>1553</v>
      </c>
      <c r="K645" s="6">
        <v>40636</v>
      </c>
      <c r="L645" s="15">
        <v>12</v>
      </c>
      <c r="M645" s="3">
        <v>7</v>
      </c>
      <c r="N645" s="3">
        <f t="shared" si="570"/>
        <v>360</v>
      </c>
      <c r="O645" s="3">
        <v>30</v>
      </c>
      <c r="P645" s="14" t="s">
        <v>1554</v>
      </c>
      <c r="Q645" s="3">
        <v>450</v>
      </c>
      <c r="R645" s="14"/>
      <c r="S645" s="14"/>
      <c r="T645" s="14">
        <f>0.738210935315612*Q645</f>
        <v>332.19492089202538</v>
      </c>
      <c r="U645" s="17">
        <v>3.9E-2</v>
      </c>
      <c r="V645" s="27">
        <v>2.02</v>
      </c>
      <c r="W645" s="28">
        <v>10.1</v>
      </c>
      <c r="X645" s="27">
        <v>1.9</v>
      </c>
      <c r="Y645" s="155">
        <v>18.05</v>
      </c>
      <c r="Z645" s="28">
        <v>160.19999999999999</v>
      </c>
      <c r="AA645" s="21">
        <v>3.125</v>
      </c>
      <c r="AB645" s="222">
        <v>1.0149999999999999</v>
      </c>
      <c r="AC645" s="237">
        <f t="shared" si="571"/>
        <v>2.4912080616991357E-2</v>
      </c>
      <c r="AD645" s="22">
        <f t="shared" si="572"/>
        <v>0.12456040308495681</v>
      </c>
      <c r="AE645" s="22">
        <f t="shared" si="573"/>
        <v>2.3432155035783952E-2</v>
      </c>
      <c r="AF645" s="22">
        <f t="shared" si="574"/>
        <v>0.22260547283994755</v>
      </c>
      <c r="AG645" s="22">
        <f t="shared" si="575"/>
        <v>1.9757006509118888</v>
      </c>
      <c r="AH645" s="22">
        <f t="shared" si="576"/>
        <v>3.8539728677276237E-2</v>
      </c>
      <c r="AI645" s="238">
        <f t="shared" si="577"/>
        <v>9.5271341364648685E-3</v>
      </c>
      <c r="AJ645" s="247">
        <f t="shared" si="578"/>
        <v>6.9200223936087096E-5</v>
      </c>
      <c r="AK645" s="23">
        <f t="shared" si="579"/>
        <v>3.4600111968043556E-4</v>
      </c>
      <c r="AL645" s="23">
        <f t="shared" si="580"/>
        <v>6.5089319543844306E-5</v>
      </c>
      <c r="AM645" s="23">
        <f t="shared" si="581"/>
        <v>6.1834853566652102E-4</v>
      </c>
      <c r="AN645" s="23">
        <f t="shared" si="582"/>
        <v>5.4880573636441358E-3</v>
      </c>
      <c r="AO645" s="23">
        <f t="shared" si="583"/>
        <v>1.0705480188132288E-4</v>
      </c>
      <c r="AP645" s="248">
        <f t="shared" si="584"/>
        <v>2.6464261490180189E-5</v>
      </c>
      <c r="AQ645" s="256">
        <f t="shared" si="585"/>
        <v>346.00111968043558</v>
      </c>
      <c r="AR645" s="257">
        <f t="shared" si="586"/>
        <v>65.089319543844312</v>
      </c>
      <c r="AS645" s="257">
        <f t="shared" si="587"/>
        <v>618.348535666521</v>
      </c>
      <c r="AT645" s="257">
        <f t="shared" si="588"/>
        <v>5488.0573636441359</v>
      </c>
      <c r="AU645" s="257">
        <f t="shared" si="589"/>
        <v>107.05480188132287</v>
      </c>
      <c r="AV645" s="258">
        <f t="shared" si="590"/>
        <v>26.464261490180188</v>
      </c>
      <c r="AW645" s="264">
        <v>1</v>
      </c>
      <c r="AX645" s="265">
        <f t="shared" si="591"/>
        <v>346.00111968043558</v>
      </c>
      <c r="AY645" s="265">
        <f t="shared" si="592"/>
        <v>65.089319543844312</v>
      </c>
      <c r="AZ645" s="265">
        <f t="shared" si="593"/>
        <v>618.348535666521</v>
      </c>
      <c r="BA645" s="265">
        <f t="shared" si="594"/>
        <v>5488.0573636441359</v>
      </c>
      <c r="BB645" s="265">
        <f t="shared" si="595"/>
        <v>107.05480188132287</v>
      </c>
      <c r="BC645" s="266">
        <f t="shared" si="596"/>
        <v>26.464261490180188</v>
      </c>
      <c r="BD645" s="211">
        <f>'F. CONVERSIÓN DE CARBÓN A CARNE'!$F$20</f>
        <v>0.16207300021353654</v>
      </c>
      <c r="BG645" s="13">
        <v>0.1</v>
      </c>
      <c r="BH645" s="13">
        <f t="shared" si="597"/>
        <v>45</v>
      </c>
      <c r="BI645">
        <f>(((((BD645+BE645+BF645)/0.738210935315612)^2)+((BH645/Q645)^2))^(1/2))*T645</f>
        <v>80.141969515376488</v>
      </c>
      <c r="BJ645">
        <f>(((BH645)^2)+((BI645^2))^(1/2))</f>
        <v>2105.1419695153763</v>
      </c>
      <c r="BK645" s="13">
        <f t="shared" si="598"/>
        <v>1.01</v>
      </c>
      <c r="BL645" s="13">
        <f t="shared" si="599"/>
        <v>0.19</v>
      </c>
      <c r="BM645" s="13">
        <f t="shared" si="600"/>
        <v>1.8050000000000002</v>
      </c>
      <c r="BN645" s="13">
        <f t="shared" si="601"/>
        <v>16.02</v>
      </c>
      <c r="BO645" s="13">
        <f t="shared" si="602"/>
        <v>0.3125</v>
      </c>
      <c r="BP645" s="13">
        <f t="shared" si="603"/>
        <v>0.10149999999999999</v>
      </c>
      <c r="BQ645" s="13">
        <f>((((BJ645/(Q645+R645+S645+T645))^2)+((BK645/W645)^2))^(1/2))*AD645</f>
        <v>0.33546405273249519</v>
      </c>
      <c r="BR645" s="209">
        <f>((((BJ645/(Q645+R645+S645+T645))^2)+((BL645/X645)^2))^(1/2))*AE645</f>
        <v>6.3107099028885227E-2</v>
      </c>
      <c r="BS645" s="209">
        <f>(((((BJ645/(Q645+R645+S645+T645))^2)+((BM645/Y645)^2))^(1/2))*AF645)</f>
        <v>0.59951744077440972</v>
      </c>
      <c r="BT645" s="209">
        <f>((((BJ645/(Q645+R645+S645+T645))^2)+((BN645/Z645)^2))^(1/2))*AG645</f>
        <v>5.3209248760144279</v>
      </c>
      <c r="BU645" s="209">
        <f>((((BJ645/(Q645+R645+S645+T645))^2)+((BO645/AA645)^2))^(1/2))*AH645</f>
        <v>0.10379457077119281</v>
      </c>
      <c r="BV645" s="209">
        <f>((((BJ645/(Q645+R645+S645+T645))^2)+((BP645/AB645)^2))^(1/2))*AI645</f>
        <v>2.5658322783081847E-2</v>
      </c>
      <c r="CI645"/>
      <c r="CJ645"/>
      <c r="CK645"/>
      <c r="CL645"/>
      <c r="CM645"/>
    </row>
    <row r="646" spans="1:91" s="65" customFormat="1" ht="12.95" customHeight="1" thickBot="1" x14ac:dyDescent="0.3">
      <c r="A646" s="13">
        <v>4.7031809955085997</v>
      </c>
      <c r="B646" s="13">
        <v>-74.115408889536894</v>
      </c>
      <c r="C646" s="13">
        <v>27</v>
      </c>
      <c r="D646" s="13">
        <v>35</v>
      </c>
      <c r="E646" s="13">
        <v>1956</v>
      </c>
      <c r="F646" s="58" t="s">
        <v>13</v>
      </c>
      <c r="G646" s="59" t="s">
        <v>1007</v>
      </c>
      <c r="H646" s="60" t="s">
        <v>1008</v>
      </c>
      <c r="I646" s="16" t="s">
        <v>1587</v>
      </c>
      <c r="J646" s="16"/>
      <c r="K646" s="72">
        <v>40410</v>
      </c>
      <c r="L646" s="62">
        <v>12</v>
      </c>
      <c r="M646" s="16">
        <v>7</v>
      </c>
      <c r="N646" s="3">
        <f t="shared" si="570"/>
        <v>360</v>
      </c>
      <c r="O646" s="3">
        <v>30</v>
      </c>
      <c r="P646" s="16" t="s">
        <v>1554</v>
      </c>
      <c r="Q646" s="62">
        <v>550</v>
      </c>
      <c r="R646" s="14"/>
      <c r="S646" s="14"/>
      <c r="T646" s="14"/>
      <c r="U646" s="17">
        <v>3.9E-2</v>
      </c>
      <c r="V646" s="33">
        <v>0.36</v>
      </c>
      <c r="W646" s="34">
        <v>1.8</v>
      </c>
      <c r="X646" s="33">
        <v>10.3</v>
      </c>
      <c r="Y646" s="29">
        <f>0.01805*1000</f>
        <v>18.05</v>
      </c>
      <c r="Z646" s="34">
        <v>311.5</v>
      </c>
      <c r="AA646" s="21">
        <f>0.003125*1000</f>
        <v>3.125</v>
      </c>
      <c r="AB646" s="216">
        <v>0.28499999999999998</v>
      </c>
      <c r="AC646" s="237">
        <f t="shared" si="571"/>
        <v>3.1218269817035803E-3</v>
      </c>
      <c r="AD646" s="22">
        <f t="shared" si="572"/>
        <v>1.5609134908517902E-2</v>
      </c>
      <c r="AE646" s="22">
        <f t="shared" si="573"/>
        <v>8.9318938643185769E-2</v>
      </c>
      <c r="AF646" s="22">
        <f t="shared" si="574"/>
        <v>0.15652493616597118</v>
      </c>
      <c r="AG646" s="22">
        <f t="shared" si="575"/>
        <v>2.701247513335181</v>
      </c>
      <c r="AH646" s="22">
        <f t="shared" si="576"/>
        <v>2.7099192549510247E-2</v>
      </c>
      <c r="AI646" s="238">
        <f t="shared" si="577"/>
        <v>1.8810000000000001E-3</v>
      </c>
      <c r="AJ646" s="247">
        <f t="shared" si="578"/>
        <v>8.6717416158432791E-6</v>
      </c>
      <c r="AK646" s="23">
        <f t="shared" si="579"/>
        <v>4.3358708079216396E-5</v>
      </c>
      <c r="AL646" s="23">
        <f t="shared" si="580"/>
        <v>2.4810816289773824E-4</v>
      </c>
      <c r="AM646" s="23">
        <f t="shared" si="581"/>
        <v>4.3479148934991998E-4</v>
      </c>
      <c r="AN646" s="23">
        <f t="shared" si="582"/>
        <v>7.503465314819947E-3</v>
      </c>
      <c r="AO646" s="23">
        <f t="shared" si="583"/>
        <v>7.5275534859750687E-5</v>
      </c>
      <c r="AP646" s="248">
        <f t="shared" si="584"/>
        <v>5.2249999999999999E-6</v>
      </c>
      <c r="AQ646" s="256">
        <f t="shared" si="585"/>
        <v>43.358708079216399</v>
      </c>
      <c r="AR646" s="257">
        <f t="shared" si="586"/>
        <v>248.10816289773825</v>
      </c>
      <c r="AS646" s="257">
        <f t="shared" si="587"/>
        <v>434.79148934991997</v>
      </c>
      <c r="AT646" s="257">
        <f t="shared" si="588"/>
        <v>7503.4653148199468</v>
      </c>
      <c r="AU646" s="257">
        <f t="shared" si="589"/>
        <v>75.275534859750692</v>
      </c>
      <c r="AV646" s="258">
        <f t="shared" si="590"/>
        <v>5.2249999999999996</v>
      </c>
      <c r="AW646" s="264">
        <v>1</v>
      </c>
      <c r="AX646" s="265">
        <f t="shared" si="591"/>
        <v>43.358708079216399</v>
      </c>
      <c r="AY646" s="265">
        <f t="shared" si="592"/>
        <v>248.10816289773825</v>
      </c>
      <c r="AZ646" s="265">
        <f t="shared" si="593"/>
        <v>434.79148934991997</v>
      </c>
      <c r="BA646" s="265">
        <f t="shared" si="594"/>
        <v>7503.4653148199468</v>
      </c>
      <c r="BB646" s="265">
        <f t="shared" si="595"/>
        <v>75.275534859750692</v>
      </c>
      <c r="BC646" s="266">
        <f t="shared" si="596"/>
        <v>5.2249999999999996</v>
      </c>
      <c r="BG646" s="13">
        <v>0.1</v>
      </c>
      <c r="BH646" s="13">
        <f t="shared" si="597"/>
        <v>55</v>
      </c>
      <c r="BI646"/>
      <c r="BJ646">
        <f>BH646</f>
        <v>55</v>
      </c>
      <c r="BK646" s="13">
        <f t="shared" si="598"/>
        <v>0.18000000000000002</v>
      </c>
      <c r="BL646" s="13">
        <f t="shared" si="599"/>
        <v>1.03</v>
      </c>
      <c r="BM646" s="13">
        <f t="shared" si="600"/>
        <v>1.8050000000000002</v>
      </c>
      <c r="BN646" s="13">
        <f t="shared" si="601"/>
        <v>31.150000000000002</v>
      </c>
      <c r="BO646" s="13">
        <f t="shared" si="602"/>
        <v>0.3125</v>
      </c>
      <c r="BP646" s="13">
        <f t="shared" si="603"/>
        <v>2.8499999999999998E-2</v>
      </c>
      <c r="BQ646" s="13">
        <f>((((BJ646/Q646)^2)+((BK646/W646)^2))^(1/2))*AD646</f>
        <v>2.2074650284537342E-3</v>
      </c>
      <c r="BR646" s="209">
        <f>(((((BJ646/Q646))^2)+((BL646/X646)^2))^(1/2))*AE646</f>
        <v>1.2631605440596364E-2</v>
      </c>
      <c r="BS646" s="209">
        <f>(((((BJ646/Q646))^2)+((BM646/Y646)^2))^(1/2))*AF646</f>
        <v>2.2135968757549945E-2</v>
      </c>
      <c r="BT646" s="209">
        <f>((((BJ646/Q646)^2)+((BN646/Z646)^2))^(1/2))*AG646</f>
        <v>0.38201408686852117</v>
      </c>
      <c r="BU646" s="209">
        <f>((((BJ646/Q646)^2)+((BO646/AA646)^2))^(1/2))*AH646</f>
        <v>3.8324045632877331E-3</v>
      </c>
      <c r="BV646" s="209">
        <f>((((BJ646/Q646)^2)+((BP646/AB646)^2))^(1/2))*AI646</f>
        <v>2.6601357108237925E-4</v>
      </c>
      <c r="CI646"/>
      <c r="CJ646"/>
      <c r="CK646"/>
      <c r="CL646"/>
      <c r="CM646"/>
    </row>
    <row r="647" spans="1:91" s="65" customFormat="1" ht="12.95" customHeight="1" thickBot="1" x14ac:dyDescent="0.3">
      <c r="A647" s="13">
        <v>4.7034833333333337</v>
      </c>
      <c r="B647" s="13">
        <v>-74.115966666666665</v>
      </c>
      <c r="C647" s="13">
        <v>27</v>
      </c>
      <c r="D647" s="13">
        <v>35</v>
      </c>
      <c r="E647" s="13">
        <v>1956</v>
      </c>
      <c r="F647" s="58" t="s">
        <v>13</v>
      </c>
      <c r="G647" s="59" t="s">
        <v>960</v>
      </c>
      <c r="H647" s="60" t="s">
        <v>961</v>
      </c>
      <c r="I647" s="16" t="s">
        <v>1587</v>
      </c>
      <c r="J647" s="16"/>
      <c r="K647" s="72">
        <v>40410</v>
      </c>
      <c r="L647" s="62">
        <v>12</v>
      </c>
      <c r="M647" s="16">
        <v>7</v>
      </c>
      <c r="N647" s="3">
        <f t="shared" si="570"/>
        <v>360</v>
      </c>
      <c r="O647" s="3">
        <v>30</v>
      </c>
      <c r="P647" s="16" t="s">
        <v>1554</v>
      </c>
      <c r="Q647" s="62">
        <v>550</v>
      </c>
      <c r="R647" s="14"/>
      <c r="S647" s="14"/>
      <c r="T647" s="14"/>
      <c r="U647" s="17">
        <v>3.9E-2</v>
      </c>
      <c r="V647" s="33">
        <v>0.36</v>
      </c>
      <c r="W647" s="34">
        <v>1.8</v>
      </c>
      <c r="X647" s="33">
        <v>10.3</v>
      </c>
      <c r="Y647" s="29">
        <f>0.01805*1000</f>
        <v>18.05</v>
      </c>
      <c r="Z647" s="34">
        <v>311.5</v>
      </c>
      <c r="AA647" s="21">
        <f>0.003125*1000</f>
        <v>3.125</v>
      </c>
      <c r="AB647" s="216">
        <v>0.28499999999999998</v>
      </c>
      <c r="AC647" s="237">
        <f t="shared" si="571"/>
        <v>3.1218269817035803E-3</v>
      </c>
      <c r="AD647" s="22">
        <f t="shared" si="572"/>
        <v>1.5609134908517902E-2</v>
      </c>
      <c r="AE647" s="22">
        <f t="shared" si="573"/>
        <v>8.9318938643185769E-2</v>
      </c>
      <c r="AF647" s="22">
        <f t="shared" si="574"/>
        <v>0.15652493616597118</v>
      </c>
      <c r="AG647" s="22">
        <f t="shared" si="575"/>
        <v>2.701247513335181</v>
      </c>
      <c r="AH647" s="22">
        <f t="shared" si="576"/>
        <v>2.7099192549510247E-2</v>
      </c>
      <c r="AI647" s="238">
        <f t="shared" si="577"/>
        <v>1.8810000000000001E-3</v>
      </c>
      <c r="AJ647" s="247">
        <f t="shared" si="578"/>
        <v>8.6717416158432791E-6</v>
      </c>
      <c r="AK647" s="23">
        <f t="shared" si="579"/>
        <v>4.3358708079216396E-5</v>
      </c>
      <c r="AL647" s="23">
        <f t="shared" si="580"/>
        <v>2.4810816289773824E-4</v>
      </c>
      <c r="AM647" s="23">
        <f t="shared" si="581"/>
        <v>4.3479148934991998E-4</v>
      </c>
      <c r="AN647" s="23">
        <f t="shared" si="582"/>
        <v>7.503465314819947E-3</v>
      </c>
      <c r="AO647" s="23">
        <f t="shared" si="583"/>
        <v>7.5275534859750687E-5</v>
      </c>
      <c r="AP647" s="248">
        <f t="shared" si="584"/>
        <v>5.2249999999999999E-6</v>
      </c>
      <c r="AQ647" s="256">
        <f t="shared" si="585"/>
        <v>43.358708079216399</v>
      </c>
      <c r="AR647" s="257">
        <f t="shared" si="586"/>
        <v>248.10816289773825</v>
      </c>
      <c r="AS647" s="257">
        <f t="shared" si="587"/>
        <v>434.79148934991997</v>
      </c>
      <c r="AT647" s="257">
        <f t="shared" si="588"/>
        <v>7503.4653148199468</v>
      </c>
      <c r="AU647" s="257">
        <f t="shared" si="589"/>
        <v>75.275534859750692</v>
      </c>
      <c r="AV647" s="258">
        <f t="shared" si="590"/>
        <v>5.2249999999999996</v>
      </c>
      <c r="AW647" s="264">
        <v>1</v>
      </c>
      <c r="AX647" s="265">
        <f t="shared" si="591"/>
        <v>43.358708079216399</v>
      </c>
      <c r="AY647" s="265">
        <f t="shared" si="592"/>
        <v>248.10816289773825</v>
      </c>
      <c r="AZ647" s="265">
        <f t="shared" si="593"/>
        <v>434.79148934991997</v>
      </c>
      <c r="BA647" s="265">
        <f t="shared" si="594"/>
        <v>7503.4653148199468</v>
      </c>
      <c r="BB647" s="265">
        <f t="shared" si="595"/>
        <v>75.275534859750692</v>
      </c>
      <c r="BC647" s="266">
        <f t="shared" si="596"/>
        <v>5.2249999999999996</v>
      </c>
      <c r="BG647" s="13">
        <v>0.1</v>
      </c>
      <c r="BH647" s="13">
        <f t="shared" si="597"/>
        <v>55</v>
      </c>
      <c r="BI647"/>
      <c r="BJ647">
        <f>BH647</f>
        <v>55</v>
      </c>
      <c r="BK647" s="13">
        <f t="shared" si="598"/>
        <v>0.18000000000000002</v>
      </c>
      <c r="BL647" s="13">
        <f t="shared" si="599"/>
        <v>1.03</v>
      </c>
      <c r="BM647" s="13">
        <f t="shared" si="600"/>
        <v>1.8050000000000002</v>
      </c>
      <c r="BN647" s="13">
        <f t="shared" si="601"/>
        <v>31.150000000000002</v>
      </c>
      <c r="BO647" s="13">
        <f t="shared" si="602"/>
        <v>0.3125</v>
      </c>
      <c r="BP647" s="13">
        <f t="shared" si="603"/>
        <v>2.8499999999999998E-2</v>
      </c>
      <c r="BQ647" s="13">
        <f>((((BJ647/Q647)^2)+((BK647/W647)^2))^(1/2))*AD647</f>
        <v>2.2074650284537342E-3</v>
      </c>
      <c r="BR647" s="209">
        <f>(((((BJ647/Q647))^2)+((BL647/X647)^2))^(1/2))*AE647</f>
        <v>1.2631605440596364E-2</v>
      </c>
      <c r="BS647" s="209">
        <f>(((((BJ647/Q647))^2)+((BM647/Y647)^2))^(1/2))*AF647</f>
        <v>2.2135968757549945E-2</v>
      </c>
      <c r="BT647" s="209">
        <f>((((BJ647/Q647)^2)+((BN647/Z647)^2))^(1/2))*AG647</f>
        <v>0.38201408686852117</v>
      </c>
      <c r="BU647" s="209">
        <f>((((BJ647/Q647)^2)+((BO647/AA647)^2))^(1/2))*AH647</f>
        <v>3.8324045632877331E-3</v>
      </c>
      <c r="BV647" s="209">
        <f>((((BJ647/Q647)^2)+((BP647/AB647)^2))^(1/2))*AI647</f>
        <v>2.6601357108237925E-4</v>
      </c>
      <c r="CI647"/>
      <c r="CJ647"/>
      <c r="CK647"/>
      <c r="CL647"/>
      <c r="CM647"/>
    </row>
    <row r="648" spans="1:91" ht="12.95" customHeight="1" thickBot="1" x14ac:dyDescent="0.3">
      <c r="A648" s="13">
        <v>4.7034950000000002</v>
      </c>
      <c r="B648" s="13">
        <v>-74.023428999999993</v>
      </c>
      <c r="C648" s="13">
        <v>38</v>
      </c>
      <c r="D648" s="13">
        <v>35</v>
      </c>
      <c r="E648" s="13">
        <v>2457</v>
      </c>
      <c r="F648" s="58" t="s">
        <v>13</v>
      </c>
      <c r="G648" s="59" t="s">
        <v>1013</v>
      </c>
      <c r="H648" s="60" t="s">
        <v>1637</v>
      </c>
      <c r="I648" s="16" t="s">
        <v>1611</v>
      </c>
      <c r="J648" s="16"/>
      <c r="K648" s="73">
        <v>39609</v>
      </c>
      <c r="L648" s="16">
        <v>8</v>
      </c>
      <c r="M648" s="16">
        <v>7</v>
      </c>
      <c r="N648" s="3">
        <f t="shared" si="570"/>
        <v>240</v>
      </c>
      <c r="O648" s="3">
        <v>30</v>
      </c>
      <c r="P648" s="16" t="s">
        <v>1554</v>
      </c>
      <c r="Q648" s="62">
        <v>550</v>
      </c>
      <c r="R648" s="14"/>
      <c r="S648" s="14"/>
      <c r="T648" s="14"/>
      <c r="U648" s="17">
        <v>3.9E-2</v>
      </c>
      <c r="V648" s="33">
        <v>0.36</v>
      </c>
      <c r="W648" s="34">
        <v>1.8</v>
      </c>
      <c r="X648" s="33">
        <v>10.3</v>
      </c>
      <c r="Y648" s="29">
        <f>0.01805*1000</f>
        <v>18.05</v>
      </c>
      <c r="Z648" s="34">
        <v>311.5</v>
      </c>
      <c r="AA648" s="21">
        <f>0.003125*1000</f>
        <v>3.125</v>
      </c>
      <c r="AB648" s="216">
        <v>0.28499999999999998</v>
      </c>
      <c r="AC648" s="237">
        <f t="shared" si="571"/>
        <v>3.1218269817035803E-3</v>
      </c>
      <c r="AD648" s="22">
        <f t="shared" si="572"/>
        <v>1.5609134908517902E-2</v>
      </c>
      <c r="AE648" s="22">
        <f t="shared" si="573"/>
        <v>8.9318938643185769E-2</v>
      </c>
      <c r="AF648" s="22">
        <f t="shared" si="574"/>
        <v>0.15652493616597118</v>
      </c>
      <c r="AG648" s="22">
        <f t="shared" si="575"/>
        <v>2.701247513335181</v>
      </c>
      <c r="AH648" s="22">
        <f t="shared" si="576"/>
        <v>2.7099192549510247E-2</v>
      </c>
      <c r="AI648" s="238">
        <f t="shared" si="577"/>
        <v>1.8810000000000001E-3</v>
      </c>
      <c r="AJ648" s="247">
        <f t="shared" si="578"/>
        <v>8.6717416158432791E-6</v>
      </c>
      <c r="AK648" s="23">
        <f t="shared" si="579"/>
        <v>4.3358708079216396E-5</v>
      </c>
      <c r="AL648" s="23">
        <f t="shared" si="580"/>
        <v>2.4810816289773824E-4</v>
      </c>
      <c r="AM648" s="23">
        <f t="shared" si="581"/>
        <v>4.3479148934991998E-4</v>
      </c>
      <c r="AN648" s="23">
        <f t="shared" si="582"/>
        <v>7.503465314819947E-3</v>
      </c>
      <c r="AO648" s="23">
        <f t="shared" si="583"/>
        <v>7.5275534859750687E-5</v>
      </c>
      <c r="AP648" s="248">
        <f t="shared" si="584"/>
        <v>5.2249999999999999E-6</v>
      </c>
      <c r="AQ648" s="256">
        <f t="shared" si="585"/>
        <v>43.358708079216399</v>
      </c>
      <c r="AR648" s="257">
        <f t="shared" si="586"/>
        <v>248.10816289773825</v>
      </c>
      <c r="AS648" s="257">
        <f t="shared" si="587"/>
        <v>434.79148934991997</v>
      </c>
      <c r="AT648" s="257">
        <f t="shared" si="588"/>
        <v>7503.4653148199468</v>
      </c>
      <c r="AU648" s="257">
        <f t="shared" si="589"/>
        <v>75.275534859750692</v>
      </c>
      <c r="AV648" s="258">
        <f t="shared" si="590"/>
        <v>5.2249999999999996</v>
      </c>
      <c r="AW648" s="264">
        <v>1</v>
      </c>
      <c r="AX648" s="265">
        <f t="shared" si="591"/>
        <v>43.358708079216399</v>
      </c>
      <c r="AY648" s="265">
        <f t="shared" si="592"/>
        <v>248.10816289773825</v>
      </c>
      <c r="AZ648" s="265">
        <f t="shared" si="593"/>
        <v>434.79148934991997</v>
      </c>
      <c r="BA648" s="265">
        <f t="shared" si="594"/>
        <v>7503.4653148199468</v>
      </c>
      <c r="BB648" s="265">
        <f t="shared" si="595"/>
        <v>75.275534859750692</v>
      </c>
      <c r="BC648" s="266">
        <f t="shared" si="596"/>
        <v>5.2249999999999996</v>
      </c>
      <c r="BG648" s="13">
        <v>0.1</v>
      </c>
      <c r="BH648" s="13">
        <f t="shared" si="597"/>
        <v>55</v>
      </c>
      <c r="BI648"/>
      <c r="BJ648">
        <f>BH648</f>
        <v>55</v>
      </c>
      <c r="BK648" s="13">
        <f t="shared" si="598"/>
        <v>0.18000000000000002</v>
      </c>
      <c r="BL648" s="13">
        <f t="shared" si="599"/>
        <v>1.03</v>
      </c>
      <c r="BM648" s="13">
        <f t="shared" si="600"/>
        <v>1.8050000000000002</v>
      </c>
      <c r="BN648" s="13">
        <f t="shared" si="601"/>
        <v>31.150000000000002</v>
      </c>
      <c r="BO648" s="13">
        <f t="shared" si="602"/>
        <v>0.3125</v>
      </c>
      <c r="BP648" s="13">
        <f t="shared" si="603"/>
        <v>2.8499999999999998E-2</v>
      </c>
      <c r="BQ648" s="13">
        <f>((((BJ648/Q648)^2)+((BK648/W648)^2))^(1/2))*AD648</f>
        <v>2.2074650284537342E-3</v>
      </c>
      <c r="BR648" s="209">
        <f>(((((BJ648/Q648))^2)+((BL648/X648)^2))^(1/2))*AE648</f>
        <v>1.2631605440596364E-2</v>
      </c>
      <c r="BS648" s="209">
        <f>(((((BJ648/Q648))^2)+((BM648/Y648)^2))^(1/2))*AF648</f>
        <v>2.2135968757549945E-2</v>
      </c>
      <c r="BT648" s="209">
        <f>((((BJ648/Q648)^2)+((BN648/Z648)^2))^(1/2))*AG648</f>
        <v>0.38201408686852117</v>
      </c>
      <c r="BU648" s="209">
        <f>((((BJ648/Q648)^2)+((BO648/AA648)^2))^(1/2))*AH648</f>
        <v>3.8324045632877331E-3</v>
      </c>
      <c r="BV648" s="209">
        <f>((((BJ648/Q648)^2)+((BP648/AB648)^2))^(1/2))*AI648</f>
        <v>2.6601357108237925E-4</v>
      </c>
      <c r="CI648"/>
      <c r="CJ648"/>
      <c r="CK648"/>
      <c r="CL648"/>
      <c r="CM648"/>
    </row>
    <row r="649" spans="1:91" s="65" customFormat="1" ht="12.95" customHeight="1" thickBot="1" x14ac:dyDescent="0.3">
      <c r="A649" s="13">
        <v>4.7041079442924696</v>
      </c>
      <c r="B649" s="13">
        <v>-74.114358357751499</v>
      </c>
      <c r="C649" s="13">
        <v>27</v>
      </c>
      <c r="D649" s="13">
        <v>35</v>
      </c>
      <c r="E649" s="13">
        <v>1956</v>
      </c>
      <c r="F649" s="3" t="s">
        <v>5</v>
      </c>
      <c r="G649" s="4" t="s">
        <v>117</v>
      </c>
      <c r="H649" s="5" t="s">
        <v>118</v>
      </c>
      <c r="I649" s="14" t="s">
        <v>1570</v>
      </c>
      <c r="J649" s="3" t="s">
        <v>1559</v>
      </c>
      <c r="K649" s="6">
        <v>40637</v>
      </c>
      <c r="L649" s="15">
        <v>12</v>
      </c>
      <c r="M649" s="3">
        <v>7</v>
      </c>
      <c r="N649" s="3">
        <f t="shared" si="570"/>
        <v>360</v>
      </c>
      <c r="O649" s="3">
        <v>30</v>
      </c>
      <c r="P649" s="14" t="s">
        <v>1554</v>
      </c>
      <c r="Q649" s="3">
        <v>1000</v>
      </c>
      <c r="R649" s="14">
        <f>0.565555287076649*Q649</f>
        <v>565.55528707664905</v>
      </c>
      <c r="S649" s="14"/>
      <c r="T649" s="14"/>
      <c r="U649" s="17">
        <v>3.9E-2</v>
      </c>
      <c r="V649" s="27">
        <v>2.0099999999999998</v>
      </c>
      <c r="W649" s="28">
        <v>10.050000000000001</v>
      </c>
      <c r="X649" s="27">
        <v>3.0999999999999996</v>
      </c>
      <c r="Y649" s="29">
        <v>18.05</v>
      </c>
      <c r="Z649" s="28">
        <v>154.44999999999999</v>
      </c>
      <c r="AA649" s="31">
        <v>3.125</v>
      </c>
      <c r="AB649" s="225">
        <v>0.95899999999999996</v>
      </c>
      <c r="AC649" s="237">
        <f t="shared" si="571"/>
        <v>4.961444141643738E-2</v>
      </c>
      <c r="AD649" s="22">
        <f t="shared" si="572"/>
        <v>0.24807220708218694</v>
      </c>
      <c r="AE649" s="22">
        <f t="shared" si="573"/>
        <v>7.6519785269132279E-2</v>
      </c>
      <c r="AF649" s="22">
        <f t="shared" si="574"/>
        <v>0.44554262067994765</v>
      </c>
      <c r="AG649" s="22">
        <f t="shared" si="575"/>
        <v>3.8124131725217683</v>
      </c>
      <c r="AH649" s="22">
        <f t="shared" si="576"/>
        <v>7.7136880311625286E-2</v>
      </c>
      <c r="AI649" s="238">
        <f t="shared" si="577"/>
        <v>1.8016410243678078E-2</v>
      </c>
      <c r="AJ649" s="247">
        <f t="shared" si="578"/>
        <v>1.3781789282343716E-4</v>
      </c>
      <c r="AK649" s="23">
        <f t="shared" si="579"/>
        <v>6.8908946411718592E-4</v>
      </c>
      <c r="AL649" s="23">
        <f t="shared" si="580"/>
        <v>2.1255495908092299E-4</v>
      </c>
      <c r="AM649" s="23">
        <f t="shared" si="581"/>
        <v>1.2376183907776323E-3</v>
      </c>
      <c r="AN649" s="23">
        <f t="shared" si="582"/>
        <v>1.0590036590338246E-2</v>
      </c>
      <c r="AO649" s="23">
        <f t="shared" si="583"/>
        <v>2.1426911197673692E-4</v>
      </c>
      <c r="AP649" s="248">
        <f t="shared" si="584"/>
        <v>5.0045584010216881E-5</v>
      </c>
      <c r="AQ649" s="256">
        <f t="shared" si="585"/>
        <v>689.08946411718591</v>
      </c>
      <c r="AR649" s="257">
        <f t="shared" si="586"/>
        <v>212.554959080923</v>
      </c>
      <c r="AS649" s="257">
        <f t="shared" si="587"/>
        <v>1237.6183907776322</v>
      </c>
      <c r="AT649" s="257">
        <f t="shared" si="588"/>
        <v>10590.036590338246</v>
      </c>
      <c r="AU649" s="257">
        <f t="shared" si="589"/>
        <v>214.26911197673692</v>
      </c>
      <c r="AV649" s="258">
        <f t="shared" si="590"/>
        <v>50.045584010216878</v>
      </c>
      <c r="AW649" s="264">
        <v>1</v>
      </c>
      <c r="AX649" s="265">
        <f t="shared" si="591"/>
        <v>689.08946411718591</v>
      </c>
      <c r="AY649" s="265">
        <f t="shared" si="592"/>
        <v>212.554959080923</v>
      </c>
      <c r="AZ649" s="265">
        <f t="shared" si="593"/>
        <v>1237.6183907776322</v>
      </c>
      <c r="BA649" s="265">
        <f t="shared" si="594"/>
        <v>10590.036590338246</v>
      </c>
      <c r="BB649" s="265">
        <f t="shared" si="595"/>
        <v>214.26911197673692</v>
      </c>
      <c r="BC649" s="266">
        <f t="shared" si="596"/>
        <v>50.045584010216878</v>
      </c>
      <c r="BF649" s="210">
        <f>'F. CONVERSIÓN DE CARBÓN A CARNE'!$L$20</f>
        <v>0.24417195935985944</v>
      </c>
      <c r="BG649" s="13">
        <v>0.1</v>
      </c>
      <c r="BH649" s="13">
        <f t="shared" si="597"/>
        <v>100</v>
      </c>
      <c r="BI649">
        <f>(((((BD649+BE649+BF649)/0.565555287076649)^2)+((BH649/Q649)^2))^(1/2))*R649</f>
        <v>250.63613778750334</v>
      </c>
      <c r="BJ649">
        <f>(((BH649)^2)+((BI649^2))^(1/2))</f>
        <v>10250.636137787504</v>
      </c>
      <c r="BK649" s="13">
        <f t="shared" si="598"/>
        <v>1.0050000000000001</v>
      </c>
      <c r="BL649" s="13">
        <f t="shared" si="599"/>
        <v>0.31</v>
      </c>
      <c r="BM649" s="13">
        <f t="shared" si="600"/>
        <v>1.8050000000000002</v>
      </c>
      <c r="BN649" s="13">
        <f t="shared" si="601"/>
        <v>15.445</v>
      </c>
      <c r="BO649" s="13">
        <f t="shared" si="602"/>
        <v>0.3125</v>
      </c>
      <c r="BP649" s="13">
        <f t="shared" si="603"/>
        <v>9.5899999999999999E-2</v>
      </c>
      <c r="BQ649" s="13">
        <f>((((BJ649/(Q649+R649+S649+T649))^2)+((BK649/W649)^2))^(1/2))*AD649</f>
        <v>1.6244680140708609</v>
      </c>
      <c r="BR649" s="209">
        <f>((((BJ649/(Q649+R649+S649+T649))^2)+((BL649/X649)^2))^(1/2))*AE649</f>
        <v>0.50107968593230534</v>
      </c>
      <c r="BS649" s="209">
        <f>(((((BJ649/(Q649+R649+S649+T649))^2)+((BM649/Y649)^2))^(1/2))*AF649)</f>
        <v>2.9175768809929394</v>
      </c>
      <c r="BT649" s="209">
        <f>((((BJ649/(Q649+R649+S649+T649))^2)+((BN649/Z649)^2))^(1/2))*AG649</f>
        <v>24.965083062014376</v>
      </c>
      <c r="BU649" s="209">
        <f>((((BJ649/(Q649+R649+S649+T649))^2)+((BO649/AA649)^2))^(1/2))*AH649</f>
        <v>0.50512065114143689</v>
      </c>
      <c r="BV649" s="209">
        <f>((((BJ649/(Q649+R649+S649+T649))^2)+((BP649/AB649)^2))^(1/2))*AI649</f>
        <v>0.11797807788898088</v>
      </c>
      <c r="CI649"/>
      <c r="CJ649"/>
      <c r="CK649"/>
      <c r="CL649"/>
      <c r="CM649"/>
    </row>
    <row r="650" spans="1:91" s="65" customFormat="1" ht="12.95" customHeight="1" thickBot="1" x14ac:dyDescent="0.3">
      <c r="A650" s="13">
        <v>4.7042991118517001</v>
      </c>
      <c r="B650" s="13">
        <v>-74.1109631088801</v>
      </c>
      <c r="C650" s="13">
        <v>28</v>
      </c>
      <c r="D650" s="13">
        <v>35</v>
      </c>
      <c r="E650" s="13">
        <v>1957</v>
      </c>
      <c r="F650" s="58" t="s">
        <v>13</v>
      </c>
      <c r="G650" s="59" t="s">
        <v>1087</v>
      </c>
      <c r="H650" s="60" t="s">
        <v>1088</v>
      </c>
      <c r="I650" s="16" t="s">
        <v>1587</v>
      </c>
      <c r="J650" s="16"/>
      <c r="K650" s="66">
        <v>40472</v>
      </c>
      <c r="L650" s="16">
        <v>6</v>
      </c>
      <c r="M650" s="16">
        <v>3</v>
      </c>
      <c r="N650" s="3">
        <f t="shared" si="570"/>
        <v>72</v>
      </c>
      <c r="O650" s="16">
        <v>12</v>
      </c>
      <c r="P650" s="16" t="s">
        <v>1554</v>
      </c>
      <c r="Q650" s="16">
        <v>1200</v>
      </c>
      <c r="R650" s="14"/>
      <c r="S650" s="14"/>
      <c r="T650" s="14"/>
      <c r="U650" s="17">
        <v>3.9E-2</v>
      </c>
      <c r="V650" s="33">
        <v>0.36</v>
      </c>
      <c r="W650" s="34">
        <v>1.8</v>
      </c>
      <c r="X650" s="33">
        <v>10.3</v>
      </c>
      <c r="Y650" s="29">
        <f>0.01805*1000</f>
        <v>18.05</v>
      </c>
      <c r="Z650" s="34">
        <v>311.5</v>
      </c>
      <c r="AA650" s="21">
        <f>0.003125*1000</f>
        <v>3.125</v>
      </c>
      <c r="AB650" s="216">
        <v>0.28499999999999998</v>
      </c>
      <c r="AC650" s="237">
        <f t="shared" si="571"/>
        <v>6.8112588691714481E-3</v>
      </c>
      <c r="AD650" s="22">
        <f t="shared" si="572"/>
        <v>3.405629434585724E-2</v>
      </c>
      <c r="AE650" s="22">
        <f t="shared" si="573"/>
        <v>0.19487768431240532</v>
      </c>
      <c r="AF650" s="22">
        <f t="shared" si="574"/>
        <v>0.34150895163484618</v>
      </c>
      <c r="AG650" s="22">
        <f t="shared" si="575"/>
        <v>5.8936309381858498</v>
      </c>
      <c r="AH650" s="22">
        <f t="shared" si="576"/>
        <v>5.9125511017113261E-2</v>
      </c>
      <c r="AI650" s="238">
        <f t="shared" si="577"/>
        <v>4.1039999999999991E-3</v>
      </c>
      <c r="AJ650" s="247">
        <f t="shared" si="578"/>
        <v>4.7300408813690614E-5</v>
      </c>
      <c r="AK650" s="23">
        <f t="shared" si="579"/>
        <v>2.3650204406845305E-4</v>
      </c>
      <c r="AL650" s="23">
        <f t="shared" si="580"/>
        <v>1.3533172521694814E-3</v>
      </c>
      <c r="AM650" s="23">
        <f t="shared" si="581"/>
        <v>2.3715899419086538E-3</v>
      </c>
      <c r="AN650" s="23">
        <f t="shared" si="582"/>
        <v>4.0927992626290627E-2</v>
      </c>
      <c r="AO650" s="23">
        <f t="shared" si="583"/>
        <v>4.1059382650773097E-4</v>
      </c>
      <c r="AP650" s="248">
        <f t="shared" si="584"/>
        <v>2.8499999999999995E-5</v>
      </c>
      <c r="AQ650" s="256">
        <f t="shared" si="585"/>
        <v>236.50204406845305</v>
      </c>
      <c r="AR650" s="257">
        <f t="shared" si="586"/>
        <v>1353.3172521694814</v>
      </c>
      <c r="AS650" s="257">
        <f t="shared" si="587"/>
        <v>2371.5899419086541</v>
      </c>
      <c r="AT650" s="257">
        <f t="shared" si="588"/>
        <v>40927.99262629063</v>
      </c>
      <c r="AU650" s="257">
        <f t="shared" si="589"/>
        <v>410.59382650773097</v>
      </c>
      <c r="AV650" s="258">
        <f t="shared" si="590"/>
        <v>28.499999999999996</v>
      </c>
      <c r="AW650" s="264">
        <v>0</v>
      </c>
      <c r="AX650" s="265">
        <f t="shared" si="591"/>
        <v>0</v>
      </c>
      <c r="AY650" s="265">
        <f t="shared" si="592"/>
        <v>0</v>
      </c>
      <c r="AZ650" s="265">
        <f t="shared" si="593"/>
        <v>0</v>
      </c>
      <c r="BA650" s="265">
        <f t="shared" si="594"/>
        <v>0</v>
      </c>
      <c r="BB650" s="265">
        <f t="shared" si="595"/>
        <v>0</v>
      </c>
      <c r="BC650" s="266">
        <f t="shared" si="596"/>
        <v>0</v>
      </c>
      <c r="BG650" s="13">
        <v>0.1</v>
      </c>
      <c r="BH650" s="13">
        <f t="shared" si="597"/>
        <v>120</v>
      </c>
      <c r="BI650"/>
      <c r="BJ650">
        <f>BH650</f>
        <v>120</v>
      </c>
      <c r="BK650" s="13">
        <f t="shared" si="598"/>
        <v>0.18000000000000002</v>
      </c>
      <c r="BL650" s="13">
        <f t="shared" si="599"/>
        <v>1.03</v>
      </c>
      <c r="BM650" s="13">
        <f t="shared" si="600"/>
        <v>1.8050000000000002</v>
      </c>
      <c r="BN650" s="13">
        <f t="shared" si="601"/>
        <v>31.150000000000002</v>
      </c>
      <c r="BO650" s="13">
        <f t="shared" si="602"/>
        <v>0.3125</v>
      </c>
      <c r="BP650" s="13">
        <f t="shared" si="603"/>
        <v>2.8499999999999998E-2</v>
      </c>
      <c r="BQ650" s="13">
        <f>((((BJ650/Q650)^2)+((BK650/W650)^2))^(1/2))*AD650</f>
        <v>4.8162873348081472E-3</v>
      </c>
      <c r="BR650" s="209">
        <f>(((((BJ650/Q650))^2)+((BL650/X650)^2))^(1/2))*AE650</f>
        <v>2.7559866415846613E-2</v>
      </c>
      <c r="BS650" s="209">
        <f>(((((BJ650/Q650))^2)+((BM650/Y650)^2))^(1/2))*AF650</f>
        <v>4.8296659107381693E-2</v>
      </c>
      <c r="BT650" s="209">
        <f>((((BJ650/Q650)^2)+((BN650/Z650)^2))^(1/2))*AG650</f>
        <v>0.83348528044040981</v>
      </c>
      <c r="BU650" s="209">
        <f>((((BJ650/Q650)^2)+((BO650/AA650)^2))^(1/2))*AH650</f>
        <v>8.3616099562641433E-3</v>
      </c>
      <c r="BV650" s="209">
        <f>((((BJ650/Q650)^2)+((BP650/AB650)^2))^(1/2))*AI650</f>
        <v>5.8039324599791823E-4</v>
      </c>
      <c r="CI650"/>
      <c r="CJ650"/>
      <c r="CK650"/>
      <c r="CL650"/>
      <c r="CM650"/>
    </row>
    <row r="651" spans="1:91" s="65" customFormat="1" ht="12.95" customHeight="1" thickBot="1" x14ac:dyDescent="0.3">
      <c r="A651" s="13">
        <v>4.704358</v>
      </c>
      <c r="B651" s="13">
        <v>-74.042574000000002</v>
      </c>
      <c r="C651" s="13">
        <v>35</v>
      </c>
      <c r="D651" s="13">
        <v>35</v>
      </c>
      <c r="E651" s="13">
        <v>2454</v>
      </c>
      <c r="F651" s="3" t="s">
        <v>13</v>
      </c>
      <c r="G651" s="4" t="s">
        <v>733</v>
      </c>
      <c r="H651" s="5" t="s">
        <v>734</v>
      </c>
      <c r="I651" s="14" t="s">
        <v>1611</v>
      </c>
      <c r="J651" s="3" t="s">
        <v>1562</v>
      </c>
      <c r="K651" s="6">
        <v>40634</v>
      </c>
      <c r="L651" s="15">
        <v>12</v>
      </c>
      <c r="M651" s="3">
        <v>6</v>
      </c>
      <c r="N651" s="3">
        <f t="shared" si="570"/>
        <v>300</v>
      </c>
      <c r="O651" s="3">
        <v>25</v>
      </c>
      <c r="P651" s="14" t="s">
        <v>1554</v>
      </c>
      <c r="Q651" s="3">
        <v>440</v>
      </c>
      <c r="R651" s="14"/>
      <c r="S651" s="14"/>
      <c r="T651" s="14"/>
      <c r="U651" s="17">
        <v>3.9E-2</v>
      </c>
      <c r="V651" s="33">
        <v>0.36</v>
      </c>
      <c r="W651" s="34">
        <v>1.8</v>
      </c>
      <c r="X651" s="33">
        <v>10.3</v>
      </c>
      <c r="Y651" s="29">
        <f>0.01805*1000</f>
        <v>18.05</v>
      </c>
      <c r="Z651" s="34">
        <v>311.5</v>
      </c>
      <c r="AA651" s="21">
        <f>0.003125*1000</f>
        <v>3.125</v>
      </c>
      <c r="AB651" s="216">
        <v>0.28499999999999998</v>
      </c>
      <c r="AC651" s="237">
        <f t="shared" si="571"/>
        <v>2.4974615853628648E-3</v>
      </c>
      <c r="AD651" s="22">
        <f t="shared" si="572"/>
        <v>1.2487307926814321E-2</v>
      </c>
      <c r="AE651" s="22">
        <f t="shared" si="573"/>
        <v>7.1455150914548626E-2</v>
      </c>
      <c r="AF651" s="22">
        <f t="shared" si="574"/>
        <v>0.12521994893277694</v>
      </c>
      <c r="AG651" s="22">
        <f t="shared" si="575"/>
        <v>2.1609980106681452</v>
      </c>
      <c r="AH651" s="22">
        <f t="shared" si="576"/>
        <v>2.1679354039608197E-2</v>
      </c>
      <c r="AI651" s="238">
        <f t="shared" si="577"/>
        <v>1.5047999999999999E-3</v>
      </c>
      <c r="AJ651" s="247">
        <f t="shared" si="578"/>
        <v>8.3248719512095493E-6</v>
      </c>
      <c r="AK651" s="23">
        <f t="shared" si="579"/>
        <v>4.162435975604774E-5</v>
      </c>
      <c r="AL651" s="23">
        <f t="shared" si="580"/>
        <v>2.3818383638182875E-4</v>
      </c>
      <c r="AM651" s="23">
        <f t="shared" si="581"/>
        <v>4.173998297759231E-4</v>
      </c>
      <c r="AN651" s="23">
        <f t="shared" si="582"/>
        <v>7.2033267022271509E-3</v>
      </c>
      <c r="AO651" s="23">
        <f t="shared" si="583"/>
        <v>7.2264513465360655E-5</v>
      </c>
      <c r="AP651" s="248">
        <f t="shared" si="584"/>
        <v>5.0159999999999999E-6</v>
      </c>
      <c r="AQ651" s="256">
        <f t="shared" si="585"/>
        <v>41.624359756047738</v>
      </c>
      <c r="AR651" s="257">
        <f t="shared" si="586"/>
        <v>238.18383638182874</v>
      </c>
      <c r="AS651" s="257">
        <f t="shared" si="587"/>
        <v>417.39982977592308</v>
      </c>
      <c r="AT651" s="257">
        <f t="shared" si="588"/>
        <v>7203.3267022271511</v>
      </c>
      <c r="AU651" s="257">
        <f t="shared" si="589"/>
        <v>72.26451346536065</v>
      </c>
      <c r="AV651" s="258">
        <f t="shared" si="590"/>
        <v>5.016</v>
      </c>
      <c r="AW651" s="264">
        <v>0</v>
      </c>
      <c r="AX651" s="265">
        <f t="shared" si="591"/>
        <v>0</v>
      </c>
      <c r="AY651" s="265">
        <f t="shared" si="592"/>
        <v>0</v>
      </c>
      <c r="AZ651" s="265">
        <f t="shared" si="593"/>
        <v>0</v>
      </c>
      <c r="BA651" s="265">
        <f t="shared" si="594"/>
        <v>0</v>
      </c>
      <c r="BB651" s="265">
        <f t="shared" si="595"/>
        <v>0</v>
      </c>
      <c r="BC651" s="266">
        <f t="shared" si="596"/>
        <v>0</v>
      </c>
      <c r="BG651" s="13">
        <v>0.1</v>
      </c>
      <c r="BH651" s="13">
        <f t="shared" si="597"/>
        <v>44</v>
      </c>
      <c r="BI651"/>
      <c r="BJ651">
        <f>BH651</f>
        <v>44</v>
      </c>
      <c r="BK651" s="13">
        <f t="shared" si="598"/>
        <v>0.18000000000000002</v>
      </c>
      <c r="BL651" s="13">
        <f t="shared" si="599"/>
        <v>1.03</v>
      </c>
      <c r="BM651" s="13">
        <f t="shared" si="600"/>
        <v>1.8050000000000002</v>
      </c>
      <c r="BN651" s="13">
        <f t="shared" si="601"/>
        <v>31.150000000000002</v>
      </c>
      <c r="BO651" s="13">
        <f t="shared" si="602"/>
        <v>0.3125</v>
      </c>
      <c r="BP651" s="13">
        <f t="shared" si="603"/>
        <v>2.8499999999999998E-2</v>
      </c>
      <c r="BQ651" s="13">
        <f>((((BJ651/Q651)^2)+((BK651/W651)^2))^(1/2))*AD651</f>
        <v>1.7659720227629872E-3</v>
      </c>
      <c r="BR651" s="209">
        <f>(((((BJ651/Q651))^2)+((BL651/X651)^2))^(1/2))*AE651</f>
        <v>1.0105284352477093E-2</v>
      </c>
      <c r="BS651" s="209">
        <f>(((((BJ651/Q651))^2)+((BM651/Y651)^2))^(1/2))*AF651</f>
        <v>1.7708775006039956E-2</v>
      </c>
      <c r="BT651" s="209">
        <f>((((BJ651/Q651)^2)+((BN651/Z651)^2))^(1/2))*AG651</f>
        <v>0.30561126949481698</v>
      </c>
      <c r="BU651" s="209">
        <f>((((BJ651/Q651)^2)+((BO651/AA651)^2))^(1/2))*AH651</f>
        <v>3.0659236506301864E-3</v>
      </c>
      <c r="BV651" s="209">
        <f>((((BJ651/Q651)^2)+((BP651/AB651)^2))^(1/2))*AI651</f>
        <v>2.1281085686590336E-4</v>
      </c>
      <c r="CI651"/>
      <c r="CJ651"/>
      <c r="CK651"/>
      <c r="CL651"/>
      <c r="CM651"/>
    </row>
    <row r="652" spans="1:91" s="65" customFormat="1" ht="12.95" customHeight="1" thickBot="1" x14ac:dyDescent="0.3">
      <c r="A652" s="13">
        <v>4.7050583333333336</v>
      </c>
      <c r="B652" s="13">
        <v>-74.024580555555559</v>
      </c>
      <c r="C652" s="13">
        <v>37</v>
      </c>
      <c r="D652" s="13">
        <v>36</v>
      </c>
      <c r="E652" s="13">
        <v>2469</v>
      </c>
      <c r="F652" s="83" t="s">
        <v>13</v>
      </c>
      <c r="G652" s="59" t="s">
        <v>414</v>
      </c>
      <c r="H652" s="60" t="s">
        <v>1354</v>
      </c>
      <c r="I652" s="83" t="s">
        <v>1644</v>
      </c>
      <c r="J652" s="58"/>
      <c r="K652" s="84" t="s">
        <v>1645</v>
      </c>
      <c r="L652" s="16">
        <v>11</v>
      </c>
      <c r="M652" s="16">
        <v>7</v>
      </c>
      <c r="N652" s="3">
        <f t="shared" si="570"/>
        <v>330</v>
      </c>
      <c r="O652" s="3">
        <v>30</v>
      </c>
      <c r="P652" s="16" t="s">
        <v>1632</v>
      </c>
      <c r="Q652" s="83">
        <v>375</v>
      </c>
      <c r="R652" s="14"/>
      <c r="S652" s="14"/>
      <c r="T652" s="14"/>
      <c r="U652" s="17">
        <v>3.9E-2</v>
      </c>
      <c r="V652" s="33">
        <v>0.36</v>
      </c>
      <c r="W652" s="34">
        <v>1.8</v>
      </c>
      <c r="X652" s="33">
        <v>10.3</v>
      </c>
      <c r="Y652" s="29">
        <f>0.01805*1000</f>
        <v>18.05</v>
      </c>
      <c r="Z652" s="34">
        <v>311.5</v>
      </c>
      <c r="AA652" s="21">
        <f>0.003125*1000</f>
        <v>3.125</v>
      </c>
      <c r="AB652" s="216">
        <v>0.28499999999999998</v>
      </c>
      <c r="AC652" s="237">
        <f t="shared" si="571"/>
        <v>2.1285183966160775E-3</v>
      </c>
      <c r="AD652" s="22">
        <f t="shared" si="572"/>
        <v>1.0642591983080388E-2</v>
      </c>
      <c r="AE652" s="22">
        <f t="shared" si="573"/>
        <v>6.0899276347626673E-2</v>
      </c>
      <c r="AF652" s="22">
        <f t="shared" si="574"/>
        <v>0.10672154738588945</v>
      </c>
      <c r="AG652" s="22">
        <f t="shared" si="575"/>
        <v>1.8417596681830783</v>
      </c>
      <c r="AH652" s="22">
        <f t="shared" si="576"/>
        <v>1.8476722192847895E-2</v>
      </c>
      <c r="AI652" s="238">
        <f t="shared" si="577"/>
        <v>1.2824999999999998E-3</v>
      </c>
      <c r="AJ652" s="247">
        <f t="shared" si="578"/>
        <v>5.9125511017113259E-6</v>
      </c>
      <c r="AK652" s="23">
        <f t="shared" si="579"/>
        <v>2.9562755508556631E-5</v>
      </c>
      <c r="AL652" s="23">
        <f t="shared" si="580"/>
        <v>1.691646565211852E-4</v>
      </c>
      <c r="AM652" s="23">
        <f t="shared" si="581"/>
        <v>2.9644874273858178E-4</v>
      </c>
      <c r="AN652" s="23">
        <f t="shared" si="582"/>
        <v>5.1159990782863284E-3</v>
      </c>
      <c r="AO652" s="23">
        <f t="shared" si="583"/>
        <v>5.1324228313466378E-5</v>
      </c>
      <c r="AP652" s="248">
        <f t="shared" si="584"/>
        <v>3.5624999999999993E-6</v>
      </c>
      <c r="AQ652" s="256">
        <f t="shared" si="585"/>
        <v>29.562755508556631</v>
      </c>
      <c r="AR652" s="257">
        <f t="shared" si="586"/>
        <v>169.16465652118521</v>
      </c>
      <c r="AS652" s="257">
        <f t="shared" si="587"/>
        <v>296.44874273858176</v>
      </c>
      <c r="AT652" s="257">
        <f t="shared" si="588"/>
        <v>5115.9990782863288</v>
      </c>
      <c r="AU652" s="257">
        <f t="shared" si="589"/>
        <v>51.324228313466378</v>
      </c>
      <c r="AV652" s="258">
        <f t="shared" si="590"/>
        <v>3.5624999999999996</v>
      </c>
      <c r="AW652" s="264">
        <v>1</v>
      </c>
      <c r="AX652" s="265">
        <f t="shared" si="591"/>
        <v>29.562755508556631</v>
      </c>
      <c r="AY652" s="265">
        <f t="shared" si="592"/>
        <v>169.16465652118521</v>
      </c>
      <c r="AZ652" s="265">
        <f t="shared" si="593"/>
        <v>296.44874273858176</v>
      </c>
      <c r="BA652" s="265">
        <f t="shared" si="594"/>
        <v>5115.9990782863288</v>
      </c>
      <c r="BB652" s="265">
        <f t="shared" si="595"/>
        <v>51.324228313466378</v>
      </c>
      <c r="BC652" s="266">
        <f t="shared" si="596"/>
        <v>3.5624999999999996</v>
      </c>
      <c r="BG652" s="13">
        <v>0.1</v>
      </c>
      <c r="BH652" s="13">
        <f t="shared" si="597"/>
        <v>37.5</v>
      </c>
      <c r="BI652"/>
      <c r="BJ652">
        <f>BH652</f>
        <v>37.5</v>
      </c>
      <c r="BK652" s="13">
        <f t="shared" si="598"/>
        <v>0.18000000000000002</v>
      </c>
      <c r="BL652" s="13">
        <f t="shared" si="599"/>
        <v>1.03</v>
      </c>
      <c r="BM652" s="13">
        <f t="shared" si="600"/>
        <v>1.8050000000000002</v>
      </c>
      <c r="BN652" s="13">
        <f t="shared" si="601"/>
        <v>31.150000000000002</v>
      </c>
      <c r="BO652" s="13">
        <f t="shared" si="602"/>
        <v>0.3125</v>
      </c>
      <c r="BP652" s="13">
        <f t="shared" si="603"/>
        <v>2.8499999999999998E-2</v>
      </c>
      <c r="BQ652" s="13">
        <f>((((BJ652/Q652)^2)+((BK652/W652)^2))^(1/2))*AD652</f>
        <v>1.5050897921275461E-3</v>
      </c>
      <c r="BR652" s="209">
        <f>(((((BJ652/Q652))^2)+((BL652/X652)^2))^(1/2))*AE652</f>
        <v>8.6124582549520681E-3</v>
      </c>
      <c r="BS652" s="209">
        <f>(((((BJ652/Q652))^2)+((BM652/Y652)^2))^(1/2))*AF652</f>
        <v>1.5092705971056782E-2</v>
      </c>
      <c r="BT652" s="209">
        <f>((((BJ652/Q652)^2)+((BN652/Z652)^2))^(1/2))*AG652</f>
        <v>0.26046415013762814</v>
      </c>
      <c r="BU652" s="209">
        <f>((((BJ652/Q652)^2)+((BO652/AA652)^2))^(1/2))*AH652</f>
        <v>2.6130031113325452E-3</v>
      </c>
      <c r="BV652" s="209">
        <f>((((BJ652/Q652)^2)+((BP652/AB652)^2))^(1/2))*AI652</f>
        <v>1.8137288937434943E-4</v>
      </c>
      <c r="CI652"/>
      <c r="CJ652"/>
      <c r="CK652"/>
      <c r="CL652"/>
      <c r="CM652"/>
    </row>
    <row r="653" spans="1:91" s="65" customFormat="1" ht="12.95" customHeight="1" thickBot="1" x14ac:dyDescent="0.3">
      <c r="A653" s="13">
        <v>4.7050861111111111</v>
      </c>
      <c r="B653" s="13">
        <v>-74.125138888888884</v>
      </c>
      <c r="C653" s="13">
        <v>26</v>
      </c>
      <c r="D653" s="13">
        <v>36</v>
      </c>
      <c r="E653" s="13">
        <v>1969</v>
      </c>
      <c r="F653" s="58" t="s">
        <v>13</v>
      </c>
      <c r="G653" s="59" t="s">
        <v>1103</v>
      </c>
      <c r="H653" s="60" t="s">
        <v>1104</v>
      </c>
      <c r="I653" s="16" t="s">
        <v>1587</v>
      </c>
      <c r="J653" s="16"/>
      <c r="K653" s="67">
        <v>40281</v>
      </c>
      <c r="L653" s="16">
        <v>10</v>
      </c>
      <c r="M653" s="16">
        <v>7</v>
      </c>
      <c r="N653" s="3">
        <f t="shared" si="570"/>
        <v>300</v>
      </c>
      <c r="O653" s="3">
        <v>30</v>
      </c>
      <c r="P653" s="16" t="s">
        <v>1554</v>
      </c>
      <c r="Q653" s="62">
        <v>550</v>
      </c>
      <c r="R653" s="14"/>
      <c r="S653" s="14"/>
      <c r="T653" s="14"/>
      <c r="U653" s="17">
        <v>3.9E-2</v>
      </c>
      <c r="V653" s="33">
        <v>0.36</v>
      </c>
      <c r="W653" s="34">
        <v>1.8</v>
      </c>
      <c r="X653" s="33">
        <v>10.3</v>
      </c>
      <c r="Y653" s="29">
        <f>0.01805*1000</f>
        <v>18.05</v>
      </c>
      <c r="Z653" s="34">
        <v>311.5</v>
      </c>
      <c r="AA653" s="21">
        <f>0.003125*1000</f>
        <v>3.125</v>
      </c>
      <c r="AB653" s="216">
        <v>0.28499999999999998</v>
      </c>
      <c r="AC653" s="237">
        <f t="shared" si="571"/>
        <v>3.1218269817035803E-3</v>
      </c>
      <c r="AD653" s="22">
        <f t="shared" si="572"/>
        <v>1.5609134908517902E-2</v>
      </c>
      <c r="AE653" s="22">
        <f t="shared" si="573"/>
        <v>8.9318938643185769E-2</v>
      </c>
      <c r="AF653" s="22">
        <f t="shared" si="574"/>
        <v>0.15652493616597118</v>
      </c>
      <c r="AG653" s="22">
        <f t="shared" si="575"/>
        <v>2.701247513335181</v>
      </c>
      <c r="AH653" s="22">
        <f t="shared" si="576"/>
        <v>2.7099192549510247E-2</v>
      </c>
      <c r="AI653" s="238">
        <f t="shared" si="577"/>
        <v>1.8810000000000001E-3</v>
      </c>
      <c r="AJ653" s="247">
        <f t="shared" si="578"/>
        <v>8.6717416158432791E-6</v>
      </c>
      <c r="AK653" s="23">
        <f t="shared" si="579"/>
        <v>4.3358708079216396E-5</v>
      </c>
      <c r="AL653" s="23">
        <f t="shared" si="580"/>
        <v>2.4810816289773824E-4</v>
      </c>
      <c r="AM653" s="23">
        <f t="shared" si="581"/>
        <v>4.3479148934991998E-4</v>
      </c>
      <c r="AN653" s="23">
        <f t="shared" si="582"/>
        <v>7.503465314819947E-3</v>
      </c>
      <c r="AO653" s="23">
        <f t="shared" si="583"/>
        <v>7.5275534859750687E-5</v>
      </c>
      <c r="AP653" s="248">
        <f t="shared" si="584"/>
        <v>5.2249999999999999E-6</v>
      </c>
      <c r="AQ653" s="256">
        <f t="shared" si="585"/>
        <v>43.358708079216399</v>
      </c>
      <c r="AR653" s="257">
        <f t="shared" si="586"/>
        <v>248.10816289773825</v>
      </c>
      <c r="AS653" s="257">
        <f t="shared" si="587"/>
        <v>434.79148934991997</v>
      </c>
      <c r="AT653" s="257">
        <f t="shared" si="588"/>
        <v>7503.4653148199468</v>
      </c>
      <c r="AU653" s="257">
        <f t="shared" si="589"/>
        <v>75.275534859750692</v>
      </c>
      <c r="AV653" s="258">
        <f t="shared" si="590"/>
        <v>5.2249999999999996</v>
      </c>
      <c r="AW653" s="264">
        <v>1</v>
      </c>
      <c r="AX653" s="265">
        <f t="shared" si="591"/>
        <v>43.358708079216399</v>
      </c>
      <c r="AY653" s="265">
        <f t="shared" si="592"/>
        <v>248.10816289773825</v>
      </c>
      <c r="AZ653" s="265">
        <f t="shared" si="593"/>
        <v>434.79148934991997</v>
      </c>
      <c r="BA653" s="265">
        <f t="shared" si="594"/>
        <v>7503.4653148199468</v>
      </c>
      <c r="BB653" s="265">
        <f t="shared" si="595"/>
        <v>75.275534859750692</v>
      </c>
      <c r="BC653" s="266">
        <f t="shared" si="596"/>
        <v>5.2249999999999996</v>
      </c>
      <c r="BG653" s="13">
        <v>0.1</v>
      </c>
      <c r="BH653" s="13">
        <f t="shared" si="597"/>
        <v>55</v>
      </c>
      <c r="BI653"/>
      <c r="BJ653">
        <f>BH653</f>
        <v>55</v>
      </c>
      <c r="BK653" s="13">
        <f t="shared" si="598"/>
        <v>0.18000000000000002</v>
      </c>
      <c r="BL653" s="13">
        <f t="shared" si="599"/>
        <v>1.03</v>
      </c>
      <c r="BM653" s="13">
        <f t="shared" si="600"/>
        <v>1.8050000000000002</v>
      </c>
      <c r="BN653" s="13">
        <f t="shared" si="601"/>
        <v>31.150000000000002</v>
      </c>
      <c r="BO653" s="13">
        <f t="shared" si="602"/>
        <v>0.3125</v>
      </c>
      <c r="BP653" s="13">
        <f t="shared" si="603"/>
        <v>2.8499999999999998E-2</v>
      </c>
      <c r="BQ653" s="13">
        <f>((((BJ653/Q653)^2)+((BK653/W653)^2))^(1/2))*AD653</f>
        <v>2.2074650284537342E-3</v>
      </c>
      <c r="BR653" s="209">
        <f>(((((BJ653/Q653))^2)+((BL653/X653)^2))^(1/2))*AE653</f>
        <v>1.2631605440596364E-2</v>
      </c>
      <c r="BS653" s="209">
        <f>(((((BJ653/Q653))^2)+((BM653/Y653)^2))^(1/2))*AF653</f>
        <v>2.2135968757549945E-2</v>
      </c>
      <c r="BT653" s="209">
        <f>((((BJ653/Q653)^2)+((BN653/Z653)^2))^(1/2))*AG653</f>
        <v>0.38201408686852117</v>
      </c>
      <c r="BU653" s="209">
        <f>((((BJ653/Q653)^2)+((BO653/AA653)^2))^(1/2))*AH653</f>
        <v>3.8324045632877331E-3</v>
      </c>
      <c r="BV653" s="209">
        <f>((((BJ653/Q653)^2)+((BP653/AB653)^2))^(1/2))*AI653</f>
        <v>2.6601357108237925E-4</v>
      </c>
      <c r="CI653"/>
      <c r="CJ653"/>
      <c r="CK653"/>
      <c r="CL653"/>
      <c r="CM653"/>
    </row>
    <row r="654" spans="1:91" s="65" customFormat="1" ht="12.95" customHeight="1" thickBot="1" x14ac:dyDescent="0.3">
      <c r="A654" s="13">
        <v>4.706499</v>
      </c>
      <c r="B654" s="13">
        <v>-74.107277999999994</v>
      </c>
      <c r="C654" s="13">
        <v>28</v>
      </c>
      <c r="D654" s="13">
        <v>36</v>
      </c>
      <c r="E654" s="13">
        <v>1971</v>
      </c>
      <c r="F654" s="58" t="s">
        <v>13</v>
      </c>
      <c r="G654" s="59" t="s">
        <v>1068</v>
      </c>
      <c r="H654" s="60" t="s">
        <v>1069</v>
      </c>
      <c r="I654" s="16" t="s">
        <v>1587</v>
      </c>
      <c r="J654" s="16"/>
      <c r="K654" s="66">
        <v>40415</v>
      </c>
      <c r="L654" s="16">
        <v>14</v>
      </c>
      <c r="M654" s="16">
        <v>7</v>
      </c>
      <c r="N654" s="3">
        <f t="shared" si="570"/>
        <v>420</v>
      </c>
      <c r="O654" s="3">
        <v>30</v>
      </c>
      <c r="P654" s="16" t="s">
        <v>1554</v>
      </c>
      <c r="Q654" s="16">
        <v>450</v>
      </c>
      <c r="R654" s="14"/>
      <c r="S654" s="14"/>
      <c r="T654" s="14"/>
      <c r="U654" s="17">
        <v>3.9E-2</v>
      </c>
      <c r="V654" s="33">
        <v>0.36</v>
      </c>
      <c r="W654" s="34">
        <v>1.8</v>
      </c>
      <c r="X654" s="33">
        <v>10.3</v>
      </c>
      <c r="Y654" s="29">
        <f>0.01805*1000</f>
        <v>18.05</v>
      </c>
      <c r="Z654" s="34">
        <v>311.5</v>
      </c>
      <c r="AA654" s="21">
        <f>0.003125*1000</f>
        <v>3.125</v>
      </c>
      <c r="AB654" s="216">
        <v>0.28499999999999998</v>
      </c>
      <c r="AC654" s="237">
        <f t="shared" si="571"/>
        <v>2.5542220759392931E-3</v>
      </c>
      <c r="AD654" s="22">
        <f t="shared" si="572"/>
        <v>1.2771110379696464E-2</v>
      </c>
      <c r="AE654" s="22">
        <f t="shared" si="573"/>
        <v>7.3079131617152002E-2</v>
      </c>
      <c r="AF654" s="22">
        <f t="shared" si="574"/>
        <v>0.12806585686306735</v>
      </c>
      <c r="AG654" s="22">
        <f t="shared" si="575"/>
        <v>2.2101116018196936</v>
      </c>
      <c r="AH654" s="22">
        <f t="shared" si="576"/>
        <v>2.2172066631417475E-2</v>
      </c>
      <c r="AI654" s="238">
        <f t="shared" si="577"/>
        <v>1.539E-3</v>
      </c>
      <c r="AJ654" s="247">
        <f t="shared" si="578"/>
        <v>7.0950613220535919E-6</v>
      </c>
      <c r="AK654" s="23">
        <f t="shared" si="579"/>
        <v>3.5475306610267959E-5</v>
      </c>
      <c r="AL654" s="23">
        <f t="shared" si="580"/>
        <v>2.0299758782542222E-4</v>
      </c>
      <c r="AM654" s="23">
        <f t="shared" si="581"/>
        <v>3.5573849128629818E-4</v>
      </c>
      <c r="AN654" s="23">
        <f t="shared" si="582"/>
        <v>6.139198893943593E-3</v>
      </c>
      <c r="AO654" s="23">
        <f t="shared" si="583"/>
        <v>6.1589073976159653E-5</v>
      </c>
      <c r="AP654" s="248">
        <f t="shared" si="584"/>
        <v>4.2749999999999997E-6</v>
      </c>
      <c r="AQ654" s="256">
        <f t="shared" si="585"/>
        <v>35.475306610267957</v>
      </c>
      <c r="AR654" s="257">
        <f t="shared" si="586"/>
        <v>202.99758782542222</v>
      </c>
      <c r="AS654" s="257">
        <f t="shared" si="587"/>
        <v>355.7384912862982</v>
      </c>
      <c r="AT654" s="257">
        <f t="shared" si="588"/>
        <v>6139.1988939435932</v>
      </c>
      <c r="AU654" s="257">
        <f t="shared" si="589"/>
        <v>61.589073976159654</v>
      </c>
      <c r="AV654" s="258">
        <f t="shared" si="590"/>
        <v>4.2749999999999995</v>
      </c>
      <c r="AW654" s="264">
        <v>1</v>
      </c>
      <c r="AX654" s="265">
        <f t="shared" si="591"/>
        <v>35.475306610267957</v>
      </c>
      <c r="AY654" s="265">
        <f t="shared" si="592"/>
        <v>202.99758782542222</v>
      </c>
      <c r="AZ654" s="265">
        <f t="shared" si="593"/>
        <v>355.7384912862982</v>
      </c>
      <c r="BA654" s="265">
        <f t="shared" si="594"/>
        <v>6139.1988939435932</v>
      </c>
      <c r="BB654" s="265">
        <f t="shared" si="595"/>
        <v>61.589073976159654</v>
      </c>
      <c r="BC654" s="266">
        <f t="shared" si="596"/>
        <v>4.2749999999999995</v>
      </c>
      <c r="BG654" s="13">
        <v>0.1</v>
      </c>
      <c r="BH654" s="13">
        <f t="shared" si="597"/>
        <v>45</v>
      </c>
      <c r="BI654"/>
      <c r="BJ654">
        <f>BH654</f>
        <v>45</v>
      </c>
      <c r="BK654" s="13">
        <f t="shared" si="598"/>
        <v>0.18000000000000002</v>
      </c>
      <c r="BL654" s="13">
        <f t="shared" si="599"/>
        <v>1.03</v>
      </c>
      <c r="BM654" s="13">
        <f t="shared" si="600"/>
        <v>1.8050000000000002</v>
      </c>
      <c r="BN654" s="13">
        <f t="shared" si="601"/>
        <v>31.150000000000002</v>
      </c>
      <c r="BO654" s="13">
        <f t="shared" si="602"/>
        <v>0.3125</v>
      </c>
      <c r="BP654" s="13">
        <f t="shared" si="603"/>
        <v>2.8499999999999998E-2</v>
      </c>
      <c r="BQ654" s="13">
        <f>((((BJ654/Q654)^2)+((BK654/W654)^2))^(1/2))*AD654</f>
        <v>1.806107750553055E-3</v>
      </c>
      <c r="BR654" s="209">
        <f>(((((BJ654/Q654))^2)+((BL654/X654)^2))^(1/2))*AE654</f>
        <v>1.0334949905942482E-2</v>
      </c>
      <c r="BS654" s="209">
        <f>(((((BJ654/Q654))^2)+((BM654/Y654)^2))^(1/2))*AF654</f>
        <v>1.811124716526814E-2</v>
      </c>
      <c r="BT654" s="209">
        <f>((((BJ654/Q654)^2)+((BN654/Z654)^2))^(1/2))*AG654</f>
        <v>0.31255698016515371</v>
      </c>
      <c r="BU654" s="209">
        <f>((((BJ654/Q654)^2)+((BO654/AA654)^2))^(1/2))*AH654</f>
        <v>3.1356037335990542E-3</v>
      </c>
      <c r="BV654" s="209">
        <f>((((BJ654/Q654)^2)+((BP654/AB654)^2))^(1/2))*AI654</f>
        <v>2.1764746724921936E-4</v>
      </c>
      <c r="CI654"/>
      <c r="CJ654"/>
      <c r="CK654"/>
      <c r="CL654"/>
      <c r="CM654"/>
    </row>
    <row r="655" spans="1:91" ht="12.95" customHeight="1" thickBot="1" x14ac:dyDescent="0.3">
      <c r="A655" s="13">
        <v>4.7065099315183696</v>
      </c>
      <c r="B655" s="13">
        <v>-74.107236586560703</v>
      </c>
      <c r="C655" s="13">
        <v>28</v>
      </c>
      <c r="D655" s="13">
        <v>36</v>
      </c>
      <c r="E655" s="13">
        <v>1971</v>
      </c>
      <c r="F655" s="3" t="s">
        <v>5</v>
      </c>
      <c r="G655" s="4" t="s">
        <v>231</v>
      </c>
      <c r="H655" s="5" t="s">
        <v>232</v>
      </c>
      <c r="I655" s="14" t="s">
        <v>1589</v>
      </c>
      <c r="J655" s="3" t="s">
        <v>1553</v>
      </c>
      <c r="K655" s="6">
        <v>40617</v>
      </c>
      <c r="L655" s="15">
        <v>12</v>
      </c>
      <c r="M655" s="3">
        <v>7</v>
      </c>
      <c r="N655" s="3">
        <f t="shared" si="570"/>
        <v>360</v>
      </c>
      <c r="O655" s="3">
        <v>30</v>
      </c>
      <c r="P655" s="14" t="s">
        <v>1554</v>
      </c>
      <c r="Q655" s="3">
        <v>800</v>
      </c>
      <c r="R655" s="14"/>
      <c r="S655" s="14"/>
      <c r="T655" s="14">
        <f>0.738210935315612*Q655</f>
        <v>590.56874825248963</v>
      </c>
      <c r="U655" s="17">
        <v>3.9E-2</v>
      </c>
      <c r="V655" s="27">
        <v>2.02</v>
      </c>
      <c r="W655" s="28">
        <v>10.1</v>
      </c>
      <c r="X655" s="27">
        <v>1.9</v>
      </c>
      <c r="Y655" s="155">
        <v>18.05</v>
      </c>
      <c r="Z655" s="28">
        <v>160.19999999999999</v>
      </c>
      <c r="AA655" s="21">
        <v>3.125</v>
      </c>
      <c r="AB655" s="222">
        <v>1.0149999999999999</v>
      </c>
      <c r="AC655" s="237">
        <f t="shared" si="571"/>
        <v>4.4288143319095745E-2</v>
      </c>
      <c r="AD655" s="22">
        <f t="shared" si="572"/>
        <v>0.22144071659547876</v>
      </c>
      <c r="AE655" s="22">
        <f t="shared" si="573"/>
        <v>4.1657164508060361E-2</v>
      </c>
      <c r="AF655" s="22">
        <f t="shared" si="574"/>
        <v>0.3957430628265734</v>
      </c>
      <c r="AG655" s="22">
        <f t="shared" si="575"/>
        <v>3.5123567127322466</v>
      </c>
      <c r="AH655" s="22">
        <f t="shared" si="576"/>
        <v>6.851507320404665E-2</v>
      </c>
      <c r="AI655" s="238">
        <f t="shared" si="577"/>
        <v>1.6937127353715321E-2</v>
      </c>
      <c r="AJ655" s="247">
        <f t="shared" si="578"/>
        <v>1.2302262033082152E-4</v>
      </c>
      <c r="AK655" s="23">
        <f t="shared" si="579"/>
        <v>6.1511310165410769E-4</v>
      </c>
      <c r="AL655" s="23">
        <f t="shared" si="580"/>
        <v>1.1571434585572322E-4</v>
      </c>
      <c r="AM655" s="23">
        <f t="shared" si="581"/>
        <v>1.0992862856293705E-3</v>
      </c>
      <c r="AN655" s="23">
        <f t="shared" si="582"/>
        <v>9.7565464242562409E-3</v>
      </c>
      <c r="AO655" s="23">
        <f t="shared" si="583"/>
        <v>1.9031964778901846E-4</v>
      </c>
      <c r="AP655" s="248">
        <f t="shared" si="584"/>
        <v>4.7047575982542557E-5</v>
      </c>
      <c r="AQ655" s="256">
        <f t="shared" si="585"/>
        <v>615.11310165410771</v>
      </c>
      <c r="AR655" s="257">
        <f t="shared" si="586"/>
        <v>115.71434585572322</v>
      </c>
      <c r="AS655" s="257">
        <f t="shared" si="587"/>
        <v>1099.2862856293705</v>
      </c>
      <c r="AT655" s="257">
        <f t="shared" si="588"/>
        <v>9756.5464242562412</v>
      </c>
      <c r="AU655" s="257">
        <f t="shared" si="589"/>
        <v>190.31964778901846</v>
      </c>
      <c r="AV655" s="258">
        <f t="shared" si="590"/>
        <v>47.047575982542554</v>
      </c>
      <c r="AW655" s="264">
        <v>1</v>
      </c>
      <c r="AX655" s="265">
        <f t="shared" si="591"/>
        <v>615.11310165410771</v>
      </c>
      <c r="AY655" s="265">
        <f t="shared" si="592"/>
        <v>115.71434585572322</v>
      </c>
      <c r="AZ655" s="265">
        <f t="shared" si="593"/>
        <v>1099.2862856293705</v>
      </c>
      <c r="BA655" s="265">
        <f t="shared" si="594"/>
        <v>9756.5464242562412</v>
      </c>
      <c r="BB655" s="265">
        <f t="shared" si="595"/>
        <v>190.31964778901846</v>
      </c>
      <c r="BC655" s="266">
        <f t="shared" si="596"/>
        <v>47.047575982542554</v>
      </c>
      <c r="BD655" s="211">
        <f>'F. CONVERSIÓN DE CARBÓN A CARNE'!$F$20</f>
        <v>0.16207300021353654</v>
      </c>
      <c r="BG655" s="13">
        <v>0.1</v>
      </c>
      <c r="BH655" s="13">
        <f t="shared" si="597"/>
        <v>80</v>
      </c>
      <c r="BI655">
        <f>(((((BD655+BE655+BF655)/0.738210935315612)^2)+((BH655/Q655)^2))^(1/2))*T655</f>
        <v>142.47461247178043</v>
      </c>
      <c r="BJ655">
        <f t="shared" ref="BJ655:BJ657" si="604">(((BH655)^2)+((BI655^2))^(1/2))</f>
        <v>6542.4746124717803</v>
      </c>
      <c r="BK655" s="13">
        <f t="shared" si="598"/>
        <v>1.01</v>
      </c>
      <c r="BL655" s="13">
        <f t="shared" si="599"/>
        <v>0.19</v>
      </c>
      <c r="BM655" s="13">
        <f t="shared" si="600"/>
        <v>1.8050000000000002</v>
      </c>
      <c r="BN655" s="13">
        <f t="shared" si="601"/>
        <v>16.02</v>
      </c>
      <c r="BO655" s="13">
        <f t="shared" si="602"/>
        <v>0.3125</v>
      </c>
      <c r="BP655" s="13">
        <f t="shared" si="603"/>
        <v>0.10149999999999999</v>
      </c>
      <c r="BQ655" s="13">
        <f>((((BJ655/(Q655+R655+S655+T655))^2)+((BK655/W655)^2))^(1/2))*AD655</f>
        <v>1.0420897739612849</v>
      </c>
      <c r="BR655" s="209">
        <f>((((BJ655/(Q655+R655+S655+T655))^2)+((BL655/X655)^2))^(1/2))*AE655</f>
        <v>0.19603669015113279</v>
      </c>
      <c r="BS655" s="209">
        <f>(((((BJ655/(Q655+R655+S655+T655))^2)+((BM655/Y655)^2))^(1/2))*AF655)</f>
        <v>1.8623485564357614</v>
      </c>
      <c r="BT655" s="209">
        <f>((((BJ655/(Q655+R655+S655+T655))^2)+((BN655/Z655)^2))^(1/2))*AG655</f>
        <v>16.528988295900771</v>
      </c>
      <c r="BU655" s="209">
        <f>((((BJ655/(Q655+R655+S655+T655))^2)+((BO655/AA655)^2))^(1/2))*AH655</f>
        <v>0.32242876669594212</v>
      </c>
      <c r="BV655" s="209">
        <f>((((BJ655/(Q655+R655+S655+T655))^2)+((BP655/AB655)^2))^(1/2))*AI655</f>
        <v>7.9705338236550211E-2</v>
      </c>
      <c r="CI655"/>
      <c r="CJ655"/>
      <c r="CK655"/>
      <c r="CL655"/>
      <c r="CM655"/>
    </row>
    <row r="656" spans="1:91" s="65" customFormat="1" ht="12.95" customHeight="1" thickBot="1" x14ac:dyDescent="0.3">
      <c r="A656" s="13">
        <v>4.7077939999999998</v>
      </c>
      <c r="B656" s="13">
        <v>-74.118979999999993</v>
      </c>
      <c r="C656" s="13">
        <v>27</v>
      </c>
      <c r="D656" s="13">
        <v>36</v>
      </c>
      <c r="E656" s="13">
        <v>1970</v>
      </c>
      <c r="F656" s="3" t="s">
        <v>13</v>
      </c>
      <c r="G656" s="4" t="s">
        <v>259</v>
      </c>
      <c r="H656" s="5" t="s">
        <v>1592</v>
      </c>
      <c r="I656" s="14" t="s">
        <v>1587</v>
      </c>
      <c r="J656" s="3" t="s">
        <v>1557</v>
      </c>
      <c r="K656" s="6">
        <v>40659</v>
      </c>
      <c r="L656" s="15">
        <v>12</v>
      </c>
      <c r="M656" s="3">
        <v>2</v>
      </c>
      <c r="N656" s="3">
        <f t="shared" si="570"/>
        <v>96</v>
      </c>
      <c r="O656" s="3">
        <v>8</v>
      </c>
      <c r="P656" s="14" t="s">
        <v>1554</v>
      </c>
      <c r="Q656" s="3">
        <v>60</v>
      </c>
      <c r="R656" s="14"/>
      <c r="S656" s="14">
        <f>0.392899638837687*Q656</f>
        <v>23.573978330261223</v>
      </c>
      <c r="T656" s="14"/>
      <c r="U656" s="17">
        <v>3.9E-2</v>
      </c>
      <c r="V656" s="27">
        <v>2</v>
      </c>
      <c r="W656" s="28">
        <v>10</v>
      </c>
      <c r="X656" s="27">
        <v>4.3</v>
      </c>
      <c r="Y656" s="29">
        <v>18.05</v>
      </c>
      <c r="Z656" s="28">
        <v>148.69999999999999</v>
      </c>
      <c r="AA656" s="31">
        <v>3.125</v>
      </c>
      <c r="AB656" s="225">
        <v>0.90300000000000002</v>
      </c>
      <c r="AC656" s="237">
        <f t="shared" si="571"/>
        <v>2.6353888941385841E-3</v>
      </c>
      <c r="AD656" s="22">
        <f t="shared" si="572"/>
        <v>1.3176944470692922E-2</v>
      </c>
      <c r="AE656" s="22">
        <f t="shared" si="573"/>
        <v>5.6660861223979554E-3</v>
      </c>
      <c r="AF656" s="22">
        <f t="shared" si="574"/>
        <v>2.3784384769600722E-2</v>
      </c>
      <c r="AG656" s="22">
        <f t="shared" si="575"/>
        <v>0.19594116427920372</v>
      </c>
      <c r="AH656" s="22">
        <f t="shared" si="576"/>
        <v>4.1177951470915382E-3</v>
      </c>
      <c r="AI656" s="238">
        <f t="shared" si="577"/>
        <v>9.0560762918671066E-4</v>
      </c>
      <c r="AJ656" s="247">
        <f t="shared" si="578"/>
        <v>2.7451967647276917E-5</v>
      </c>
      <c r="AK656" s="23">
        <f t="shared" si="579"/>
        <v>1.3725983823638461E-4</v>
      </c>
      <c r="AL656" s="23">
        <f t="shared" si="580"/>
        <v>5.9021730441645371E-5</v>
      </c>
      <c r="AM656" s="23">
        <f t="shared" si="581"/>
        <v>2.4775400801667417E-4</v>
      </c>
      <c r="AN656" s="23">
        <f t="shared" si="582"/>
        <v>2.0410537945750387E-3</v>
      </c>
      <c r="AO656" s="23">
        <f t="shared" si="583"/>
        <v>4.2893699448870192E-5</v>
      </c>
      <c r="AP656" s="248">
        <f t="shared" si="584"/>
        <v>9.4334128040282355E-6</v>
      </c>
      <c r="AQ656" s="256">
        <f t="shared" si="585"/>
        <v>137.25983823638461</v>
      </c>
      <c r="AR656" s="257">
        <f t="shared" si="586"/>
        <v>59.021730441645367</v>
      </c>
      <c r="AS656" s="257">
        <f t="shared" si="587"/>
        <v>247.75400801667416</v>
      </c>
      <c r="AT656" s="257">
        <f t="shared" si="588"/>
        <v>2041.0537945750386</v>
      </c>
      <c r="AU656" s="257">
        <f t="shared" si="589"/>
        <v>42.893699448870194</v>
      </c>
      <c r="AV656" s="258">
        <f t="shared" si="590"/>
        <v>9.4334128040282348</v>
      </c>
      <c r="AW656" s="264">
        <v>0</v>
      </c>
      <c r="AX656" s="265">
        <f t="shared" si="591"/>
        <v>0</v>
      </c>
      <c r="AY656" s="265">
        <f t="shared" si="592"/>
        <v>0</v>
      </c>
      <c r="AZ656" s="265">
        <f t="shared" si="593"/>
        <v>0</v>
      </c>
      <c r="BA656" s="265">
        <f t="shared" si="594"/>
        <v>0</v>
      </c>
      <c r="BB656" s="265">
        <f t="shared" si="595"/>
        <v>0</v>
      </c>
      <c r="BC656" s="266">
        <f t="shared" si="596"/>
        <v>0</v>
      </c>
      <c r="BE656" s="212">
        <f>'F. CONVERSIÓN DE CARBÓN A CARNE'!$H$20</f>
        <v>8.6971304768698895E-2</v>
      </c>
      <c r="BG656" s="13">
        <v>0.1</v>
      </c>
      <c r="BH656" s="13">
        <f t="shared" si="597"/>
        <v>6</v>
      </c>
      <c r="BI656">
        <f>(((((BD656+BE656+BF656)/0.392899638837687)^2)+((BH656/Q656)^2))^(1/2))*S656</f>
        <v>5.7260590998144547</v>
      </c>
      <c r="BJ656">
        <f t="shared" si="604"/>
        <v>41.726059099814456</v>
      </c>
      <c r="BK656" s="13">
        <f t="shared" si="598"/>
        <v>1</v>
      </c>
      <c r="BL656" s="13">
        <f t="shared" si="599"/>
        <v>0.43</v>
      </c>
      <c r="BM656" s="13">
        <f t="shared" si="600"/>
        <v>1.8050000000000002</v>
      </c>
      <c r="BN656" s="13">
        <f t="shared" si="601"/>
        <v>14.87</v>
      </c>
      <c r="BO656" s="13">
        <f t="shared" si="602"/>
        <v>0.3125</v>
      </c>
      <c r="BP656" s="13">
        <f t="shared" si="603"/>
        <v>9.0300000000000005E-2</v>
      </c>
      <c r="BQ656" s="13">
        <f>((((BJ656/(Q656+R656+S656+T656))^2)+((BK656/W656)^2))^(1/2))*AD656</f>
        <v>6.7095297958246541E-3</v>
      </c>
      <c r="BR656" s="209">
        <f>((((BJ656/(Q656+R656+S656+T656))^2)+((BL656/X656)^2))^(1/2))*AE656</f>
        <v>2.885097812204601E-3</v>
      </c>
      <c r="BS656" s="209">
        <f>(((((BJ656/(Q656+R656+S656+T656))^2)+((BM656/Y656)^2))^(1/2))*AF656)</f>
        <v>1.21107012814635E-2</v>
      </c>
      <c r="BT656" s="209">
        <f>((((BJ656/(Q656+R656+S656+T656))^2)+((BN656/Z656)^2))^(1/2))*AG656</f>
        <v>9.9770708063912597E-2</v>
      </c>
      <c r="BU656" s="209">
        <f>((((BJ656/(Q656+R656+S656+T656))^2)+((BO656/AA656)^2))^(1/2))*AH656</f>
        <v>2.0967280611952047E-3</v>
      </c>
      <c r="BV656" s="209">
        <f>((((BJ656/(Q656+R656+S656+T656))^2)+((BP656/AB656)^2))^(1/2))*AI656</f>
        <v>4.6112369865931733E-4</v>
      </c>
      <c r="CI656"/>
      <c r="CJ656"/>
      <c r="CK656"/>
      <c r="CL656"/>
      <c r="CM656"/>
    </row>
    <row r="657" spans="1:91" s="65" customFormat="1" ht="12.95" customHeight="1" thickBot="1" x14ac:dyDescent="0.3">
      <c r="A657" s="13">
        <v>4.7078976475859404</v>
      </c>
      <c r="B657" s="13">
        <v>-74.105725719324298</v>
      </c>
      <c r="C657" s="13">
        <v>28</v>
      </c>
      <c r="D657" s="13">
        <v>36</v>
      </c>
      <c r="E657" s="13">
        <v>1971</v>
      </c>
      <c r="F657" s="3" t="s">
        <v>5</v>
      </c>
      <c r="G657" s="4" t="s">
        <v>221</v>
      </c>
      <c r="H657" s="5" t="s">
        <v>222</v>
      </c>
      <c r="I657" s="14" t="s">
        <v>1587</v>
      </c>
      <c r="J657" s="3" t="s">
        <v>1553</v>
      </c>
      <c r="K657" s="6">
        <v>40617</v>
      </c>
      <c r="L657" s="15">
        <v>12</v>
      </c>
      <c r="M657" s="3">
        <v>7</v>
      </c>
      <c r="N657" s="3">
        <f t="shared" si="570"/>
        <v>360</v>
      </c>
      <c r="O657" s="3">
        <v>30</v>
      </c>
      <c r="P657" s="14" t="s">
        <v>1554</v>
      </c>
      <c r="Q657" s="3">
        <v>1400</v>
      </c>
      <c r="R657" s="14"/>
      <c r="S657" s="14"/>
      <c r="T657" s="14">
        <f>0.738210935315612*Q657</f>
        <v>1033.4953094418568</v>
      </c>
      <c r="U657" s="17">
        <v>3.9E-2</v>
      </c>
      <c r="V657" s="27">
        <v>2.02</v>
      </c>
      <c r="W657" s="28">
        <v>10.1</v>
      </c>
      <c r="X657" s="27">
        <v>1.9</v>
      </c>
      <c r="Y657" s="155">
        <v>18.05</v>
      </c>
      <c r="Z657" s="28">
        <v>160.19999999999999</v>
      </c>
      <c r="AA657" s="21">
        <v>3.125</v>
      </c>
      <c r="AB657" s="222">
        <v>1.0149999999999999</v>
      </c>
      <c r="AC657" s="237">
        <f t="shared" si="571"/>
        <v>7.750425080841758E-2</v>
      </c>
      <c r="AD657" s="22">
        <f t="shared" si="572"/>
        <v>0.38752125404208781</v>
      </c>
      <c r="AE657" s="22">
        <f t="shared" si="573"/>
        <v>7.2900037889105637E-2</v>
      </c>
      <c r="AF657" s="22">
        <f t="shared" si="574"/>
        <v>0.6925503599465036</v>
      </c>
      <c r="AG657" s="22">
        <f t="shared" si="575"/>
        <v>6.1466242472814336</v>
      </c>
      <c r="AH657" s="22">
        <f t="shared" si="576"/>
        <v>0.11990137810708165</v>
      </c>
      <c r="AI657" s="238">
        <f t="shared" si="577"/>
        <v>2.9639972869001815E-2</v>
      </c>
      <c r="AJ657" s="247">
        <f t="shared" si="578"/>
        <v>2.1528958557893773E-4</v>
      </c>
      <c r="AK657" s="23">
        <f t="shared" si="579"/>
        <v>1.0764479278946883E-3</v>
      </c>
      <c r="AL657" s="23">
        <f t="shared" si="580"/>
        <v>2.0250010524751566E-4</v>
      </c>
      <c r="AM657" s="23">
        <f t="shared" si="581"/>
        <v>1.9237509998513988E-3</v>
      </c>
      <c r="AN657" s="23">
        <f t="shared" si="582"/>
        <v>1.7073956242448427E-2</v>
      </c>
      <c r="AO657" s="23">
        <f t="shared" si="583"/>
        <v>3.3305938363078238E-4</v>
      </c>
      <c r="AP657" s="248">
        <f t="shared" si="584"/>
        <v>8.2333257969449485E-5</v>
      </c>
      <c r="AQ657" s="256">
        <f t="shared" si="585"/>
        <v>1076.4479278946883</v>
      </c>
      <c r="AR657" s="257">
        <f t="shared" si="586"/>
        <v>202.50010524751565</v>
      </c>
      <c r="AS657" s="257">
        <f t="shared" si="587"/>
        <v>1923.7509998513988</v>
      </c>
      <c r="AT657" s="257">
        <f t="shared" si="588"/>
        <v>17073.956242448428</v>
      </c>
      <c r="AU657" s="257">
        <f t="shared" si="589"/>
        <v>333.05938363078241</v>
      </c>
      <c r="AV657" s="258">
        <f t="shared" si="590"/>
        <v>82.333257969449491</v>
      </c>
      <c r="AW657" s="264">
        <v>1</v>
      </c>
      <c r="AX657" s="265">
        <f t="shared" si="591"/>
        <v>1076.4479278946883</v>
      </c>
      <c r="AY657" s="265">
        <f t="shared" si="592"/>
        <v>202.50010524751565</v>
      </c>
      <c r="AZ657" s="265">
        <f t="shared" si="593"/>
        <v>1923.7509998513988</v>
      </c>
      <c r="BA657" s="265">
        <f t="shared" si="594"/>
        <v>17073.956242448428</v>
      </c>
      <c r="BB657" s="265">
        <f t="shared" si="595"/>
        <v>333.05938363078241</v>
      </c>
      <c r="BC657" s="266">
        <f t="shared" si="596"/>
        <v>82.333257969449491</v>
      </c>
      <c r="BD657" s="211">
        <f>'F. CONVERSIÓN DE CARBÓN A CARNE'!$F$20</f>
        <v>0.16207300021353654</v>
      </c>
      <c r="BG657" s="13">
        <v>0.1</v>
      </c>
      <c r="BH657" s="13">
        <f t="shared" si="597"/>
        <v>140</v>
      </c>
      <c r="BI657">
        <f>(((((BD657+BE657+BF657)/0.738210935315612)^2)+((BH657/Q657)^2))^(1/2))*T657</f>
        <v>249.33057182561575</v>
      </c>
      <c r="BJ657">
        <f t="shared" si="604"/>
        <v>19849.330571825616</v>
      </c>
      <c r="BK657" s="13">
        <f t="shared" si="598"/>
        <v>1.01</v>
      </c>
      <c r="BL657" s="13">
        <f t="shared" si="599"/>
        <v>0.19</v>
      </c>
      <c r="BM657" s="13">
        <f t="shared" si="600"/>
        <v>1.8050000000000002</v>
      </c>
      <c r="BN657" s="13">
        <f t="shared" si="601"/>
        <v>16.02</v>
      </c>
      <c r="BO657" s="13">
        <f t="shared" si="602"/>
        <v>0.3125</v>
      </c>
      <c r="BP657" s="13">
        <f t="shared" si="603"/>
        <v>0.10149999999999999</v>
      </c>
      <c r="BQ657" s="13">
        <f>((((BJ657/(Q657+R657+S657+T657))^2)+((BK657/W657)^2))^(1/2))*AD657</f>
        <v>3.1611384225282291</v>
      </c>
      <c r="BR657" s="209">
        <f>((((BJ657/(Q657+R657+S657+T657))^2)+((BL657/X657)^2))^(1/2))*AE657</f>
        <v>0.59466960423798376</v>
      </c>
      <c r="BS657" s="209">
        <f>(((((BJ657/(Q657+R657+S657+T657))^2)+((BM657/Y657)^2))^(1/2))*AF657)</f>
        <v>5.6493612402608457</v>
      </c>
      <c r="BT657" s="209">
        <f>((((BJ657/(Q657+R657+S657+T657))^2)+((BN657/Z657)^2))^(1/2))*AG657</f>
        <v>50.140037157328948</v>
      </c>
      <c r="BU657" s="209">
        <f>((((BJ657/(Q657+R657+S657+T657))^2)+((BO657/AA657)^2))^(1/2))*AH657</f>
        <v>0.97807500697036809</v>
      </c>
      <c r="BV657" s="209">
        <f>((((BJ657/(Q657+R657+S657+T657))^2)+((BP657/AB657)^2))^(1/2))*AI657</f>
        <v>0.24178301474199862</v>
      </c>
      <c r="CI657"/>
      <c r="CJ657"/>
      <c r="CK657"/>
      <c r="CL657"/>
      <c r="CM657"/>
    </row>
    <row r="658" spans="1:91" s="65" customFormat="1" ht="12.95" customHeight="1" thickBot="1" x14ac:dyDescent="0.3">
      <c r="A658" s="13">
        <v>4.7079680000000002</v>
      </c>
      <c r="B658" s="13">
        <v>-74.071707000000004</v>
      </c>
      <c r="C658" s="13">
        <v>32</v>
      </c>
      <c r="D658" s="13">
        <v>36</v>
      </c>
      <c r="E658" s="13">
        <v>2464</v>
      </c>
      <c r="F658" s="3" t="s">
        <v>5</v>
      </c>
      <c r="G658" s="4" t="s">
        <v>810</v>
      </c>
      <c r="H658" s="5" t="s">
        <v>811</v>
      </c>
      <c r="I658" s="14" t="s">
        <v>1587</v>
      </c>
      <c r="J658" s="3" t="s">
        <v>1559</v>
      </c>
      <c r="K658" s="6">
        <v>40636</v>
      </c>
      <c r="L658" s="15">
        <v>12</v>
      </c>
      <c r="M658" s="3">
        <v>7</v>
      </c>
      <c r="N658" s="3">
        <f t="shared" si="570"/>
        <v>360</v>
      </c>
      <c r="O658" s="3">
        <v>30</v>
      </c>
      <c r="P658" s="14" t="s">
        <v>1593</v>
      </c>
      <c r="Q658" s="3">
        <v>1000</v>
      </c>
      <c r="R658" s="14"/>
      <c r="S658" s="14"/>
      <c r="T658" s="14"/>
      <c r="U658" s="17">
        <v>3.9E-2</v>
      </c>
      <c r="V658" s="143">
        <v>2.8800000000000002E-3</v>
      </c>
      <c r="W658" s="143">
        <v>3.2000000000000002E-3</v>
      </c>
      <c r="X658" s="143">
        <v>7.5000000000000002E-4</v>
      </c>
      <c r="Y658" s="146">
        <v>4.0000000000000003E-5</v>
      </c>
      <c r="Z658" s="143">
        <v>6.7999999999999996E-3</v>
      </c>
      <c r="AA658" s="146">
        <v>2.64</v>
      </c>
      <c r="AB658" s="221">
        <v>1.4999999999999999E-2</v>
      </c>
      <c r="AC658" s="237">
        <f t="shared" si="571"/>
        <v>4.5408392461142987E-5</v>
      </c>
      <c r="AD658" s="22">
        <f t="shared" si="572"/>
        <v>5.045376940126999E-5</v>
      </c>
      <c r="AE658" s="22">
        <f t="shared" si="573"/>
        <v>1.1825102203422653E-5</v>
      </c>
      <c r="AF658" s="22">
        <f t="shared" si="574"/>
        <v>6.3067211751587475E-7</v>
      </c>
      <c r="AG658" s="22">
        <f t="shared" si="575"/>
        <v>1.072142599776987E-4</v>
      </c>
      <c r="AH658" s="22">
        <f t="shared" si="576"/>
        <v>4.1624359756047738E-2</v>
      </c>
      <c r="AI658" s="238">
        <f t="shared" si="577"/>
        <v>1.8000000000000001E-4</v>
      </c>
      <c r="AJ658" s="247">
        <f t="shared" si="578"/>
        <v>1.2613442350317495E-7</v>
      </c>
      <c r="AK658" s="23">
        <f t="shared" si="579"/>
        <v>1.4014935944797219E-7</v>
      </c>
      <c r="AL658" s="23">
        <f t="shared" si="580"/>
        <v>3.2847506120618483E-8</v>
      </c>
      <c r="AM658" s="23">
        <f t="shared" si="581"/>
        <v>1.751866993099652E-9</v>
      </c>
      <c r="AN658" s="23">
        <f t="shared" si="582"/>
        <v>2.9781738882694085E-7</v>
      </c>
      <c r="AO658" s="23">
        <f t="shared" si="583"/>
        <v>1.1562322154457705E-4</v>
      </c>
      <c r="AP658" s="248">
        <f t="shared" si="584"/>
        <v>5.0000000000000008E-7</v>
      </c>
      <c r="AQ658" s="256">
        <f t="shared" si="585"/>
        <v>0.14014935944797219</v>
      </c>
      <c r="AR658" s="257">
        <f t="shared" si="586"/>
        <v>3.2847506120618486E-2</v>
      </c>
      <c r="AS658" s="257">
        <f t="shared" si="587"/>
        <v>1.7518669930996521E-3</v>
      </c>
      <c r="AT658" s="257">
        <f t="shared" si="588"/>
        <v>0.29781738882694087</v>
      </c>
      <c r="AU658" s="257">
        <f t="shared" si="589"/>
        <v>115.62322154457705</v>
      </c>
      <c r="AV658" s="258">
        <f t="shared" si="590"/>
        <v>0.50000000000000011</v>
      </c>
      <c r="AW658" s="264">
        <v>1</v>
      </c>
      <c r="AX658" s="265">
        <f t="shared" si="591"/>
        <v>0.14014935944797219</v>
      </c>
      <c r="AY658" s="265">
        <f t="shared" si="592"/>
        <v>3.2847506120618486E-2</v>
      </c>
      <c r="AZ658" s="265">
        <f t="shared" si="593"/>
        <v>1.7518669930996521E-3</v>
      </c>
      <c r="BA658" s="265">
        <f t="shared" si="594"/>
        <v>0.29781738882694087</v>
      </c>
      <c r="BB658" s="265">
        <f t="shared" si="595"/>
        <v>115.62322154457705</v>
      </c>
      <c r="BC658" s="266">
        <f t="shared" si="596"/>
        <v>0.50000000000000011</v>
      </c>
      <c r="BG658" s="13">
        <v>0.1</v>
      </c>
      <c r="BH658" s="13">
        <f t="shared" si="597"/>
        <v>100</v>
      </c>
      <c r="BI658"/>
      <c r="BJ658">
        <f>BH658</f>
        <v>100</v>
      </c>
      <c r="BK658" s="13">
        <f t="shared" si="598"/>
        <v>3.2000000000000003E-4</v>
      </c>
      <c r="BL658" s="13">
        <f t="shared" si="599"/>
        <v>7.5000000000000007E-5</v>
      </c>
      <c r="BM658" s="13">
        <f t="shared" si="600"/>
        <v>4.0000000000000007E-6</v>
      </c>
      <c r="BN658" s="13">
        <f t="shared" si="601"/>
        <v>6.8000000000000005E-4</v>
      </c>
      <c r="BO658" s="13">
        <f t="shared" si="602"/>
        <v>0.26400000000000001</v>
      </c>
      <c r="BP658" s="13">
        <f t="shared" si="603"/>
        <v>1.5E-3</v>
      </c>
      <c r="BQ658" s="13">
        <f>((((BJ658/Q658)^2)+((BK658/W658)^2))^(1/2))*AD658</f>
        <v>7.1352404960120705E-6</v>
      </c>
      <c r="BR658" s="209">
        <f>(((((BJ658/Q658))^2)+((BL658/X658)^2))^(1/2))*AE658</f>
        <v>1.6723219912528289E-6</v>
      </c>
      <c r="BS658" s="209">
        <f>(((((BJ658/Q658))^2)+((BM658/Y658)^2))^(1/2))*AF658</f>
        <v>8.9190506200150857E-8</v>
      </c>
      <c r="BT658" s="209">
        <f>((((BJ658/Q658)^2)+((BN658/Z658)^2))^(1/2))*AG658</f>
        <v>1.5162386054025646E-5</v>
      </c>
      <c r="BU658" s="209">
        <f>((((BJ658/Q658)^2)+((BO658/AA658)^2))^(1/2))*AH658</f>
        <v>5.8865734092099576E-3</v>
      </c>
      <c r="BV658" s="209">
        <f>((((BJ658/Q658)^2)+((BP658/AB658)^2))^(1/2))*AI658</f>
        <v>2.5455844122715716E-5</v>
      </c>
      <c r="CI658"/>
      <c r="CJ658"/>
      <c r="CK658"/>
      <c r="CL658"/>
      <c r="CM658"/>
    </row>
    <row r="659" spans="1:91" s="65" customFormat="1" ht="12.95" customHeight="1" thickBot="1" x14ac:dyDescent="0.3">
      <c r="A659" s="13">
        <v>4.7087476121623197</v>
      </c>
      <c r="B659" s="13">
        <v>-74.122458633285405</v>
      </c>
      <c r="C659" s="13">
        <v>27</v>
      </c>
      <c r="D659" s="13">
        <v>36</v>
      </c>
      <c r="E659" s="13">
        <v>1970</v>
      </c>
      <c r="F659" s="58" t="s">
        <v>13</v>
      </c>
      <c r="G659" s="59" t="s">
        <v>1132</v>
      </c>
      <c r="H659" s="60" t="s">
        <v>1133</v>
      </c>
      <c r="I659" s="16" t="s">
        <v>1587</v>
      </c>
      <c r="J659" s="16"/>
      <c r="K659" s="72">
        <v>40408</v>
      </c>
      <c r="L659" s="62">
        <v>12</v>
      </c>
      <c r="M659" s="16">
        <v>7</v>
      </c>
      <c r="N659" s="3">
        <f t="shared" si="570"/>
        <v>360</v>
      </c>
      <c r="O659" s="3">
        <v>30</v>
      </c>
      <c r="P659" s="16" t="s">
        <v>1593</v>
      </c>
      <c r="Q659" s="62">
        <v>550</v>
      </c>
      <c r="R659" s="14"/>
      <c r="S659" s="14"/>
      <c r="T659" s="14"/>
      <c r="U659" s="17">
        <v>3.9E-2</v>
      </c>
      <c r="V659" s="143">
        <v>2.8800000000000002E-3</v>
      </c>
      <c r="W659" s="143">
        <v>3.2000000000000002E-3</v>
      </c>
      <c r="X659" s="143">
        <v>7.5000000000000002E-4</v>
      </c>
      <c r="Y659" s="146">
        <v>4.0000000000000003E-5</v>
      </c>
      <c r="Z659" s="143">
        <v>6.7999999999999996E-3</v>
      </c>
      <c r="AA659" s="146">
        <v>2.64</v>
      </c>
      <c r="AB659" s="221">
        <v>1.4999999999999999E-2</v>
      </c>
      <c r="AC659" s="237">
        <f t="shared" si="571"/>
        <v>2.4974615853628644E-5</v>
      </c>
      <c r="AD659" s="22">
        <f t="shared" si="572"/>
        <v>2.7749573170698493E-5</v>
      </c>
      <c r="AE659" s="22">
        <f t="shared" si="573"/>
        <v>6.5038062118824593E-6</v>
      </c>
      <c r="AF659" s="22">
        <f t="shared" si="574"/>
        <v>3.4686966463373119E-7</v>
      </c>
      <c r="AG659" s="22">
        <f t="shared" si="575"/>
        <v>5.8967842987734291E-5</v>
      </c>
      <c r="AH659" s="22">
        <f t="shared" si="576"/>
        <v>2.2893397865826257E-2</v>
      </c>
      <c r="AI659" s="238">
        <f t="shared" si="577"/>
        <v>9.8999999999999994E-5</v>
      </c>
      <c r="AJ659" s="247">
        <f t="shared" si="578"/>
        <v>6.937393292674624E-8</v>
      </c>
      <c r="AK659" s="23">
        <f t="shared" si="579"/>
        <v>7.7082147696384702E-8</v>
      </c>
      <c r="AL659" s="23">
        <f t="shared" si="580"/>
        <v>1.8066128366340164E-8</v>
      </c>
      <c r="AM659" s="23">
        <f t="shared" si="581"/>
        <v>9.6352684620480882E-10</v>
      </c>
      <c r="AN659" s="23">
        <f t="shared" si="582"/>
        <v>1.6379956385481747E-7</v>
      </c>
      <c r="AO659" s="23">
        <f t="shared" si="583"/>
        <v>6.3592771849517376E-5</v>
      </c>
      <c r="AP659" s="248">
        <f t="shared" si="584"/>
        <v>2.7499999999999996E-7</v>
      </c>
      <c r="AQ659" s="256">
        <f t="shared" si="585"/>
        <v>7.7082147696384704E-2</v>
      </c>
      <c r="AR659" s="257">
        <f t="shared" si="586"/>
        <v>1.8066128366340164E-2</v>
      </c>
      <c r="AS659" s="257">
        <f t="shared" si="587"/>
        <v>9.6352684620480884E-4</v>
      </c>
      <c r="AT659" s="257">
        <f t="shared" si="588"/>
        <v>0.16379956385481748</v>
      </c>
      <c r="AU659" s="257">
        <f t="shared" si="589"/>
        <v>63.592771849517376</v>
      </c>
      <c r="AV659" s="258">
        <f t="shared" si="590"/>
        <v>0.27499999999999997</v>
      </c>
      <c r="AW659" s="264">
        <v>1</v>
      </c>
      <c r="AX659" s="265">
        <f t="shared" si="591"/>
        <v>7.7082147696384704E-2</v>
      </c>
      <c r="AY659" s="265">
        <f t="shared" si="592"/>
        <v>1.8066128366340164E-2</v>
      </c>
      <c r="AZ659" s="265">
        <f t="shared" si="593"/>
        <v>9.6352684620480884E-4</v>
      </c>
      <c r="BA659" s="265">
        <f t="shared" si="594"/>
        <v>0.16379956385481748</v>
      </c>
      <c r="BB659" s="265">
        <f t="shared" si="595"/>
        <v>63.592771849517376</v>
      </c>
      <c r="BC659" s="266">
        <f t="shared" si="596"/>
        <v>0.27499999999999997</v>
      </c>
      <c r="BG659" s="13">
        <v>0.1</v>
      </c>
      <c r="BH659" s="13">
        <f t="shared" si="597"/>
        <v>55</v>
      </c>
      <c r="BI659"/>
      <c r="BJ659">
        <f>BH659</f>
        <v>55</v>
      </c>
      <c r="BK659" s="13">
        <f t="shared" si="598"/>
        <v>3.2000000000000003E-4</v>
      </c>
      <c r="BL659" s="13">
        <f t="shared" si="599"/>
        <v>7.5000000000000007E-5</v>
      </c>
      <c r="BM659" s="13">
        <f t="shared" si="600"/>
        <v>4.0000000000000007E-6</v>
      </c>
      <c r="BN659" s="13">
        <f t="shared" si="601"/>
        <v>6.8000000000000005E-4</v>
      </c>
      <c r="BO659" s="13">
        <f t="shared" si="602"/>
        <v>0.26400000000000001</v>
      </c>
      <c r="BP659" s="13">
        <f t="shared" si="603"/>
        <v>1.5E-3</v>
      </c>
      <c r="BQ659" s="13">
        <f>((((BJ659/Q659)^2)+((BK659/W659)^2))^(1/2))*AD659</f>
        <v>3.9243822728066389E-6</v>
      </c>
      <c r="BR659" s="209">
        <f>(((((BJ659/Q659))^2)+((BL659/X659)^2))^(1/2))*AE659</f>
        <v>9.1977709518905595E-7</v>
      </c>
      <c r="BS659" s="209">
        <f>(((((BJ659/Q659))^2)+((BM659/Y659)^2))^(1/2))*AF659</f>
        <v>4.9054778410082988E-8</v>
      </c>
      <c r="BT659" s="209">
        <f>((((BJ659/Q659)^2)+((BN659/Z659)^2))^(1/2))*AG659</f>
        <v>8.3393123297141065E-6</v>
      </c>
      <c r="BU659" s="209">
        <f>((((BJ659/Q659)^2)+((BO659/AA659)^2))^(1/2))*AH659</f>
        <v>3.2376153750654771E-3</v>
      </c>
      <c r="BV659" s="209">
        <f>((((BJ659/Q659)^2)+((BP659/AB659)^2))^(1/2))*AI659</f>
        <v>1.4000714267493643E-5</v>
      </c>
      <c r="CI659"/>
      <c r="CJ659"/>
      <c r="CK659"/>
      <c r="CL659"/>
      <c r="CM659"/>
    </row>
    <row r="660" spans="1:91" s="65" customFormat="1" ht="12.95" customHeight="1" thickBot="1" x14ac:dyDescent="0.3">
      <c r="A660" s="13">
        <v>4.7089583333333334</v>
      </c>
      <c r="B660" s="13">
        <v>-74.030316666666664</v>
      </c>
      <c r="C660" s="13">
        <v>37</v>
      </c>
      <c r="D660" s="13">
        <v>36</v>
      </c>
      <c r="E660" s="13">
        <v>2469</v>
      </c>
      <c r="F660" s="64" t="s">
        <v>13</v>
      </c>
      <c r="G660" s="59" t="s">
        <v>1127</v>
      </c>
      <c r="H660" s="60" t="s">
        <v>1128</v>
      </c>
      <c r="I660" s="16" t="s">
        <v>1611</v>
      </c>
      <c r="J660" s="68"/>
      <c r="K660" s="73">
        <v>39828</v>
      </c>
      <c r="L660" s="68">
        <v>6</v>
      </c>
      <c r="M660" s="16">
        <v>7</v>
      </c>
      <c r="N660" s="3">
        <f t="shared" si="570"/>
        <v>180</v>
      </c>
      <c r="O660" s="3">
        <v>30</v>
      </c>
      <c r="P660" s="16" t="s">
        <v>1632</v>
      </c>
      <c r="Q660" s="62">
        <v>550</v>
      </c>
      <c r="R660" s="14"/>
      <c r="S660" s="14"/>
      <c r="T660" s="14"/>
      <c r="U660" s="17">
        <v>3.9E-2</v>
      </c>
      <c r="V660" s="33">
        <v>0.36</v>
      </c>
      <c r="W660" s="34">
        <v>1.8</v>
      </c>
      <c r="X660" s="33">
        <v>10.3</v>
      </c>
      <c r="Y660" s="29">
        <f>0.01805*1000</f>
        <v>18.05</v>
      </c>
      <c r="Z660" s="34">
        <v>311.5</v>
      </c>
      <c r="AA660" s="21">
        <f>0.003125*1000</f>
        <v>3.125</v>
      </c>
      <c r="AB660" s="216">
        <v>0.28499999999999998</v>
      </c>
      <c r="AC660" s="237">
        <f t="shared" si="571"/>
        <v>3.1218269817035803E-3</v>
      </c>
      <c r="AD660" s="22">
        <f t="shared" si="572"/>
        <v>1.5609134908517902E-2</v>
      </c>
      <c r="AE660" s="22">
        <f t="shared" si="573"/>
        <v>8.9318938643185769E-2</v>
      </c>
      <c r="AF660" s="22">
        <f t="shared" si="574"/>
        <v>0.15652493616597118</v>
      </c>
      <c r="AG660" s="22">
        <f t="shared" si="575"/>
        <v>2.701247513335181</v>
      </c>
      <c r="AH660" s="22">
        <f t="shared" si="576"/>
        <v>2.7099192549510247E-2</v>
      </c>
      <c r="AI660" s="238">
        <f t="shared" si="577"/>
        <v>1.8810000000000001E-3</v>
      </c>
      <c r="AJ660" s="247">
        <f t="shared" si="578"/>
        <v>8.6717416158432791E-6</v>
      </c>
      <c r="AK660" s="23">
        <f t="shared" si="579"/>
        <v>4.3358708079216396E-5</v>
      </c>
      <c r="AL660" s="23">
        <f t="shared" si="580"/>
        <v>2.4810816289773824E-4</v>
      </c>
      <c r="AM660" s="23">
        <f t="shared" si="581"/>
        <v>4.3479148934991998E-4</v>
      </c>
      <c r="AN660" s="23">
        <f t="shared" si="582"/>
        <v>7.503465314819947E-3</v>
      </c>
      <c r="AO660" s="23">
        <f t="shared" si="583"/>
        <v>7.5275534859750687E-5</v>
      </c>
      <c r="AP660" s="248">
        <f t="shared" si="584"/>
        <v>5.2249999999999999E-6</v>
      </c>
      <c r="AQ660" s="256">
        <f t="shared" si="585"/>
        <v>43.358708079216399</v>
      </c>
      <c r="AR660" s="257">
        <f t="shared" si="586"/>
        <v>248.10816289773825</v>
      </c>
      <c r="AS660" s="257">
        <f t="shared" si="587"/>
        <v>434.79148934991997</v>
      </c>
      <c r="AT660" s="257">
        <f t="shared" si="588"/>
        <v>7503.4653148199468</v>
      </c>
      <c r="AU660" s="257">
        <f t="shared" si="589"/>
        <v>75.275534859750692</v>
      </c>
      <c r="AV660" s="258">
        <f t="shared" si="590"/>
        <v>5.2249999999999996</v>
      </c>
      <c r="AW660" s="264">
        <v>1</v>
      </c>
      <c r="AX660" s="265">
        <f t="shared" si="591"/>
        <v>43.358708079216399</v>
      </c>
      <c r="AY660" s="265">
        <f t="shared" si="592"/>
        <v>248.10816289773825</v>
      </c>
      <c r="AZ660" s="265">
        <f t="shared" si="593"/>
        <v>434.79148934991997</v>
      </c>
      <c r="BA660" s="265">
        <f t="shared" si="594"/>
        <v>7503.4653148199468</v>
      </c>
      <c r="BB660" s="265">
        <f t="shared" si="595"/>
        <v>75.275534859750692</v>
      </c>
      <c r="BC660" s="266">
        <f t="shared" si="596"/>
        <v>5.2249999999999996</v>
      </c>
      <c r="BG660" s="13">
        <v>0.1</v>
      </c>
      <c r="BH660" s="13">
        <f t="shared" si="597"/>
        <v>55</v>
      </c>
      <c r="BI660"/>
      <c r="BJ660">
        <f>BH660</f>
        <v>55</v>
      </c>
      <c r="BK660" s="13">
        <f t="shared" si="598"/>
        <v>0.18000000000000002</v>
      </c>
      <c r="BL660" s="13">
        <f t="shared" si="599"/>
        <v>1.03</v>
      </c>
      <c r="BM660" s="13">
        <f t="shared" si="600"/>
        <v>1.8050000000000002</v>
      </c>
      <c r="BN660" s="13">
        <f t="shared" si="601"/>
        <v>31.150000000000002</v>
      </c>
      <c r="BO660" s="13">
        <f t="shared" si="602"/>
        <v>0.3125</v>
      </c>
      <c r="BP660" s="13">
        <f t="shared" si="603"/>
        <v>2.8499999999999998E-2</v>
      </c>
      <c r="BQ660" s="13">
        <f>((((BJ660/Q660)^2)+((BK660/W660)^2))^(1/2))*AD660</f>
        <v>2.2074650284537342E-3</v>
      </c>
      <c r="BR660" s="209">
        <f>(((((BJ660/Q660))^2)+((BL660/X660)^2))^(1/2))*AE660</f>
        <v>1.2631605440596364E-2</v>
      </c>
      <c r="BS660" s="209">
        <f>(((((BJ660/Q660))^2)+((BM660/Y660)^2))^(1/2))*AF660</f>
        <v>2.2135968757549945E-2</v>
      </c>
      <c r="BT660" s="209">
        <f>((((BJ660/Q660)^2)+((BN660/Z660)^2))^(1/2))*AG660</f>
        <v>0.38201408686852117</v>
      </c>
      <c r="BU660" s="209">
        <f>((((BJ660/Q660)^2)+((BO660/AA660)^2))^(1/2))*AH660</f>
        <v>3.8324045632877331E-3</v>
      </c>
      <c r="BV660" s="209">
        <f>((((BJ660/Q660)^2)+((BP660/AB660)^2))^(1/2))*AI660</f>
        <v>2.6601357108237925E-4</v>
      </c>
      <c r="CI660"/>
      <c r="CJ660"/>
      <c r="CK660"/>
      <c r="CL660"/>
      <c r="CM660"/>
    </row>
    <row r="661" spans="1:91" s="65" customFormat="1" ht="12.95" customHeight="1" thickBot="1" x14ac:dyDescent="0.3">
      <c r="A661" s="13">
        <v>4.7096689999999999</v>
      </c>
      <c r="B661" s="13">
        <v>-74.119084999999998</v>
      </c>
      <c r="C661" s="13">
        <v>27</v>
      </c>
      <c r="D661" s="13">
        <v>36</v>
      </c>
      <c r="E661" s="13">
        <v>1970</v>
      </c>
      <c r="F661" s="3" t="s">
        <v>5</v>
      </c>
      <c r="G661" s="4" t="s">
        <v>219</v>
      </c>
      <c r="H661" s="5" t="s">
        <v>220</v>
      </c>
      <c r="I661" s="14" t="s">
        <v>1587</v>
      </c>
      <c r="J661" s="3" t="s">
        <v>1551</v>
      </c>
      <c r="K661" s="6">
        <v>40659</v>
      </c>
      <c r="L661" s="15">
        <v>12</v>
      </c>
      <c r="M661" s="3">
        <v>7</v>
      </c>
      <c r="N661" s="3">
        <f t="shared" si="570"/>
        <v>360</v>
      </c>
      <c r="O661" s="3">
        <v>30</v>
      </c>
      <c r="P661" s="14" t="s">
        <v>1554</v>
      </c>
      <c r="Q661" s="3">
        <v>400</v>
      </c>
      <c r="R661" s="14"/>
      <c r="S661" s="14"/>
      <c r="T661" s="14"/>
      <c r="U661" s="17">
        <v>3.9E-2</v>
      </c>
      <c r="V661" s="33">
        <v>0.36</v>
      </c>
      <c r="W661" s="34">
        <v>1.8</v>
      </c>
      <c r="X661" s="33">
        <v>10.3</v>
      </c>
      <c r="Y661" s="29">
        <f>0.01805*1000</f>
        <v>18.05</v>
      </c>
      <c r="Z661" s="34">
        <v>311.5</v>
      </c>
      <c r="AA661" s="21">
        <f>0.003125*1000</f>
        <v>3.125</v>
      </c>
      <c r="AB661" s="216">
        <v>0.28499999999999998</v>
      </c>
      <c r="AC661" s="237">
        <f t="shared" si="571"/>
        <v>2.2704196230571494E-3</v>
      </c>
      <c r="AD661" s="22">
        <f t="shared" si="572"/>
        <v>1.1352098115285748E-2</v>
      </c>
      <c r="AE661" s="22">
        <f t="shared" si="573"/>
        <v>6.4959228104135097E-2</v>
      </c>
      <c r="AF661" s="22">
        <f t="shared" si="574"/>
        <v>0.1138363172116154</v>
      </c>
      <c r="AG661" s="22">
        <f t="shared" si="575"/>
        <v>1.9645436460619501</v>
      </c>
      <c r="AH661" s="22">
        <f t="shared" si="576"/>
        <v>1.9708503672371088E-2</v>
      </c>
      <c r="AI661" s="238">
        <f t="shared" si="577"/>
        <v>1.3679999999999999E-3</v>
      </c>
      <c r="AJ661" s="247">
        <f t="shared" si="578"/>
        <v>6.3067211751587479E-6</v>
      </c>
      <c r="AK661" s="23">
        <f t="shared" si="579"/>
        <v>3.153360587579374E-5</v>
      </c>
      <c r="AL661" s="23">
        <f t="shared" si="580"/>
        <v>1.8044230028926416E-4</v>
      </c>
      <c r="AM661" s="23">
        <f t="shared" si="581"/>
        <v>3.1621199225448723E-4</v>
      </c>
      <c r="AN661" s="23">
        <f t="shared" si="582"/>
        <v>5.4570656835054169E-3</v>
      </c>
      <c r="AO661" s="23">
        <f t="shared" si="583"/>
        <v>5.4745843534364136E-5</v>
      </c>
      <c r="AP661" s="248">
        <f t="shared" si="584"/>
        <v>3.7999999999999996E-6</v>
      </c>
      <c r="AQ661" s="256">
        <f t="shared" si="585"/>
        <v>31.533605875793739</v>
      </c>
      <c r="AR661" s="257">
        <f t="shared" si="586"/>
        <v>180.44230028926415</v>
      </c>
      <c r="AS661" s="257">
        <f t="shared" si="587"/>
        <v>316.21199225448726</v>
      </c>
      <c r="AT661" s="257">
        <f t="shared" si="588"/>
        <v>5457.0656835054169</v>
      </c>
      <c r="AU661" s="257">
        <f t="shared" si="589"/>
        <v>54.745843534364134</v>
      </c>
      <c r="AV661" s="258">
        <f t="shared" si="590"/>
        <v>3.8</v>
      </c>
      <c r="AW661" s="264">
        <v>1</v>
      </c>
      <c r="AX661" s="265">
        <f t="shared" si="591"/>
        <v>31.533605875793739</v>
      </c>
      <c r="AY661" s="265">
        <f t="shared" si="592"/>
        <v>180.44230028926415</v>
      </c>
      <c r="AZ661" s="265">
        <f t="shared" si="593"/>
        <v>316.21199225448726</v>
      </c>
      <c r="BA661" s="265">
        <f t="shared" si="594"/>
        <v>5457.0656835054169</v>
      </c>
      <c r="BB661" s="265">
        <f t="shared" si="595"/>
        <v>54.745843534364134</v>
      </c>
      <c r="BC661" s="266">
        <f t="shared" si="596"/>
        <v>3.8</v>
      </c>
      <c r="BG661" s="13">
        <v>0.1</v>
      </c>
      <c r="BH661" s="13">
        <f t="shared" si="597"/>
        <v>40</v>
      </c>
      <c r="BI661"/>
      <c r="BJ661">
        <f>BH661</f>
        <v>40</v>
      </c>
      <c r="BK661" s="13">
        <f t="shared" si="598"/>
        <v>0.18000000000000002</v>
      </c>
      <c r="BL661" s="13">
        <f t="shared" si="599"/>
        <v>1.03</v>
      </c>
      <c r="BM661" s="13">
        <f t="shared" si="600"/>
        <v>1.8050000000000002</v>
      </c>
      <c r="BN661" s="13">
        <f t="shared" si="601"/>
        <v>31.150000000000002</v>
      </c>
      <c r="BO661" s="13">
        <f t="shared" si="602"/>
        <v>0.3125</v>
      </c>
      <c r="BP661" s="13">
        <f t="shared" si="603"/>
        <v>2.8499999999999998E-2</v>
      </c>
      <c r="BQ661" s="13">
        <f>((((BJ661/Q661)^2)+((BK661/W661)^2))^(1/2))*AD661</f>
        <v>1.6054291116027158E-3</v>
      </c>
      <c r="BR661" s="209">
        <f>(((((BJ661/Q661))^2)+((BL661/X661)^2))^(1/2))*AE661</f>
        <v>9.1866221386155376E-3</v>
      </c>
      <c r="BS661" s="209">
        <f>(((((BJ661/Q661))^2)+((BM661/Y661)^2))^(1/2))*AF661</f>
        <v>1.6098886369127232E-2</v>
      </c>
      <c r="BT661" s="209">
        <f>((((BJ661/Q661)^2)+((BN661/Z661)^2))^(1/2))*AG661</f>
        <v>0.27782842681346998</v>
      </c>
      <c r="BU661" s="209">
        <f>((((BJ661/Q661)^2)+((BO661/AA661)^2))^(1/2))*AH661</f>
        <v>2.7872033187547147E-3</v>
      </c>
      <c r="BV661" s="209">
        <f>((((BJ661/Q661)^2)+((BP661/AB661)^2))^(1/2))*AI661</f>
        <v>1.9346441533263942E-4</v>
      </c>
      <c r="CI661"/>
      <c r="CJ661"/>
      <c r="CK661"/>
      <c r="CL661"/>
      <c r="CM661"/>
    </row>
    <row r="662" spans="1:91" s="65" customFormat="1" ht="12.95" customHeight="1" thickBot="1" x14ac:dyDescent="0.3">
      <c r="A662" s="13">
        <v>4.7097592163322997</v>
      </c>
      <c r="B662" s="13">
        <v>-74.102929107415207</v>
      </c>
      <c r="C662" s="13">
        <v>29</v>
      </c>
      <c r="D662" s="13">
        <v>36</v>
      </c>
      <c r="E662" s="13">
        <v>2461</v>
      </c>
      <c r="F662" s="3" t="s">
        <v>13</v>
      </c>
      <c r="G662" s="4" t="s">
        <v>270</v>
      </c>
      <c r="H662" s="5" t="s">
        <v>271</v>
      </c>
      <c r="I662" s="14" t="s">
        <v>1587</v>
      </c>
      <c r="J662" s="3" t="s">
        <v>1564</v>
      </c>
      <c r="K662" s="6">
        <v>40617</v>
      </c>
      <c r="L662" s="15">
        <v>12</v>
      </c>
      <c r="M662" s="3">
        <v>7</v>
      </c>
      <c r="N662" s="3">
        <f t="shared" si="570"/>
        <v>360</v>
      </c>
      <c r="O662" s="3">
        <v>30</v>
      </c>
      <c r="P662" s="14" t="s">
        <v>1554</v>
      </c>
      <c r="Q662" s="3">
        <v>1800</v>
      </c>
      <c r="R662" s="14">
        <f>0.565555287076649*Q662</f>
        <v>1017.9995167379683</v>
      </c>
      <c r="S662" s="14"/>
      <c r="T662" s="14"/>
      <c r="U662" s="17">
        <v>3.9E-2</v>
      </c>
      <c r="V662" s="27">
        <v>2.0099999999999998</v>
      </c>
      <c r="W662" s="28">
        <v>10.050000000000001</v>
      </c>
      <c r="X662" s="27">
        <v>3.0999999999999996</v>
      </c>
      <c r="Y662" s="29">
        <v>18.05</v>
      </c>
      <c r="Z662" s="28">
        <v>154.44999999999999</v>
      </c>
      <c r="AA662" s="31">
        <v>3.125</v>
      </c>
      <c r="AB662" s="225">
        <v>0.95899999999999996</v>
      </c>
      <c r="AC662" s="237">
        <f t="shared" si="571"/>
        <v>8.9305994549587264E-2</v>
      </c>
      <c r="AD662" s="22">
        <f t="shared" si="572"/>
        <v>0.44652997274793638</v>
      </c>
      <c r="AE662" s="22">
        <f t="shared" si="573"/>
        <v>0.13773561348443808</v>
      </c>
      <c r="AF662" s="22">
        <f t="shared" si="574"/>
        <v>0.80197671722390573</v>
      </c>
      <c r="AG662" s="22">
        <f t="shared" si="575"/>
        <v>6.8623437105391822</v>
      </c>
      <c r="AH662" s="22">
        <f t="shared" si="576"/>
        <v>0.13884638456092552</v>
      </c>
      <c r="AI662" s="238">
        <f t="shared" si="577"/>
        <v>3.2429538438620543E-2</v>
      </c>
      <c r="AJ662" s="247">
        <f t="shared" si="578"/>
        <v>2.4807220708218685E-4</v>
      </c>
      <c r="AK662" s="23">
        <f t="shared" si="579"/>
        <v>1.2403610354109343E-3</v>
      </c>
      <c r="AL662" s="23">
        <f t="shared" si="580"/>
        <v>3.8259892634566131E-4</v>
      </c>
      <c r="AM662" s="23">
        <f t="shared" si="581"/>
        <v>2.2277131033997381E-3</v>
      </c>
      <c r="AN662" s="23">
        <f t="shared" si="582"/>
        <v>1.9062065862608838E-2</v>
      </c>
      <c r="AO662" s="23">
        <f t="shared" si="583"/>
        <v>3.8568440155812645E-4</v>
      </c>
      <c r="AP662" s="248">
        <f t="shared" si="584"/>
        <v>9.0082051218390405E-5</v>
      </c>
      <c r="AQ662" s="256">
        <f t="shared" si="585"/>
        <v>1240.3610354109344</v>
      </c>
      <c r="AR662" s="257">
        <f t="shared" si="586"/>
        <v>382.59892634566131</v>
      </c>
      <c r="AS662" s="257">
        <f t="shared" si="587"/>
        <v>2227.713103399738</v>
      </c>
      <c r="AT662" s="257">
        <f t="shared" si="588"/>
        <v>19062.065862608837</v>
      </c>
      <c r="AU662" s="257">
        <f t="shared" si="589"/>
        <v>385.68440155812647</v>
      </c>
      <c r="AV662" s="258">
        <f t="shared" si="590"/>
        <v>90.082051218390404</v>
      </c>
      <c r="AW662" s="264">
        <v>1</v>
      </c>
      <c r="AX662" s="265">
        <f t="shared" si="591"/>
        <v>1240.3610354109344</v>
      </c>
      <c r="AY662" s="265">
        <f t="shared" si="592"/>
        <v>382.59892634566131</v>
      </c>
      <c r="AZ662" s="265">
        <f t="shared" si="593"/>
        <v>2227.713103399738</v>
      </c>
      <c r="BA662" s="265">
        <f t="shared" si="594"/>
        <v>19062.065862608837</v>
      </c>
      <c r="BB662" s="265">
        <f t="shared" si="595"/>
        <v>385.68440155812647</v>
      </c>
      <c r="BC662" s="266">
        <f t="shared" si="596"/>
        <v>90.082051218390404</v>
      </c>
      <c r="BF662" s="210">
        <f>'F. CONVERSIÓN DE CARBÓN A CARNE'!$L$20</f>
        <v>0.24417195935985944</v>
      </c>
      <c r="BG662" s="13">
        <v>0.1</v>
      </c>
      <c r="BH662" s="13">
        <f t="shared" si="597"/>
        <v>180</v>
      </c>
      <c r="BI662">
        <f>(((((BD662+BE662+BF662)/0.565555287076649)^2)+((BH662/Q662)^2))^(1/2))*R662</f>
        <v>451.14504801750604</v>
      </c>
      <c r="BJ662">
        <f>(((BH662)^2)+((BI662^2))^(1/2))</f>
        <v>32851.145048017504</v>
      </c>
      <c r="BK662" s="13">
        <f t="shared" si="598"/>
        <v>1.0050000000000001</v>
      </c>
      <c r="BL662" s="13">
        <f t="shared" si="599"/>
        <v>0.31</v>
      </c>
      <c r="BM662" s="13">
        <f t="shared" si="600"/>
        <v>1.8050000000000002</v>
      </c>
      <c r="BN662" s="13">
        <f t="shared" si="601"/>
        <v>15.445</v>
      </c>
      <c r="BO662" s="13">
        <f t="shared" si="602"/>
        <v>0.3125</v>
      </c>
      <c r="BP662" s="13">
        <f t="shared" si="603"/>
        <v>9.5899999999999999E-2</v>
      </c>
      <c r="BQ662" s="13">
        <f>((((BJ662/(Q662+R662+S662+T662))^2)+((BK662/W662)^2))^(1/2))*AD662</f>
        <v>5.2056646941816584</v>
      </c>
      <c r="BR662" s="209">
        <f>((((BJ662/(Q662+R662+S662+T662))^2)+((BL662/X662)^2))^(1/2))*AE662</f>
        <v>1.605727418105785</v>
      </c>
      <c r="BS662" s="209">
        <f>(((((BJ662/(Q662+R662+S662+T662))^2)+((BM662/Y662)^2))^(1/2))*AF662)</f>
        <v>9.3494773860675568</v>
      </c>
      <c r="BT662" s="209">
        <f>((((BJ662/(Q662+R662+S662+T662))^2)+((BN662/Z662)^2))^(1/2))*AG662</f>
        <v>80.001483782722119</v>
      </c>
      <c r="BU662" s="209">
        <f>((((BJ662/(Q662+R662+S662+T662))^2)+((BO662/AA662)^2))^(1/2))*AH662</f>
        <v>1.6186768327679288</v>
      </c>
      <c r="BV662" s="209">
        <f>((((BJ662/(Q662+R662+S662+T662))^2)+((BP662/AB662)^2))^(1/2))*AI662</f>
        <v>0.37806488612541661</v>
      </c>
      <c r="CI662"/>
      <c r="CJ662"/>
      <c r="CK662"/>
      <c r="CL662"/>
      <c r="CM662"/>
    </row>
    <row r="663" spans="1:91" s="65" customFormat="1" ht="12.95" customHeight="1" thickBot="1" x14ac:dyDescent="0.3">
      <c r="A663" s="13">
        <v>4.709867</v>
      </c>
      <c r="B663" s="13">
        <v>-74.123484000000005</v>
      </c>
      <c r="C663" s="13">
        <v>26</v>
      </c>
      <c r="D663" s="13">
        <v>36</v>
      </c>
      <c r="E663" s="13">
        <v>1969</v>
      </c>
      <c r="F663" s="3" t="s">
        <v>13</v>
      </c>
      <c r="G663" s="4" t="s">
        <v>262</v>
      </c>
      <c r="H663" s="5" t="s">
        <v>263</v>
      </c>
      <c r="I663" s="14" t="s">
        <v>1587</v>
      </c>
      <c r="J663" s="3" t="s">
        <v>1556</v>
      </c>
      <c r="K663" s="6">
        <v>40659</v>
      </c>
      <c r="L663" s="15">
        <v>12</v>
      </c>
      <c r="M663" s="3">
        <v>7</v>
      </c>
      <c r="N663" s="3">
        <f t="shared" si="570"/>
        <v>360</v>
      </c>
      <c r="O663" s="3">
        <v>30</v>
      </c>
      <c r="P663" s="14" t="s">
        <v>1593</v>
      </c>
      <c r="Q663" s="3">
        <v>1000</v>
      </c>
      <c r="R663" s="14"/>
      <c r="S663" s="14"/>
      <c r="T663" s="14"/>
      <c r="U663" s="17">
        <v>3.9E-2</v>
      </c>
      <c r="V663" s="143">
        <v>2.8800000000000002E-3</v>
      </c>
      <c r="W663" s="143">
        <v>3.2000000000000002E-3</v>
      </c>
      <c r="X663" s="143">
        <v>7.5000000000000002E-4</v>
      </c>
      <c r="Y663" s="146">
        <v>4.0000000000000003E-5</v>
      </c>
      <c r="Z663" s="143">
        <v>6.7999999999999996E-3</v>
      </c>
      <c r="AA663" s="146">
        <v>2.64</v>
      </c>
      <c r="AB663" s="221">
        <v>1.4999999999999999E-2</v>
      </c>
      <c r="AC663" s="237">
        <f t="shared" si="571"/>
        <v>4.5408392461142987E-5</v>
      </c>
      <c r="AD663" s="22">
        <f t="shared" si="572"/>
        <v>5.045376940126999E-5</v>
      </c>
      <c r="AE663" s="22">
        <f t="shared" si="573"/>
        <v>1.1825102203422653E-5</v>
      </c>
      <c r="AF663" s="22">
        <f t="shared" si="574"/>
        <v>6.3067211751587475E-7</v>
      </c>
      <c r="AG663" s="22">
        <f t="shared" si="575"/>
        <v>1.072142599776987E-4</v>
      </c>
      <c r="AH663" s="22">
        <f t="shared" si="576"/>
        <v>4.1624359756047738E-2</v>
      </c>
      <c r="AI663" s="238">
        <f t="shared" si="577"/>
        <v>1.8000000000000001E-4</v>
      </c>
      <c r="AJ663" s="247">
        <f t="shared" si="578"/>
        <v>1.2613442350317495E-7</v>
      </c>
      <c r="AK663" s="23">
        <f t="shared" si="579"/>
        <v>1.4014935944797219E-7</v>
      </c>
      <c r="AL663" s="23">
        <f t="shared" si="580"/>
        <v>3.2847506120618483E-8</v>
      </c>
      <c r="AM663" s="23">
        <f t="shared" si="581"/>
        <v>1.751866993099652E-9</v>
      </c>
      <c r="AN663" s="23">
        <f t="shared" si="582"/>
        <v>2.9781738882694085E-7</v>
      </c>
      <c r="AO663" s="23">
        <f t="shared" si="583"/>
        <v>1.1562322154457705E-4</v>
      </c>
      <c r="AP663" s="248">
        <f t="shared" si="584"/>
        <v>5.0000000000000008E-7</v>
      </c>
      <c r="AQ663" s="256">
        <f t="shared" si="585"/>
        <v>0.14014935944797219</v>
      </c>
      <c r="AR663" s="257">
        <f t="shared" si="586"/>
        <v>3.2847506120618486E-2</v>
      </c>
      <c r="AS663" s="257">
        <f t="shared" si="587"/>
        <v>1.7518669930996521E-3</v>
      </c>
      <c r="AT663" s="257">
        <f t="shared" si="588"/>
        <v>0.29781738882694087</v>
      </c>
      <c r="AU663" s="257">
        <f t="shared" si="589"/>
        <v>115.62322154457705</v>
      </c>
      <c r="AV663" s="258">
        <f t="shared" si="590"/>
        <v>0.50000000000000011</v>
      </c>
      <c r="AW663" s="264">
        <v>1</v>
      </c>
      <c r="AX663" s="265">
        <f t="shared" si="591"/>
        <v>0.14014935944797219</v>
      </c>
      <c r="AY663" s="265">
        <f t="shared" si="592"/>
        <v>3.2847506120618486E-2</v>
      </c>
      <c r="AZ663" s="265">
        <f t="shared" si="593"/>
        <v>1.7518669930996521E-3</v>
      </c>
      <c r="BA663" s="265">
        <f t="shared" si="594"/>
        <v>0.29781738882694087</v>
      </c>
      <c r="BB663" s="265">
        <f t="shared" si="595"/>
        <v>115.62322154457705</v>
      </c>
      <c r="BC663" s="266">
        <f t="shared" si="596"/>
        <v>0.50000000000000011</v>
      </c>
      <c r="BG663" s="13">
        <v>0.1</v>
      </c>
      <c r="BH663" s="13">
        <f t="shared" si="597"/>
        <v>100</v>
      </c>
      <c r="BI663"/>
      <c r="BJ663">
        <f>BH663</f>
        <v>100</v>
      </c>
      <c r="BK663" s="13">
        <f t="shared" si="598"/>
        <v>3.2000000000000003E-4</v>
      </c>
      <c r="BL663" s="13">
        <f t="shared" si="599"/>
        <v>7.5000000000000007E-5</v>
      </c>
      <c r="BM663" s="13">
        <f t="shared" si="600"/>
        <v>4.0000000000000007E-6</v>
      </c>
      <c r="BN663" s="13">
        <f t="shared" si="601"/>
        <v>6.8000000000000005E-4</v>
      </c>
      <c r="BO663" s="13">
        <f t="shared" si="602"/>
        <v>0.26400000000000001</v>
      </c>
      <c r="BP663" s="13">
        <f t="shared" si="603"/>
        <v>1.5E-3</v>
      </c>
      <c r="BQ663" s="13">
        <f>((((BJ663/Q663)^2)+((BK663/W663)^2))^(1/2))*AD663</f>
        <v>7.1352404960120705E-6</v>
      </c>
      <c r="BR663" s="209">
        <f>(((((BJ663/Q663))^2)+((BL663/X663)^2))^(1/2))*AE663</f>
        <v>1.6723219912528289E-6</v>
      </c>
      <c r="BS663" s="209">
        <f>(((((BJ663/Q663))^2)+((BM663/Y663)^2))^(1/2))*AF663</f>
        <v>8.9190506200150857E-8</v>
      </c>
      <c r="BT663" s="209">
        <f>((((BJ663/Q663)^2)+((BN663/Z663)^2))^(1/2))*AG663</f>
        <v>1.5162386054025646E-5</v>
      </c>
      <c r="BU663" s="209">
        <f>((((BJ663/Q663)^2)+((BO663/AA663)^2))^(1/2))*AH663</f>
        <v>5.8865734092099576E-3</v>
      </c>
      <c r="BV663" s="209">
        <f>((((BJ663/Q663)^2)+((BP663/AB663)^2))^(1/2))*AI663</f>
        <v>2.5455844122715716E-5</v>
      </c>
      <c r="CI663"/>
      <c r="CJ663"/>
      <c r="CK663"/>
      <c r="CL663"/>
      <c r="CM663"/>
    </row>
    <row r="664" spans="1:91" s="65" customFormat="1" ht="12.95" customHeight="1" thickBot="1" x14ac:dyDescent="0.3">
      <c r="A664" s="13">
        <v>4.7106079999999997</v>
      </c>
      <c r="B664" s="13">
        <v>-74.139681999999993</v>
      </c>
      <c r="C664" s="13">
        <v>25</v>
      </c>
      <c r="D664" s="13">
        <v>36</v>
      </c>
      <c r="E664" s="13">
        <v>1968</v>
      </c>
      <c r="F664" s="3" t="s">
        <v>13</v>
      </c>
      <c r="G664" s="4" t="s">
        <v>288</v>
      </c>
      <c r="H664" s="5" t="s">
        <v>289</v>
      </c>
      <c r="I664" s="14" t="s">
        <v>1587</v>
      </c>
      <c r="J664" s="3" t="s">
        <v>1559</v>
      </c>
      <c r="K664" s="6">
        <v>40636</v>
      </c>
      <c r="L664" s="15">
        <v>12</v>
      </c>
      <c r="M664" s="3">
        <v>7</v>
      </c>
      <c r="N664" s="3">
        <f t="shared" si="570"/>
        <v>360</v>
      </c>
      <c r="O664" s="3">
        <v>30</v>
      </c>
      <c r="P664" s="14" t="s">
        <v>1554</v>
      </c>
      <c r="Q664" s="3">
        <v>500</v>
      </c>
      <c r="R664" s="14">
        <f>0.565555287076649*Q664</f>
        <v>282.77764353832453</v>
      </c>
      <c r="S664" s="14"/>
      <c r="T664" s="14"/>
      <c r="U664" s="17">
        <v>3.9E-2</v>
      </c>
      <c r="V664" s="27">
        <v>2.0099999999999998</v>
      </c>
      <c r="W664" s="28">
        <v>10.050000000000001</v>
      </c>
      <c r="X664" s="27">
        <v>3.0999999999999996</v>
      </c>
      <c r="Y664" s="29">
        <v>18.05</v>
      </c>
      <c r="Z664" s="28">
        <v>154.44999999999999</v>
      </c>
      <c r="AA664" s="31">
        <v>3.125</v>
      </c>
      <c r="AB664" s="225">
        <v>0.95899999999999996</v>
      </c>
      <c r="AC664" s="237">
        <f t="shared" si="571"/>
        <v>2.480722070821869E-2</v>
      </c>
      <c r="AD664" s="22">
        <f t="shared" si="572"/>
        <v>0.12403610354109347</v>
      </c>
      <c r="AE664" s="22">
        <f t="shared" si="573"/>
        <v>3.8259892634566139E-2</v>
      </c>
      <c r="AF664" s="22">
        <f t="shared" si="574"/>
        <v>0.22277131033997383</v>
      </c>
      <c r="AG664" s="22">
        <f t="shared" si="575"/>
        <v>1.9062065862608841</v>
      </c>
      <c r="AH664" s="22">
        <f t="shared" si="576"/>
        <v>3.8568440155812643E-2</v>
      </c>
      <c r="AI664" s="238">
        <f t="shared" si="577"/>
        <v>9.0082051218390389E-3</v>
      </c>
      <c r="AJ664" s="247">
        <f t="shared" si="578"/>
        <v>6.8908946411718578E-5</v>
      </c>
      <c r="AK664" s="23">
        <f t="shared" si="579"/>
        <v>3.4454473205859296E-4</v>
      </c>
      <c r="AL664" s="23">
        <f t="shared" si="580"/>
        <v>1.062774795404615E-4</v>
      </c>
      <c r="AM664" s="23">
        <f t="shared" si="581"/>
        <v>6.1880919538881613E-4</v>
      </c>
      <c r="AN664" s="23">
        <f t="shared" si="582"/>
        <v>5.2950182951691229E-3</v>
      </c>
      <c r="AO664" s="23">
        <f t="shared" si="583"/>
        <v>1.0713455598836846E-4</v>
      </c>
      <c r="AP664" s="248">
        <f t="shared" si="584"/>
        <v>2.5022792005108441E-5</v>
      </c>
      <c r="AQ664" s="256">
        <f t="shared" si="585"/>
        <v>344.54473205859296</v>
      </c>
      <c r="AR664" s="257">
        <f t="shared" si="586"/>
        <v>106.2774795404615</v>
      </c>
      <c r="AS664" s="257">
        <f t="shared" si="587"/>
        <v>618.80919538881608</v>
      </c>
      <c r="AT664" s="257">
        <f t="shared" si="588"/>
        <v>5295.0182951691231</v>
      </c>
      <c r="AU664" s="257">
        <f t="shared" si="589"/>
        <v>107.13455598836846</v>
      </c>
      <c r="AV664" s="258">
        <f t="shared" si="590"/>
        <v>25.022792005108439</v>
      </c>
      <c r="AW664" s="264">
        <v>1</v>
      </c>
      <c r="AX664" s="265">
        <f t="shared" si="591"/>
        <v>344.54473205859296</v>
      </c>
      <c r="AY664" s="265">
        <f t="shared" si="592"/>
        <v>106.2774795404615</v>
      </c>
      <c r="AZ664" s="265">
        <f t="shared" si="593"/>
        <v>618.80919538881608</v>
      </c>
      <c r="BA664" s="265">
        <f t="shared" si="594"/>
        <v>5295.0182951691231</v>
      </c>
      <c r="BB664" s="265">
        <f t="shared" si="595"/>
        <v>107.13455598836846</v>
      </c>
      <c r="BC664" s="266">
        <f t="shared" si="596"/>
        <v>25.022792005108439</v>
      </c>
      <c r="BF664" s="210">
        <f>'F. CONVERSIÓN DE CARBÓN A CARNE'!$L$20</f>
        <v>0.24417195935985944</v>
      </c>
      <c r="BG664" s="13">
        <v>0.1</v>
      </c>
      <c r="BH664" s="13">
        <f t="shared" si="597"/>
        <v>50</v>
      </c>
      <c r="BI664">
        <f>(((((BD664+BE664+BF664)/0.565555287076649)^2)+((BH664/Q664)^2))^(1/2))*R664</f>
        <v>125.31806889375167</v>
      </c>
      <c r="BJ664">
        <f t="shared" ref="BJ664:BJ666" si="605">(((BH664)^2)+((BI664^2))^(1/2))</f>
        <v>2625.3180688937518</v>
      </c>
      <c r="BK664" s="13">
        <f t="shared" si="598"/>
        <v>1.0050000000000001</v>
      </c>
      <c r="BL664" s="13">
        <f t="shared" si="599"/>
        <v>0.31</v>
      </c>
      <c r="BM664" s="13">
        <f t="shared" si="600"/>
        <v>1.8050000000000002</v>
      </c>
      <c r="BN664" s="13">
        <f t="shared" si="601"/>
        <v>15.445</v>
      </c>
      <c r="BO664" s="13">
        <f t="shared" si="602"/>
        <v>0.3125</v>
      </c>
      <c r="BP664" s="13">
        <f t="shared" si="603"/>
        <v>9.5899999999999999E-2</v>
      </c>
      <c r="BQ664" s="13">
        <f>((((BJ664/(Q664+R664+S664+T664))^2)+((BK664/W664)^2))^(1/2))*AD664</f>
        <v>0.4161832450159893</v>
      </c>
      <c r="BR664" s="209">
        <f>((((BJ664/(Q664+R664+S664+T664))^2)+((BL664/X664)^2))^(1/2))*AE664</f>
        <v>0.12837493129846433</v>
      </c>
      <c r="BS664" s="209">
        <f>(((((BJ664/(Q664+R664+S664+T664))^2)+((BM664/Y664)^2))^(1/2))*AF664)</f>
        <v>0.74747339030234894</v>
      </c>
      <c r="BT664" s="209">
        <f>((((BJ664/(Q664+R664+S664+T664))^2)+((BN664/Z664)^2))^(1/2))*AG664</f>
        <v>6.3959703674347805</v>
      </c>
      <c r="BU664" s="209">
        <f>((((BJ664/(Q664+R664+S664+T664))^2)+((BO664/AA664)^2))^(1/2))*AH664</f>
        <v>0.12941021300248423</v>
      </c>
      <c r="BV664" s="209">
        <f>((((BJ664/(Q664+R664+S664+T664))^2)+((BP664/AB664)^2))^(1/2))*AI664</f>
        <v>3.022558700527506E-2</v>
      </c>
      <c r="CI664"/>
      <c r="CJ664"/>
      <c r="CK664"/>
      <c r="CL664"/>
      <c r="CM664"/>
    </row>
    <row r="665" spans="1:91" s="65" customFormat="1" ht="12.95" customHeight="1" thickBot="1" x14ac:dyDescent="0.3">
      <c r="A665" s="13">
        <v>4.7107605608263796</v>
      </c>
      <c r="B665" s="13">
        <v>-74.104489071665</v>
      </c>
      <c r="C665" s="13">
        <v>29</v>
      </c>
      <c r="D665" s="13">
        <v>36</v>
      </c>
      <c r="E665" s="13">
        <v>2461</v>
      </c>
      <c r="F665" s="3" t="s">
        <v>5</v>
      </c>
      <c r="G665" s="4" t="s">
        <v>236</v>
      </c>
      <c r="H665" s="5" t="s">
        <v>237</v>
      </c>
      <c r="I665" s="14" t="s">
        <v>1587</v>
      </c>
      <c r="J665" s="3" t="s">
        <v>1553</v>
      </c>
      <c r="K665" s="6">
        <v>40617</v>
      </c>
      <c r="L665" s="15">
        <v>12</v>
      </c>
      <c r="M665" s="3">
        <v>7</v>
      </c>
      <c r="N665" s="3">
        <f t="shared" si="570"/>
        <v>360</v>
      </c>
      <c r="O665" s="3">
        <v>30</v>
      </c>
      <c r="P665" s="14" t="s">
        <v>1554</v>
      </c>
      <c r="Q665" s="3">
        <v>800</v>
      </c>
      <c r="R665" s="14"/>
      <c r="S665" s="14"/>
      <c r="T665" s="14">
        <f>0.738210935315612*Q665</f>
        <v>590.56874825248963</v>
      </c>
      <c r="U665" s="17">
        <v>3.9E-2</v>
      </c>
      <c r="V665" s="27">
        <v>2.02</v>
      </c>
      <c r="W665" s="28">
        <v>10.1</v>
      </c>
      <c r="X665" s="27">
        <v>1.9</v>
      </c>
      <c r="Y665" s="155">
        <v>18.05</v>
      </c>
      <c r="Z665" s="28">
        <v>160.19999999999999</v>
      </c>
      <c r="AA665" s="21">
        <v>3.125</v>
      </c>
      <c r="AB665" s="222">
        <v>1.0149999999999999</v>
      </c>
      <c r="AC665" s="237">
        <f t="shared" si="571"/>
        <v>4.4288143319095745E-2</v>
      </c>
      <c r="AD665" s="22">
        <f t="shared" si="572"/>
        <v>0.22144071659547876</v>
      </c>
      <c r="AE665" s="22">
        <f t="shared" si="573"/>
        <v>4.1657164508060361E-2</v>
      </c>
      <c r="AF665" s="22">
        <f t="shared" si="574"/>
        <v>0.3957430628265734</v>
      </c>
      <c r="AG665" s="22">
        <f t="shared" si="575"/>
        <v>3.5123567127322466</v>
      </c>
      <c r="AH665" s="22">
        <f t="shared" si="576"/>
        <v>6.851507320404665E-2</v>
      </c>
      <c r="AI665" s="238">
        <f t="shared" si="577"/>
        <v>1.6937127353715321E-2</v>
      </c>
      <c r="AJ665" s="247">
        <f t="shared" si="578"/>
        <v>1.2302262033082152E-4</v>
      </c>
      <c r="AK665" s="23">
        <f t="shared" si="579"/>
        <v>6.1511310165410769E-4</v>
      </c>
      <c r="AL665" s="23">
        <f t="shared" si="580"/>
        <v>1.1571434585572322E-4</v>
      </c>
      <c r="AM665" s="23">
        <f t="shared" si="581"/>
        <v>1.0992862856293705E-3</v>
      </c>
      <c r="AN665" s="23">
        <f t="shared" si="582"/>
        <v>9.7565464242562409E-3</v>
      </c>
      <c r="AO665" s="23">
        <f t="shared" si="583"/>
        <v>1.9031964778901846E-4</v>
      </c>
      <c r="AP665" s="248">
        <f t="shared" si="584"/>
        <v>4.7047575982542557E-5</v>
      </c>
      <c r="AQ665" s="256">
        <f t="shared" si="585"/>
        <v>615.11310165410771</v>
      </c>
      <c r="AR665" s="257">
        <f t="shared" si="586"/>
        <v>115.71434585572322</v>
      </c>
      <c r="AS665" s="257">
        <f t="shared" si="587"/>
        <v>1099.2862856293705</v>
      </c>
      <c r="AT665" s="257">
        <f t="shared" si="588"/>
        <v>9756.5464242562412</v>
      </c>
      <c r="AU665" s="257">
        <f t="shared" si="589"/>
        <v>190.31964778901846</v>
      </c>
      <c r="AV665" s="258">
        <f t="shared" si="590"/>
        <v>47.047575982542554</v>
      </c>
      <c r="AW665" s="264">
        <v>1</v>
      </c>
      <c r="AX665" s="265">
        <f t="shared" si="591"/>
        <v>615.11310165410771</v>
      </c>
      <c r="AY665" s="265">
        <f t="shared" si="592"/>
        <v>115.71434585572322</v>
      </c>
      <c r="AZ665" s="265">
        <f t="shared" si="593"/>
        <v>1099.2862856293705</v>
      </c>
      <c r="BA665" s="265">
        <f t="shared" si="594"/>
        <v>9756.5464242562412</v>
      </c>
      <c r="BB665" s="265">
        <f t="shared" si="595"/>
        <v>190.31964778901846</v>
      </c>
      <c r="BC665" s="266">
        <f t="shared" si="596"/>
        <v>47.047575982542554</v>
      </c>
      <c r="BD665" s="211">
        <f>'F. CONVERSIÓN DE CARBÓN A CARNE'!$F$20</f>
        <v>0.16207300021353654</v>
      </c>
      <c r="BG665" s="13">
        <v>0.1</v>
      </c>
      <c r="BH665" s="13">
        <f t="shared" si="597"/>
        <v>80</v>
      </c>
      <c r="BI665">
        <f>(((((BD665+BE665+BF665)/0.738210935315612)^2)+((BH665/Q665)^2))^(1/2))*T665</f>
        <v>142.47461247178043</v>
      </c>
      <c r="BJ665">
        <f t="shared" si="605"/>
        <v>6542.4746124717803</v>
      </c>
      <c r="BK665" s="13">
        <f t="shared" si="598"/>
        <v>1.01</v>
      </c>
      <c r="BL665" s="13">
        <f t="shared" si="599"/>
        <v>0.19</v>
      </c>
      <c r="BM665" s="13">
        <f t="shared" si="600"/>
        <v>1.8050000000000002</v>
      </c>
      <c r="BN665" s="13">
        <f t="shared" si="601"/>
        <v>16.02</v>
      </c>
      <c r="BO665" s="13">
        <f t="shared" si="602"/>
        <v>0.3125</v>
      </c>
      <c r="BP665" s="13">
        <f t="shared" si="603"/>
        <v>0.10149999999999999</v>
      </c>
      <c r="BQ665" s="13">
        <f>((((BJ665/(Q665+R665+S665+T665))^2)+((BK665/W665)^2))^(1/2))*AD665</f>
        <v>1.0420897739612849</v>
      </c>
      <c r="BR665" s="209">
        <f>((((BJ665/(Q665+R665+S665+T665))^2)+((BL665/X665)^2))^(1/2))*AE665</f>
        <v>0.19603669015113279</v>
      </c>
      <c r="BS665" s="209">
        <f>(((((BJ665/(Q665+R665+S665+T665))^2)+((BM665/Y665)^2))^(1/2))*AF665)</f>
        <v>1.8623485564357614</v>
      </c>
      <c r="BT665" s="209">
        <f>((((BJ665/(Q665+R665+S665+T665))^2)+((BN665/Z665)^2))^(1/2))*AG665</f>
        <v>16.528988295900771</v>
      </c>
      <c r="BU665" s="209">
        <f>((((BJ665/(Q665+R665+S665+T665))^2)+((BO665/AA665)^2))^(1/2))*AH665</f>
        <v>0.32242876669594212</v>
      </c>
      <c r="BV665" s="209">
        <f>((((BJ665/(Q665+R665+S665+T665))^2)+((BP665/AB665)^2))^(1/2))*AI665</f>
        <v>7.9705338236550211E-2</v>
      </c>
      <c r="CI665"/>
      <c r="CJ665"/>
      <c r="CK665"/>
      <c r="CL665"/>
      <c r="CM665"/>
    </row>
    <row r="666" spans="1:91" s="65" customFormat="1" ht="12.95" customHeight="1" thickBot="1" x14ac:dyDescent="0.3">
      <c r="A666" s="13">
        <v>4.7111799999999997</v>
      </c>
      <c r="B666" s="13">
        <v>-74.140022000000002</v>
      </c>
      <c r="C666" s="13">
        <v>25</v>
      </c>
      <c r="D666" s="13">
        <v>36</v>
      </c>
      <c r="E666" s="13">
        <v>1968</v>
      </c>
      <c r="F666" s="3" t="s">
        <v>5</v>
      </c>
      <c r="G666" s="4" t="s">
        <v>233</v>
      </c>
      <c r="H666" s="5" t="s">
        <v>1590</v>
      </c>
      <c r="I666" s="14" t="s">
        <v>1587</v>
      </c>
      <c r="J666" s="3" t="s">
        <v>1553</v>
      </c>
      <c r="K666" s="6">
        <v>40636</v>
      </c>
      <c r="L666" s="15">
        <v>12</v>
      </c>
      <c r="M666" s="3">
        <v>6</v>
      </c>
      <c r="N666" s="3">
        <f t="shared" si="570"/>
        <v>300</v>
      </c>
      <c r="O666" s="3">
        <v>25</v>
      </c>
      <c r="P666" s="14" t="s">
        <v>1554</v>
      </c>
      <c r="Q666" s="3">
        <v>600</v>
      </c>
      <c r="R666" s="14"/>
      <c r="S666" s="14"/>
      <c r="T666" s="14">
        <f>0.738210935315612*Q666</f>
        <v>442.92656118936719</v>
      </c>
      <c r="U666" s="17">
        <v>3.9E-2</v>
      </c>
      <c r="V666" s="27">
        <v>2.02</v>
      </c>
      <c r="W666" s="28">
        <v>10.1</v>
      </c>
      <c r="X666" s="27">
        <v>1.9</v>
      </c>
      <c r="Y666" s="155">
        <v>18.05</v>
      </c>
      <c r="Z666" s="28">
        <v>160.19999999999999</v>
      </c>
      <c r="AA666" s="21">
        <v>3.125</v>
      </c>
      <c r="AB666" s="222">
        <v>1.0149999999999999</v>
      </c>
      <c r="AC666" s="237">
        <f t="shared" si="571"/>
        <v>3.3216107489321814E-2</v>
      </c>
      <c r="AD666" s="22">
        <f t="shared" si="572"/>
        <v>0.16608053744660906</v>
      </c>
      <c r="AE666" s="22">
        <f t="shared" si="573"/>
        <v>3.1242873381045269E-2</v>
      </c>
      <c r="AF666" s="22">
        <f t="shared" si="574"/>
        <v>0.29680729711993015</v>
      </c>
      <c r="AG666" s="22">
        <f t="shared" si="575"/>
        <v>2.6342675345491857</v>
      </c>
      <c r="AH666" s="22">
        <f t="shared" si="576"/>
        <v>5.1386304903034988E-2</v>
      </c>
      <c r="AI666" s="238">
        <f t="shared" si="577"/>
        <v>1.2702845515286491E-2</v>
      </c>
      <c r="AJ666" s="247">
        <f t="shared" si="578"/>
        <v>1.1072035829773938E-4</v>
      </c>
      <c r="AK666" s="23">
        <f t="shared" si="579"/>
        <v>5.5360179148869688E-4</v>
      </c>
      <c r="AL666" s="23">
        <f t="shared" si="580"/>
        <v>1.041429112701509E-4</v>
      </c>
      <c r="AM666" s="23">
        <f t="shared" si="581"/>
        <v>9.8935765706643377E-4</v>
      </c>
      <c r="AN666" s="23">
        <f t="shared" si="582"/>
        <v>8.7808917818306183E-3</v>
      </c>
      <c r="AO666" s="23">
        <f t="shared" si="583"/>
        <v>1.7128768301011662E-4</v>
      </c>
      <c r="AP666" s="248">
        <f t="shared" si="584"/>
        <v>4.2342818384288304E-5</v>
      </c>
      <c r="AQ666" s="256">
        <f t="shared" si="585"/>
        <v>553.6017914886969</v>
      </c>
      <c r="AR666" s="257">
        <f t="shared" si="586"/>
        <v>104.1429112701509</v>
      </c>
      <c r="AS666" s="257">
        <f t="shared" si="587"/>
        <v>989.35765706643372</v>
      </c>
      <c r="AT666" s="257">
        <f t="shared" si="588"/>
        <v>8780.8917818306181</v>
      </c>
      <c r="AU666" s="257">
        <f t="shared" si="589"/>
        <v>171.28768301011661</v>
      </c>
      <c r="AV666" s="258">
        <f t="shared" si="590"/>
        <v>42.342818384288307</v>
      </c>
      <c r="AW666" s="264">
        <v>0</v>
      </c>
      <c r="AX666" s="265">
        <f t="shared" si="591"/>
        <v>0</v>
      </c>
      <c r="AY666" s="265">
        <f t="shared" si="592"/>
        <v>0</v>
      </c>
      <c r="AZ666" s="265">
        <f t="shared" si="593"/>
        <v>0</v>
      </c>
      <c r="BA666" s="265">
        <f t="shared" si="594"/>
        <v>0</v>
      </c>
      <c r="BB666" s="265">
        <f t="shared" si="595"/>
        <v>0</v>
      </c>
      <c r="BC666" s="266">
        <f t="shared" si="596"/>
        <v>0</v>
      </c>
      <c r="BD666" s="211">
        <f>'F. CONVERSIÓN DE CARBÓN A CARNE'!$F$20</f>
        <v>0.16207300021353654</v>
      </c>
      <c r="BG666" s="13">
        <v>0.1</v>
      </c>
      <c r="BH666" s="13">
        <f t="shared" si="597"/>
        <v>60</v>
      </c>
      <c r="BI666">
        <f>(((((BD666+BE666+BF666)/0.738210935315612)^2)+((BH666/Q666)^2))^(1/2))*T666</f>
        <v>106.85595935383533</v>
      </c>
      <c r="BJ666">
        <f t="shared" si="605"/>
        <v>3706.8559593538353</v>
      </c>
      <c r="BK666" s="13">
        <f t="shared" si="598"/>
        <v>1.01</v>
      </c>
      <c r="BL666" s="13">
        <f t="shared" si="599"/>
        <v>0.19</v>
      </c>
      <c r="BM666" s="13">
        <f t="shared" si="600"/>
        <v>1.8050000000000002</v>
      </c>
      <c r="BN666" s="13">
        <f t="shared" si="601"/>
        <v>16.02</v>
      </c>
      <c r="BO666" s="13">
        <f t="shared" si="602"/>
        <v>0.3125</v>
      </c>
      <c r="BP666" s="13">
        <f t="shared" si="603"/>
        <v>0.10149999999999999</v>
      </c>
      <c r="BQ666" s="13">
        <f>((((BJ666/(Q666+R666+S666+T666))^2)+((BK666/W666)^2))^(1/2))*AD666</f>
        <v>0.59053078921591318</v>
      </c>
      <c r="BR666" s="209">
        <f>((((BJ666/(Q666+R666+S666+T666))^2)+((BL666/X666)^2))^(1/2))*AE666</f>
        <v>0.11108995044655794</v>
      </c>
      <c r="BS666" s="209">
        <f>(((((BJ666/(Q666+R666+S666+T666))^2)+((BM666/Y666)^2))^(1/2))*AF666)</f>
        <v>1.0553545292423008</v>
      </c>
      <c r="BT666" s="209">
        <f>((((BJ666/(Q666+R666+S666+T666))^2)+((BN666/Z666)^2))^(1/2))*AG666</f>
        <v>9.3666368744939916</v>
      </c>
      <c r="BU666" s="209">
        <f>((((BJ666/(Q666+R666+S666+T666))^2)+((BO666/AA666)^2))^(1/2))*AH666</f>
        <v>0.18271373428710189</v>
      </c>
      <c r="BV666" s="209">
        <f>((((BJ666/(Q666+R666+S666+T666))^2)+((BP666/AB666)^2))^(1/2))*AI666</f>
        <v>4.5167371823092058E-2</v>
      </c>
      <c r="CI666"/>
      <c r="CJ666"/>
      <c r="CK666"/>
      <c r="CL666"/>
      <c r="CM666"/>
    </row>
    <row r="667" spans="1:91" s="65" customFormat="1" ht="12.95" customHeight="1" thickBot="1" x14ac:dyDescent="0.3">
      <c r="A667" s="13">
        <v>4.71135739087849</v>
      </c>
      <c r="B667" s="13">
        <v>-74.126789423764905</v>
      </c>
      <c r="C667" s="13">
        <v>26</v>
      </c>
      <c r="D667" s="13">
        <v>36</v>
      </c>
      <c r="E667" s="13">
        <v>1969</v>
      </c>
      <c r="F667" s="58" t="s">
        <v>13</v>
      </c>
      <c r="G667" s="59" t="s">
        <v>1436</v>
      </c>
      <c r="H667" s="60" t="s">
        <v>1437</v>
      </c>
      <c r="I667" s="71" t="s">
        <v>1587</v>
      </c>
      <c r="J667" s="71"/>
      <c r="K667" s="92" t="s">
        <v>1649</v>
      </c>
      <c r="L667" s="71">
        <v>4</v>
      </c>
      <c r="M667" s="16">
        <v>7</v>
      </c>
      <c r="N667" s="3">
        <f t="shared" si="570"/>
        <v>120</v>
      </c>
      <c r="O667" s="3">
        <v>30</v>
      </c>
      <c r="P667" s="16" t="s">
        <v>1632</v>
      </c>
      <c r="Q667" s="62">
        <v>550</v>
      </c>
      <c r="R667" s="14"/>
      <c r="S667" s="14"/>
      <c r="T667" s="14"/>
      <c r="U667" s="17">
        <v>3.9E-2</v>
      </c>
      <c r="V667" s="33">
        <v>0.36</v>
      </c>
      <c r="W667" s="34">
        <v>1.8</v>
      </c>
      <c r="X667" s="33">
        <v>10.3</v>
      </c>
      <c r="Y667" s="29">
        <f>0.01805*1000</f>
        <v>18.05</v>
      </c>
      <c r="Z667" s="34">
        <v>311.5</v>
      </c>
      <c r="AA667" s="21">
        <f>0.003125*1000</f>
        <v>3.125</v>
      </c>
      <c r="AB667" s="216">
        <v>0.28499999999999998</v>
      </c>
      <c r="AC667" s="237">
        <f t="shared" si="571"/>
        <v>3.1218269817035803E-3</v>
      </c>
      <c r="AD667" s="22">
        <f t="shared" si="572"/>
        <v>1.5609134908517902E-2</v>
      </c>
      <c r="AE667" s="22">
        <f t="shared" si="573"/>
        <v>8.9318938643185769E-2</v>
      </c>
      <c r="AF667" s="22">
        <f t="shared" si="574"/>
        <v>0.15652493616597118</v>
      </c>
      <c r="AG667" s="22">
        <f t="shared" si="575"/>
        <v>2.701247513335181</v>
      </c>
      <c r="AH667" s="22">
        <f t="shared" si="576"/>
        <v>2.7099192549510247E-2</v>
      </c>
      <c r="AI667" s="238">
        <f t="shared" si="577"/>
        <v>1.8810000000000001E-3</v>
      </c>
      <c r="AJ667" s="247">
        <f t="shared" si="578"/>
        <v>8.6717416158432791E-6</v>
      </c>
      <c r="AK667" s="23">
        <f t="shared" si="579"/>
        <v>4.3358708079216396E-5</v>
      </c>
      <c r="AL667" s="23">
        <f t="shared" si="580"/>
        <v>2.4810816289773824E-4</v>
      </c>
      <c r="AM667" s="23">
        <f t="shared" si="581"/>
        <v>4.3479148934991998E-4</v>
      </c>
      <c r="AN667" s="23">
        <f t="shared" si="582"/>
        <v>7.503465314819947E-3</v>
      </c>
      <c r="AO667" s="23">
        <f t="shared" si="583"/>
        <v>7.5275534859750687E-5</v>
      </c>
      <c r="AP667" s="248">
        <f t="shared" si="584"/>
        <v>5.2249999999999999E-6</v>
      </c>
      <c r="AQ667" s="256">
        <f t="shared" si="585"/>
        <v>43.358708079216399</v>
      </c>
      <c r="AR667" s="257">
        <f t="shared" si="586"/>
        <v>248.10816289773825</v>
      </c>
      <c r="AS667" s="257">
        <f t="shared" si="587"/>
        <v>434.79148934991997</v>
      </c>
      <c r="AT667" s="257">
        <f t="shared" si="588"/>
        <v>7503.4653148199468</v>
      </c>
      <c r="AU667" s="257">
        <f t="shared" si="589"/>
        <v>75.275534859750692</v>
      </c>
      <c r="AV667" s="258">
        <f t="shared" si="590"/>
        <v>5.2249999999999996</v>
      </c>
      <c r="AW667" s="264">
        <v>1</v>
      </c>
      <c r="AX667" s="265">
        <f t="shared" si="591"/>
        <v>43.358708079216399</v>
      </c>
      <c r="AY667" s="265">
        <f t="shared" si="592"/>
        <v>248.10816289773825</v>
      </c>
      <c r="AZ667" s="265">
        <f t="shared" si="593"/>
        <v>434.79148934991997</v>
      </c>
      <c r="BA667" s="265">
        <f t="shared" si="594"/>
        <v>7503.4653148199468</v>
      </c>
      <c r="BB667" s="265">
        <f t="shared" si="595"/>
        <v>75.275534859750692</v>
      </c>
      <c r="BC667" s="266">
        <f t="shared" si="596"/>
        <v>5.2249999999999996</v>
      </c>
      <c r="BG667" s="13">
        <v>0.1</v>
      </c>
      <c r="BH667" s="13">
        <f t="shared" si="597"/>
        <v>55</v>
      </c>
      <c r="BI667"/>
      <c r="BJ667">
        <f>BH667</f>
        <v>55</v>
      </c>
      <c r="BK667" s="13">
        <f t="shared" si="598"/>
        <v>0.18000000000000002</v>
      </c>
      <c r="BL667" s="13">
        <f t="shared" si="599"/>
        <v>1.03</v>
      </c>
      <c r="BM667" s="13">
        <f t="shared" si="600"/>
        <v>1.8050000000000002</v>
      </c>
      <c r="BN667" s="13">
        <f t="shared" si="601"/>
        <v>31.150000000000002</v>
      </c>
      <c r="BO667" s="13">
        <f t="shared" si="602"/>
        <v>0.3125</v>
      </c>
      <c r="BP667" s="13">
        <f t="shared" si="603"/>
        <v>2.8499999999999998E-2</v>
      </c>
      <c r="BQ667" s="13">
        <f>((((BJ667/Q667)^2)+((BK667/W667)^2))^(1/2))*AD667</f>
        <v>2.2074650284537342E-3</v>
      </c>
      <c r="BR667" s="209">
        <f>(((((BJ667/Q667))^2)+((BL667/X667)^2))^(1/2))*AE667</f>
        <v>1.2631605440596364E-2</v>
      </c>
      <c r="BS667" s="209">
        <f>(((((BJ667/Q667))^2)+((BM667/Y667)^2))^(1/2))*AF667</f>
        <v>2.2135968757549945E-2</v>
      </c>
      <c r="BT667" s="209">
        <f>((((BJ667/Q667)^2)+((BN667/Z667)^2))^(1/2))*AG667</f>
        <v>0.38201408686852117</v>
      </c>
      <c r="BU667" s="209">
        <f>((((BJ667/Q667)^2)+((BO667/AA667)^2))^(1/2))*AH667</f>
        <v>3.8324045632877331E-3</v>
      </c>
      <c r="BV667" s="209">
        <f>((((BJ667/Q667)^2)+((BP667/AB667)^2))^(1/2))*AI667</f>
        <v>2.6601357108237925E-4</v>
      </c>
      <c r="CI667"/>
      <c r="CJ667"/>
      <c r="CK667"/>
      <c r="CL667"/>
      <c r="CM667"/>
    </row>
    <row r="668" spans="1:91" s="65" customFormat="1" ht="12.95" customHeight="1" thickBot="1" x14ac:dyDescent="0.3">
      <c r="A668" s="13">
        <v>4.7113726873252899</v>
      </c>
      <c r="B668" s="13">
        <v>-74.140337948759694</v>
      </c>
      <c r="C668" s="13">
        <v>25</v>
      </c>
      <c r="D668" s="13">
        <v>36</v>
      </c>
      <c r="E668" s="13">
        <v>1968</v>
      </c>
      <c r="F668" s="3" t="s">
        <v>13</v>
      </c>
      <c r="G668" s="4" t="s">
        <v>280</v>
      </c>
      <c r="H668" s="5" t="s">
        <v>281</v>
      </c>
      <c r="I668" s="14" t="s">
        <v>1587</v>
      </c>
      <c r="J668" s="3" t="s">
        <v>1559</v>
      </c>
      <c r="K668" s="6">
        <v>40636</v>
      </c>
      <c r="L668" s="15">
        <v>12</v>
      </c>
      <c r="M668" s="3">
        <v>7</v>
      </c>
      <c r="N668" s="3">
        <f t="shared" si="570"/>
        <v>360</v>
      </c>
      <c r="O668" s="3">
        <v>30</v>
      </c>
      <c r="P668" s="14" t="s">
        <v>1554</v>
      </c>
      <c r="Q668" s="3">
        <v>500</v>
      </c>
      <c r="R668" s="14">
        <f>0.565555287076649*Q668</f>
        <v>282.77764353832453</v>
      </c>
      <c r="S668" s="14"/>
      <c r="T668" s="14"/>
      <c r="U668" s="17">
        <v>3.9E-2</v>
      </c>
      <c r="V668" s="27">
        <v>2.0099999999999998</v>
      </c>
      <c r="W668" s="28">
        <v>10.050000000000001</v>
      </c>
      <c r="X668" s="27">
        <v>3.0999999999999996</v>
      </c>
      <c r="Y668" s="29">
        <v>18.05</v>
      </c>
      <c r="Z668" s="28">
        <v>154.44999999999999</v>
      </c>
      <c r="AA668" s="31">
        <v>3.125</v>
      </c>
      <c r="AB668" s="225">
        <v>0.95899999999999996</v>
      </c>
      <c r="AC668" s="237">
        <f t="shared" si="571"/>
        <v>2.480722070821869E-2</v>
      </c>
      <c r="AD668" s="22">
        <f t="shared" si="572"/>
        <v>0.12403610354109347</v>
      </c>
      <c r="AE668" s="22">
        <f t="shared" si="573"/>
        <v>3.8259892634566139E-2</v>
      </c>
      <c r="AF668" s="22">
        <f t="shared" si="574"/>
        <v>0.22277131033997383</v>
      </c>
      <c r="AG668" s="22">
        <f t="shared" si="575"/>
        <v>1.9062065862608841</v>
      </c>
      <c r="AH668" s="22">
        <f t="shared" si="576"/>
        <v>3.8568440155812643E-2</v>
      </c>
      <c r="AI668" s="238">
        <f t="shared" si="577"/>
        <v>9.0082051218390389E-3</v>
      </c>
      <c r="AJ668" s="247">
        <f t="shared" si="578"/>
        <v>6.8908946411718578E-5</v>
      </c>
      <c r="AK668" s="23">
        <f t="shared" si="579"/>
        <v>3.4454473205859296E-4</v>
      </c>
      <c r="AL668" s="23">
        <f t="shared" si="580"/>
        <v>1.062774795404615E-4</v>
      </c>
      <c r="AM668" s="23">
        <f t="shared" si="581"/>
        <v>6.1880919538881613E-4</v>
      </c>
      <c r="AN668" s="23">
        <f t="shared" si="582"/>
        <v>5.2950182951691229E-3</v>
      </c>
      <c r="AO668" s="23">
        <f t="shared" si="583"/>
        <v>1.0713455598836846E-4</v>
      </c>
      <c r="AP668" s="248">
        <f t="shared" si="584"/>
        <v>2.5022792005108441E-5</v>
      </c>
      <c r="AQ668" s="256">
        <f t="shared" si="585"/>
        <v>344.54473205859296</v>
      </c>
      <c r="AR668" s="257">
        <f t="shared" si="586"/>
        <v>106.2774795404615</v>
      </c>
      <c r="AS668" s="257">
        <f t="shared" si="587"/>
        <v>618.80919538881608</v>
      </c>
      <c r="AT668" s="257">
        <f t="shared" si="588"/>
        <v>5295.0182951691231</v>
      </c>
      <c r="AU668" s="257">
        <f t="shared" si="589"/>
        <v>107.13455598836846</v>
      </c>
      <c r="AV668" s="258">
        <f t="shared" si="590"/>
        <v>25.022792005108439</v>
      </c>
      <c r="AW668" s="264">
        <v>1</v>
      </c>
      <c r="AX668" s="265">
        <f t="shared" si="591"/>
        <v>344.54473205859296</v>
      </c>
      <c r="AY668" s="265">
        <f t="shared" si="592"/>
        <v>106.2774795404615</v>
      </c>
      <c r="AZ668" s="265">
        <f t="shared" si="593"/>
        <v>618.80919538881608</v>
      </c>
      <c r="BA668" s="265">
        <f t="shared" si="594"/>
        <v>5295.0182951691231</v>
      </c>
      <c r="BB668" s="265">
        <f t="shared" si="595"/>
        <v>107.13455598836846</v>
      </c>
      <c r="BC668" s="266">
        <f t="shared" si="596"/>
        <v>25.022792005108439</v>
      </c>
      <c r="BF668" s="210">
        <f>'F. CONVERSIÓN DE CARBÓN A CARNE'!$L$20</f>
        <v>0.24417195935985944</v>
      </c>
      <c r="BG668" s="13">
        <v>0.1</v>
      </c>
      <c r="BH668" s="13">
        <f t="shared" si="597"/>
        <v>50</v>
      </c>
      <c r="BI668">
        <f>(((((BD668+BE668+BF668)/0.565555287076649)^2)+((BH668/Q668)^2))^(1/2))*R668</f>
        <v>125.31806889375167</v>
      </c>
      <c r="BJ668">
        <f t="shared" ref="BJ668:BJ671" si="606">(((BH668)^2)+((BI668^2))^(1/2))</f>
        <v>2625.3180688937518</v>
      </c>
      <c r="BK668" s="13">
        <f t="shared" si="598"/>
        <v>1.0050000000000001</v>
      </c>
      <c r="BL668" s="13">
        <f t="shared" si="599"/>
        <v>0.31</v>
      </c>
      <c r="BM668" s="13">
        <f t="shared" si="600"/>
        <v>1.8050000000000002</v>
      </c>
      <c r="BN668" s="13">
        <f t="shared" si="601"/>
        <v>15.445</v>
      </c>
      <c r="BO668" s="13">
        <f t="shared" si="602"/>
        <v>0.3125</v>
      </c>
      <c r="BP668" s="13">
        <f t="shared" si="603"/>
        <v>9.5899999999999999E-2</v>
      </c>
      <c r="BQ668" s="13">
        <f>((((BJ668/(Q668+R668+S668+T668))^2)+((BK668/W668)^2))^(1/2))*AD668</f>
        <v>0.4161832450159893</v>
      </c>
      <c r="BR668" s="209">
        <f>((((BJ668/(Q668+R668+S668+T668))^2)+((BL668/X668)^2))^(1/2))*AE668</f>
        <v>0.12837493129846433</v>
      </c>
      <c r="BS668" s="209">
        <f>(((((BJ668/(Q668+R668+S668+T668))^2)+((BM668/Y668)^2))^(1/2))*AF668)</f>
        <v>0.74747339030234894</v>
      </c>
      <c r="BT668" s="209">
        <f>((((BJ668/(Q668+R668+S668+T668))^2)+((BN668/Z668)^2))^(1/2))*AG668</f>
        <v>6.3959703674347805</v>
      </c>
      <c r="BU668" s="209">
        <f>((((BJ668/(Q668+R668+S668+T668))^2)+((BO668/AA668)^2))^(1/2))*AH668</f>
        <v>0.12941021300248423</v>
      </c>
      <c r="BV668" s="209">
        <f>((((BJ668/(Q668+R668+S668+T668))^2)+((BP668/AB668)^2))^(1/2))*AI668</f>
        <v>3.022558700527506E-2</v>
      </c>
      <c r="CI668"/>
      <c r="CJ668"/>
      <c r="CK668"/>
      <c r="CL668"/>
      <c r="CM668"/>
    </row>
    <row r="669" spans="1:91" s="65" customFormat="1" ht="12.95" customHeight="1" thickBot="1" x14ac:dyDescent="0.3">
      <c r="A669" s="13">
        <v>4.71146147140725</v>
      </c>
      <c r="B669" s="13">
        <v>-74.1400683602062</v>
      </c>
      <c r="C669" s="13">
        <v>25</v>
      </c>
      <c r="D669" s="13">
        <v>36</v>
      </c>
      <c r="E669" s="13">
        <v>1968</v>
      </c>
      <c r="F669" s="3" t="s">
        <v>5</v>
      </c>
      <c r="G669" s="4" t="s">
        <v>254</v>
      </c>
      <c r="H669" s="5" t="s">
        <v>255</v>
      </c>
      <c r="I669" s="14" t="s">
        <v>1587</v>
      </c>
      <c r="J669" s="3" t="s">
        <v>1553</v>
      </c>
      <c r="K669" s="6">
        <v>40636</v>
      </c>
      <c r="L669" s="15">
        <v>12</v>
      </c>
      <c r="M669" s="3">
        <v>7</v>
      </c>
      <c r="N669" s="3">
        <f t="shared" si="570"/>
        <v>360</v>
      </c>
      <c r="O669" s="3">
        <v>30</v>
      </c>
      <c r="P669" s="14" t="s">
        <v>1554</v>
      </c>
      <c r="Q669" s="3">
        <v>300</v>
      </c>
      <c r="R669" s="14"/>
      <c r="S669" s="14"/>
      <c r="T669" s="14">
        <f>0.738210935315612*Q669</f>
        <v>221.4632805946836</v>
      </c>
      <c r="U669" s="17">
        <v>3.9E-2</v>
      </c>
      <c r="V669" s="27">
        <v>2.02</v>
      </c>
      <c r="W669" s="28">
        <v>10.1</v>
      </c>
      <c r="X669" s="27">
        <v>1.9</v>
      </c>
      <c r="Y669" s="155">
        <v>18.05</v>
      </c>
      <c r="Z669" s="28">
        <v>160.19999999999999</v>
      </c>
      <c r="AA669" s="21">
        <v>3.125</v>
      </c>
      <c r="AB669" s="222">
        <v>1.0149999999999999</v>
      </c>
      <c r="AC669" s="237">
        <f t="shared" si="571"/>
        <v>1.6608053744660907E-2</v>
      </c>
      <c r="AD669" s="22">
        <f t="shared" si="572"/>
        <v>8.3040268723304528E-2</v>
      </c>
      <c r="AE669" s="22">
        <f t="shared" si="573"/>
        <v>1.5621436690522635E-2</v>
      </c>
      <c r="AF669" s="22">
        <f t="shared" si="574"/>
        <v>0.14840364855996507</v>
      </c>
      <c r="AG669" s="22">
        <f t="shared" si="575"/>
        <v>1.3171337672745929</v>
      </c>
      <c r="AH669" s="22">
        <f t="shared" si="576"/>
        <v>2.5693152451517494E-2</v>
      </c>
      <c r="AI669" s="238">
        <f t="shared" si="577"/>
        <v>6.3514227576432457E-3</v>
      </c>
      <c r="AJ669" s="247">
        <f t="shared" si="578"/>
        <v>4.6133482624058075E-5</v>
      </c>
      <c r="AK669" s="23">
        <f t="shared" si="579"/>
        <v>2.3066741312029036E-4</v>
      </c>
      <c r="AL669" s="23">
        <f t="shared" si="580"/>
        <v>4.3392879695896206E-5</v>
      </c>
      <c r="AM669" s="23">
        <f t="shared" si="581"/>
        <v>4.1223235711101411E-4</v>
      </c>
      <c r="AN669" s="23">
        <f t="shared" si="582"/>
        <v>3.6587049090960914E-3</v>
      </c>
      <c r="AO669" s="23">
        <f t="shared" si="583"/>
        <v>7.1369867920881934E-5</v>
      </c>
      <c r="AP669" s="248">
        <f t="shared" si="584"/>
        <v>1.7642840993453461E-5</v>
      </c>
      <c r="AQ669" s="256">
        <f t="shared" si="585"/>
        <v>230.66741312029035</v>
      </c>
      <c r="AR669" s="257">
        <f t="shared" si="586"/>
        <v>43.392879695896205</v>
      </c>
      <c r="AS669" s="257">
        <f t="shared" si="587"/>
        <v>412.2323571110141</v>
      </c>
      <c r="AT669" s="257">
        <f t="shared" si="588"/>
        <v>3658.7049090960913</v>
      </c>
      <c r="AU669" s="257">
        <f t="shared" si="589"/>
        <v>71.36986792088193</v>
      </c>
      <c r="AV669" s="258">
        <f t="shared" si="590"/>
        <v>17.642840993453461</v>
      </c>
      <c r="AW669" s="264">
        <v>1</v>
      </c>
      <c r="AX669" s="265">
        <f t="shared" si="591"/>
        <v>230.66741312029035</v>
      </c>
      <c r="AY669" s="265">
        <f t="shared" si="592"/>
        <v>43.392879695896205</v>
      </c>
      <c r="AZ669" s="265">
        <f t="shared" si="593"/>
        <v>412.2323571110141</v>
      </c>
      <c r="BA669" s="265">
        <f t="shared" si="594"/>
        <v>3658.7049090960913</v>
      </c>
      <c r="BB669" s="265">
        <f t="shared" si="595"/>
        <v>71.36986792088193</v>
      </c>
      <c r="BC669" s="266">
        <f t="shared" si="596"/>
        <v>17.642840993453461</v>
      </c>
      <c r="BD669" s="211">
        <f>'F. CONVERSIÓN DE CARBÓN A CARNE'!$F$20</f>
        <v>0.16207300021353654</v>
      </c>
      <c r="BG669" s="13">
        <v>0.1</v>
      </c>
      <c r="BH669" s="13">
        <f t="shared" si="597"/>
        <v>30</v>
      </c>
      <c r="BI669">
        <f>(((((BD669+BE669+BF669)/0.738210935315612)^2)+((BH669/Q669)^2))^(1/2))*T669</f>
        <v>53.427979676917666</v>
      </c>
      <c r="BJ669">
        <f t="shared" si="606"/>
        <v>953.42797967691763</v>
      </c>
      <c r="BK669" s="13">
        <f t="shared" si="598"/>
        <v>1.01</v>
      </c>
      <c r="BL669" s="13">
        <f t="shared" si="599"/>
        <v>0.19</v>
      </c>
      <c r="BM669" s="13">
        <f t="shared" si="600"/>
        <v>1.8050000000000002</v>
      </c>
      <c r="BN669" s="13">
        <f t="shared" si="601"/>
        <v>16.02</v>
      </c>
      <c r="BO669" s="13">
        <f t="shared" si="602"/>
        <v>0.3125</v>
      </c>
      <c r="BP669" s="13">
        <f t="shared" si="603"/>
        <v>0.10149999999999999</v>
      </c>
      <c r="BQ669" s="13">
        <f>((((BJ669/(Q669+R669+S669+T669))^2)+((BK669/W669)^2))^(1/2))*AD669</f>
        <v>0.15205528045580266</v>
      </c>
      <c r="BR669" s="209">
        <f>((((BJ669/(Q669+R669+S669+T669))^2)+((BL669/X669)^2))^(1/2))*AE669</f>
        <v>2.8604458699606441E-2</v>
      </c>
      <c r="BS669" s="209">
        <f>(((((BJ669/(Q669+R669+S669+T669))^2)+((BM669/Y669)^2))^(1/2))*AF669)</f>
        <v>0.27174235764626126</v>
      </c>
      <c r="BT669" s="209">
        <f>((((BJ669/(Q669+R669+S669+T669))^2)+((BN669/Z669)^2))^(1/2))*AG669</f>
        <v>2.411807517724712</v>
      </c>
      <c r="BU669" s="209">
        <f>((((BJ669/(Q669+R669+S669+T669))^2)+((BO669/AA669)^2))^(1/2))*AH669</f>
        <v>4.7046807071721125E-2</v>
      </c>
      <c r="BV669" s="209">
        <f>((((BJ669/(Q669+R669+S669+T669))^2)+((BP669/AB669)^2))^(1/2))*AI669</f>
        <v>1.1630108904449836E-2</v>
      </c>
      <c r="CI669"/>
      <c r="CJ669"/>
      <c r="CK669"/>
      <c r="CL669"/>
      <c r="CM669"/>
    </row>
    <row r="670" spans="1:91" s="65" customFormat="1" ht="12.95" customHeight="1" thickBot="1" x14ac:dyDescent="0.3">
      <c r="A670" s="13">
        <v>4.7119619999999998</v>
      </c>
      <c r="B670" s="13">
        <v>-74.140459000000007</v>
      </c>
      <c r="C670" s="13">
        <v>25</v>
      </c>
      <c r="D670" s="13">
        <v>36</v>
      </c>
      <c r="E670" s="13">
        <v>1968</v>
      </c>
      <c r="F670" s="3" t="s">
        <v>5</v>
      </c>
      <c r="G670" s="4" t="s">
        <v>258</v>
      </c>
      <c r="H670" s="5" t="s">
        <v>1591</v>
      </c>
      <c r="I670" s="14" t="s">
        <v>1587</v>
      </c>
      <c r="J670" s="3" t="s">
        <v>1553</v>
      </c>
      <c r="K670" s="6">
        <v>40636</v>
      </c>
      <c r="L670" s="15">
        <v>12</v>
      </c>
      <c r="M670" s="3">
        <v>7</v>
      </c>
      <c r="N670" s="3">
        <f t="shared" si="570"/>
        <v>360</v>
      </c>
      <c r="O670" s="3">
        <v>30</v>
      </c>
      <c r="P670" s="14" t="s">
        <v>1554</v>
      </c>
      <c r="Q670" s="3">
        <v>400</v>
      </c>
      <c r="R670" s="14"/>
      <c r="S670" s="14"/>
      <c r="T670" s="14">
        <f>0.738210935315612*Q670</f>
        <v>295.28437412624481</v>
      </c>
      <c r="U670" s="17">
        <v>3.9E-2</v>
      </c>
      <c r="V670" s="27">
        <v>2.02</v>
      </c>
      <c r="W670" s="28">
        <v>10.1</v>
      </c>
      <c r="X670" s="27">
        <v>1.9</v>
      </c>
      <c r="Y670" s="155">
        <v>18.05</v>
      </c>
      <c r="Z670" s="28">
        <v>160.19999999999999</v>
      </c>
      <c r="AA670" s="21">
        <v>3.125</v>
      </c>
      <c r="AB670" s="222">
        <v>1.0149999999999999</v>
      </c>
      <c r="AC670" s="237">
        <f t="shared" si="571"/>
        <v>2.2144071659547872E-2</v>
      </c>
      <c r="AD670" s="22">
        <f t="shared" si="572"/>
        <v>0.11072035829773938</v>
      </c>
      <c r="AE670" s="22">
        <f t="shared" si="573"/>
        <v>2.0828582254030181E-2</v>
      </c>
      <c r="AF670" s="22">
        <f t="shared" si="574"/>
        <v>0.1978715314132867</v>
      </c>
      <c r="AG670" s="22">
        <f t="shared" si="575"/>
        <v>1.7561783563661233</v>
      </c>
      <c r="AH670" s="22">
        <f t="shared" si="576"/>
        <v>3.4257536602023325E-2</v>
      </c>
      <c r="AI670" s="238">
        <f t="shared" si="577"/>
        <v>8.4685636768576603E-3</v>
      </c>
      <c r="AJ670" s="247">
        <f t="shared" si="578"/>
        <v>6.1511310165410758E-5</v>
      </c>
      <c r="AK670" s="23">
        <f t="shared" si="579"/>
        <v>3.0755655082705384E-4</v>
      </c>
      <c r="AL670" s="23">
        <f t="shared" si="580"/>
        <v>5.7857172927861611E-5</v>
      </c>
      <c r="AM670" s="23">
        <f t="shared" si="581"/>
        <v>5.4964314281468526E-4</v>
      </c>
      <c r="AN670" s="23">
        <f t="shared" si="582"/>
        <v>4.8782732121281204E-3</v>
      </c>
      <c r="AO670" s="23">
        <f t="shared" si="583"/>
        <v>9.5159823894509231E-5</v>
      </c>
      <c r="AP670" s="248">
        <f t="shared" si="584"/>
        <v>2.3523787991271279E-5</v>
      </c>
      <c r="AQ670" s="256">
        <f t="shared" si="585"/>
        <v>307.55655082705385</v>
      </c>
      <c r="AR670" s="257">
        <f t="shared" si="586"/>
        <v>57.857172927861612</v>
      </c>
      <c r="AS670" s="257">
        <f t="shared" si="587"/>
        <v>549.64314281468523</v>
      </c>
      <c r="AT670" s="257">
        <f t="shared" si="588"/>
        <v>4878.2732121281206</v>
      </c>
      <c r="AU670" s="257">
        <f t="shared" si="589"/>
        <v>95.159823894509231</v>
      </c>
      <c r="AV670" s="258">
        <f t="shared" si="590"/>
        <v>23.523787991271277</v>
      </c>
      <c r="AW670" s="264">
        <v>1</v>
      </c>
      <c r="AX670" s="265">
        <f t="shared" si="591"/>
        <v>307.55655082705385</v>
      </c>
      <c r="AY670" s="265">
        <f t="shared" si="592"/>
        <v>57.857172927861612</v>
      </c>
      <c r="AZ670" s="265">
        <f t="shared" si="593"/>
        <v>549.64314281468523</v>
      </c>
      <c r="BA670" s="265">
        <f t="shared" si="594"/>
        <v>4878.2732121281206</v>
      </c>
      <c r="BB670" s="265">
        <f t="shared" si="595"/>
        <v>95.159823894509231</v>
      </c>
      <c r="BC670" s="266">
        <f t="shared" si="596"/>
        <v>23.523787991271277</v>
      </c>
      <c r="BD670" s="211">
        <f>'F. CONVERSIÓN DE CARBÓN A CARNE'!$F$20</f>
        <v>0.16207300021353654</v>
      </c>
      <c r="BG670" s="13">
        <v>0.1</v>
      </c>
      <c r="BH670" s="13">
        <f t="shared" si="597"/>
        <v>40</v>
      </c>
      <c r="BI670">
        <f>(((((BD670+BE670+BF670)/0.738210935315612)^2)+((BH670/Q670)^2))^(1/2))*T670</f>
        <v>71.237306235890216</v>
      </c>
      <c r="BJ670">
        <f t="shared" si="606"/>
        <v>1671.2373062358902</v>
      </c>
      <c r="BK670" s="13">
        <f t="shared" si="598"/>
        <v>1.01</v>
      </c>
      <c r="BL670" s="13">
        <f t="shared" si="599"/>
        <v>0.19</v>
      </c>
      <c r="BM670" s="13">
        <f t="shared" si="600"/>
        <v>1.8050000000000002</v>
      </c>
      <c r="BN670" s="13">
        <f t="shared" si="601"/>
        <v>16.02</v>
      </c>
      <c r="BO670" s="13">
        <f t="shared" si="602"/>
        <v>0.3125</v>
      </c>
      <c r="BP670" s="13">
        <f t="shared" si="603"/>
        <v>0.10149999999999999</v>
      </c>
      <c r="BQ670" s="13">
        <f>((((BJ670/(Q670+R670+S670+T670))^2)+((BK670/W670)^2))^(1/2))*AD670</f>
        <v>0.26636591484786293</v>
      </c>
      <c r="BR670" s="209">
        <f>((((BJ670/(Q670+R670+S670+T670))^2)+((BL670/X670)^2))^(1/2))*AE670</f>
        <v>5.0108439426825704E-2</v>
      </c>
      <c r="BS670" s="209">
        <f>(((((BJ670/(Q670+R670+S670+T670))^2)+((BM670/Y670)^2))^(1/2))*AF670)</f>
        <v>0.47603017455484414</v>
      </c>
      <c r="BT670" s="209">
        <f>((((BJ670/(Q670+R670+S670+T670))^2)+((BN670/Z670)^2))^(1/2))*AG670</f>
        <v>4.2249326295670926</v>
      </c>
      <c r="BU670" s="209">
        <f>((((BJ670/(Q670+R670+S670+T670))^2)+((BO670/AA670)^2))^(1/2))*AH670</f>
        <v>8.241519642570018E-2</v>
      </c>
      <c r="BV670" s="209">
        <f>((((BJ670/(Q670+R670+S670+T670))^2)+((BP670/AB670)^2))^(1/2))*AI670</f>
        <v>2.0373278644634125E-2</v>
      </c>
      <c r="CI670"/>
      <c r="CJ670"/>
      <c r="CK670"/>
      <c r="CL670"/>
      <c r="CM670"/>
    </row>
    <row r="671" spans="1:91" s="65" customFormat="1" ht="12.95" customHeight="1" thickBot="1" x14ac:dyDescent="0.3">
      <c r="A671" s="13">
        <v>4.7121222222222228</v>
      </c>
      <c r="B671" s="13">
        <v>-74.119469444444434</v>
      </c>
      <c r="C671" s="13">
        <v>27</v>
      </c>
      <c r="D671" s="13">
        <v>36</v>
      </c>
      <c r="E671" s="13">
        <v>1970</v>
      </c>
      <c r="F671" s="3" t="s">
        <v>5</v>
      </c>
      <c r="G671" s="4" t="s">
        <v>250</v>
      </c>
      <c r="H671" s="5" t="s">
        <v>251</v>
      </c>
      <c r="I671" s="14" t="s">
        <v>1587</v>
      </c>
      <c r="J671" s="3" t="s">
        <v>1553</v>
      </c>
      <c r="K671" s="6">
        <v>40659</v>
      </c>
      <c r="L671" s="15">
        <v>12</v>
      </c>
      <c r="M671" s="3">
        <v>7</v>
      </c>
      <c r="N671" s="3">
        <f t="shared" si="570"/>
        <v>360</v>
      </c>
      <c r="O671" s="3">
        <v>30</v>
      </c>
      <c r="P671" s="14" t="s">
        <v>1554</v>
      </c>
      <c r="Q671" s="3">
        <v>600</v>
      </c>
      <c r="R671" s="14"/>
      <c r="S671" s="14"/>
      <c r="T671" s="14">
        <f>0.738210935315612*Q671</f>
        <v>442.92656118936719</v>
      </c>
      <c r="U671" s="17">
        <v>3.9E-2</v>
      </c>
      <c r="V671" s="141">
        <v>2.02</v>
      </c>
      <c r="W671" s="147">
        <v>10.1</v>
      </c>
      <c r="X671" s="151">
        <v>1.9</v>
      </c>
      <c r="Y671" s="153">
        <v>18.05</v>
      </c>
      <c r="Z671" s="147">
        <v>160.19999999999999</v>
      </c>
      <c r="AA671" s="157">
        <v>3.125</v>
      </c>
      <c r="AB671" s="231">
        <v>1.0149999999999999</v>
      </c>
      <c r="AC671" s="237">
        <f t="shared" si="571"/>
        <v>3.3216107489321814E-2</v>
      </c>
      <c r="AD671" s="22">
        <f t="shared" si="572"/>
        <v>0.16608053744660906</v>
      </c>
      <c r="AE671" s="22">
        <f t="shared" si="573"/>
        <v>3.1242873381045269E-2</v>
      </c>
      <c r="AF671" s="22">
        <f t="shared" si="574"/>
        <v>0.29680729711993015</v>
      </c>
      <c r="AG671" s="22">
        <f t="shared" si="575"/>
        <v>2.6342675345491857</v>
      </c>
      <c r="AH671" s="22">
        <f t="shared" si="576"/>
        <v>5.1386304903034988E-2</v>
      </c>
      <c r="AI671" s="238">
        <f t="shared" si="577"/>
        <v>1.2702845515286491E-2</v>
      </c>
      <c r="AJ671" s="247">
        <f t="shared" si="578"/>
        <v>9.2266965248116151E-5</v>
      </c>
      <c r="AK671" s="23">
        <f t="shared" si="579"/>
        <v>4.6133482624058071E-4</v>
      </c>
      <c r="AL671" s="23">
        <f t="shared" si="580"/>
        <v>8.6785759391792413E-5</v>
      </c>
      <c r="AM671" s="23">
        <f t="shared" si="581"/>
        <v>8.2446471422202821E-4</v>
      </c>
      <c r="AN671" s="23">
        <f t="shared" si="582"/>
        <v>7.3174098181921828E-3</v>
      </c>
      <c r="AO671" s="23">
        <f t="shared" si="583"/>
        <v>1.4273973584176387E-4</v>
      </c>
      <c r="AP671" s="248">
        <f t="shared" si="584"/>
        <v>3.5285681986906921E-5</v>
      </c>
      <c r="AQ671" s="256">
        <f t="shared" si="585"/>
        <v>461.3348262405807</v>
      </c>
      <c r="AR671" s="257">
        <f t="shared" si="586"/>
        <v>86.785759391792411</v>
      </c>
      <c r="AS671" s="257">
        <f t="shared" si="587"/>
        <v>824.46471422202819</v>
      </c>
      <c r="AT671" s="257">
        <f t="shared" si="588"/>
        <v>7317.4098181921827</v>
      </c>
      <c r="AU671" s="257">
        <f t="shared" si="589"/>
        <v>142.73973584176386</v>
      </c>
      <c r="AV671" s="258">
        <f t="shared" si="590"/>
        <v>35.285681986906923</v>
      </c>
      <c r="AW671" s="264">
        <v>1</v>
      </c>
      <c r="AX671" s="265">
        <f t="shared" si="591"/>
        <v>461.3348262405807</v>
      </c>
      <c r="AY671" s="265">
        <f t="shared" si="592"/>
        <v>86.785759391792411</v>
      </c>
      <c r="AZ671" s="265">
        <f t="shared" si="593"/>
        <v>824.46471422202819</v>
      </c>
      <c r="BA671" s="265">
        <f t="shared" si="594"/>
        <v>7317.4098181921827</v>
      </c>
      <c r="BB671" s="265">
        <f t="shared" si="595"/>
        <v>142.73973584176386</v>
      </c>
      <c r="BC671" s="266">
        <f t="shared" si="596"/>
        <v>35.285681986906923</v>
      </c>
      <c r="BD671" s="211">
        <f>'F. CONVERSIÓN DE CARBÓN A CARNE'!$F$20</f>
        <v>0.16207300021353654</v>
      </c>
      <c r="BG671" s="13">
        <v>0.1</v>
      </c>
      <c r="BH671" s="13">
        <f t="shared" si="597"/>
        <v>60</v>
      </c>
      <c r="BI671">
        <f>(((((BD671+BE671+BF671)/0.738210935315612)^2)+((BH671/Q671)^2))^(1/2))*T671</f>
        <v>106.85595935383533</v>
      </c>
      <c r="BJ671">
        <f t="shared" si="606"/>
        <v>3706.8559593538353</v>
      </c>
      <c r="BK671" s="13">
        <f t="shared" si="598"/>
        <v>1.01</v>
      </c>
      <c r="BL671" s="13">
        <f t="shared" si="599"/>
        <v>0.19</v>
      </c>
      <c r="BM671" s="13">
        <f t="shared" si="600"/>
        <v>1.8050000000000002</v>
      </c>
      <c r="BN671" s="13">
        <f t="shared" si="601"/>
        <v>16.02</v>
      </c>
      <c r="BO671" s="13">
        <f t="shared" si="602"/>
        <v>0.3125</v>
      </c>
      <c r="BP671" s="13">
        <f t="shared" si="603"/>
        <v>0.10149999999999999</v>
      </c>
      <c r="BQ671" s="13">
        <f>((((BJ671/(Q671+R671+S671+T671))^2)+((BK671/W671)^2))^(1/2))*AD671</f>
        <v>0.59053078921591318</v>
      </c>
      <c r="BR671" s="209">
        <f>((((BJ671/(Q671+R671+S671+T671))^2)+((BL671/X671)^2))^(1/2))*AE671</f>
        <v>0.11108995044655794</v>
      </c>
      <c r="BS671" s="209">
        <f>(((((BJ671/(Q671+R671+S671+T671))^2)+((BM671/Y671)^2))^(1/2))*AF671)</f>
        <v>1.0553545292423008</v>
      </c>
      <c r="BT671" s="209">
        <f>((((BJ671/(Q671+R671+S671+T671))^2)+((BN671/Z671)^2))^(1/2))*AG671</f>
        <v>9.3666368744939916</v>
      </c>
      <c r="BU671" s="209">
        <f>((((BJ671/(Q671+R671+S671+T671))^2)+((BO671/AA671)^2))^(1/2))*AH671</f>
        <v>0.18271373428710189</v>
      </c>
      <c r="BV671" s="209">
        <f>((((BJ671/(Q671+R671+S671+T671))^2)+((BP671/AB671)^2))^(1/2))*AI671</f>
        <v>4.5167371823092058E-2</v>
      </c>
      <c r="CI671"/>
      <c r="CJ671"/>
      <c r="CK671"/>
      <c r="CL671"/>
      <c r="CM671"/>
    </row>
    <row r="672" spans="1:91" s="65" customFormat="1" ht="12.95" customHeight="1" thickBot="1" x14ac:dyDescent="0.3">
      <c r="A672" s="13">
        <v>4.7121783025033297</v>
      </c>
      <c r="B672" s="13">
        <v>-74.103297296502603</v>
      </c>
      <c r="C672" s="13">
        <v>29</v>
      </c>
      <c r="D672" s="13">
        <v>36</v>
      </c>
      <c r="E672" s="13">
        <v>2461</v>
      </c>
      <c r="F672" s="79" t="s">
        <v>13</v>
      </c>
      <c r="G672" s="59" t="s">
        <v>1091</v>
      </c>
      <c r="H672" s="60" t="s">
        <v>1092</v>
      </c>
      <c r="I672" s="16" t="s">
        <v>1587</v>
      </c>
      <c r="J672" s="80"/>
      <c r="K672" s="66">
        <v>40395</v>
      </c>
      <c r="L672" s="16">
        <v>10</v>
      </c>
      <c r="M672" s="16">
        <v>7</v>
      </c>
      <c r="N672" s="3">
        <f t="shared" si="570"/>
        <v>300</v>
      </c>
      <c r="O672" s="3">
        <v>30</v>
      </c>
      <c r="P672" s="16" t="s">
        <v>1554</v>
      </c>
      <c r="Q672" s="62">
        <v>550</v>
      </c>
      <c r="R672" s="14"/>
      <c r="S672" s="14"/>
      <c r="T672" s="14"/>
      <c r="U672" s="17">
        <v>3.9E-2</v>
      </c>
      <c r="V672" s="33">
        <v>0.36</v>
      </c>
      <c r="W672" s="34">
        <v>1.8</v>
      </c>
      <c r="X672" s="33">
        <v>10.3</v>
      </c>
      <c r="Y672" s="29">
        <f>0.01805*1000</f>
        <v>18.05</v>
      </c>
      <c r="Z672" s="34">
        <v>311.5</v>
      </c>
      <c r="AA672" s="21">
        <f>0.003125*1000</f>
        <v>3.125</v>
      </c>
      <c r="AB672" s="216">
        <v>0.28499999999999998</v>
      </c>
      <c r="AC672" s="237">
        <f t="shared" si="571"/>
        <v>3.1218269817035803E-3</v>
      </c>
      <c r="AD672" s="22">
        <f t="shared" si="572"/>
        <v>1.5609134908517902E-2</v>
      </c>
      <c r="AE672" s="22">
        <f t="shared" si="573"/>
        <v>8.9318938643185769E-2</v>
      </c>
      <c r="AF672" s="22">
        <f t="shared" si="574"/>
        <v>0.15652493616597118</v>
      </c>
      <c r="AG672" s="22">
        <f t="shared" si="575"/>
        <v>2.701247513335181</v>
      </c>
      <c r="AH672" s="22">
        <f t="shared" si="576"/>
        <v>2.7099192549510247E-2</v>
      </c>
      <c r="AI672" s="238">
        <f t="shared" si="577"/>
        <v>1.8810000000000001E-3</v>
      </c>
      <c r="AJ672" s="247">
        <f t="shared" si="578"/>
        <v>8.6717416158432791E-6</v>
      </c>
      <c r="AK672" s="23">
        <f t="shared" si="579"/>
        <v>4.3358708079216396E-5</v>
      </c>
      <c r="AL672" s="23">
        <f t="shared" si="580"/>
        <v>2.4810816289773824E-4</v>
      </c>
      <c r="AM672" s="23">
        <f t="shared" si="581"/>
        <v>4.3479148934991998E-4</v>
      </c>
      <c r="AN672" s="23">
        <f t="shared" si="582"/>
        <v>7.503465314819947E-3</v>
      </c>
      <c r="AO672" s="23">
        <f t="shared" si="583"/>
        <v>7.5275534859750687E-5</v>
      </c>
      <c r="AP672" s="248">
        <f t="shared" si="584"/>
        <v>5.2249999999999999E-6</v>
      </c>
      <c r="AQ672" s="256">
        <f t="shared" si="585"/>
        <v>43.358708079216399</v>
      </c>
      <c r="AR672" s="257">
        <f t="shared" si="586"/>
        <v>248.10816289773825</v>
      </c>
      <c r="AS672" s="257">
        <f t="shared" si="587"/>
        <v>434.79148934991997</v>
      </c>
      <c r="AT672" s="257">
        <f t="shared" si="588"/>
        <v>7503.4653148199468</v>
      </c>
      <c r="AU672" s="257">
        <f t="shared" si="589"/>
        <v>75.275534859750692</v>
      </c>
      <c r="AV672" s="258">
        <f t="shared" si="590"/>
        <v>5.2249999999999996</v>
      </c>
      <c r="AW672" s="264">
        <v>1</v>
      </c>
      <c r="AX672" s="265">
        <f t="shared" si="591"/>
        <v>43.358708079216399</v>
      </c>
      <c r="AY672" s="265">
        <f t="shared" si="592"/>
        <v>248.10816289773825</v>
      </c>
      <c r="AZ672" s="265">
        <f t="shared" si="593"/>
        <v>434.79148934991997</v>
      </c>
      <c r="BA672" s="265">
        <f t="shared" si="594"/>
        <v>7503.4653148199468</v>
      </c>
      <c r="BB672" s="265">
        <f t="shared" si="595"/>
        <v>75.275534859750692</v>
      </c>
      <c r="BC672" s="266">
        <f t="shared" si="596"/>
        <v>5.2249999999999996</v>
      </c>
      <c r="BG672" s="13">
        <v>0.1</v>
      </c>
      <c r="BH672" s="13">
        <f t="shared" si="597"/>
        <v>55</v>
      </c>
      <c r="BI672"/>
      <c r="BJ672">
        <f>BH672</f>
        <v>55</v>
      </c>
      <c r="BK672" s="13">
        <f t="shared" si="598"/>
        <v>0.18000000000000002</v>
      </c>
      <c r="BL672" s="13">
        <f t="shared" si="599"/>
        <v>1.03</v>
      </c>
      <c r="BM672" s="13">
        <f t="shared" si="600"/>
        <v>1.8050000000000002</v>
      </c>
      <c r="BN672" s="13">
        <f t="shared" si="601"/>
        <v>31.150000000000002</v>
      </c>
      <c r="BO672" s="13">
        <f t="shared" si="602"/>
        <v>0.3125</v>
      </c>
      <c r="BP672" s="13">
        <f t="shared" si="603"/>
        <v>2.8499999999999998E-2</v>
      </c>
      <c r="BQ672" s="13">
        <f>((((BJ672/Q672)^2)+((BK672/W672)^2))^(1/2))*AD672</f>
        <v>2.2074650284537342E-3</v>
      </c>
      <c r="BR672" s="209">
        <f>(((((BJ672/Q672))^2)+((BL672/X672)^2))^(1/2))*AE672</f>
        <v>1.2631605440596364E-2</v>
      </c>
      <c r="BS672" s="209">
        <f>(((((BJ672/Q672))^2)+((BM672/Y672)^2))^(1/2))*AF672</f>
        <v>2.2135968757549945E-2</v>
      </c>
      <c r="BT672" s="209">
        <f>((((BJ672/Q672)^2)+((BN672/Z672)^2))^(1/2))*AG672</f>
        <v>0.38201408686852117</v>
      </c>
      <c r="BU672" s="209">
        <f>((((BJ672/Q672)^2)+((BO672/AA672)^2))^(1/2))*AH672</f>
        <v>3.8324045632877331E-3</v>
      </c>
      <c r="BV672" s="209">
        <f>((((BJ672/Q672)^2)+((BP672/AB672)^2))^(1/2))*AI672</f>
        <v>2.6601357108237925E-4</v>
      </c>
      <c r="CI672"/>
      <c r="CJ672"/>
      <c r="CK672"/>
      <c r="CL672"/>
      <c r="CM672"/>
    </row>
    <row r="673" spans="1:91" s="65" customFormat="1" ht="12.95" customHeight="1" thickBot="1" x14ac:dyDescent="0.3">
      <c r="A673" s="13">
        <v>4.7122843331041802</v>
      </c>
      <c r="B673" s="13">
        <v>-74.1408708513421</v>
      </c>
      <c r="C673" s="13">
        <v>24</v>
      </c>
      <c r="D673" s="13">
        <v>36</v>
      </c>
      <c r="E673" s="13">
        <v>1967</v>
      </c>
      <c r="F673" s="3" t="s">
        <v>5</v>
      </c>
      <c r="G673" s="4" t="s">
        <v>282</v>
      </c>
      <c r="H673" s="5" t="s">
        <v>283</v>
      </c>
      <c r="I673" s="14" t="s">
        <v>1587</v>
      </c>
      <c r="J673" s="3" t="s">
        <v>1553</v>
      </c>
      <c r="K673" s="6">
        <v>40636</v>
      </c>
      <c r="L673" s="15">
        <v>12</v>
      </c>
      <c r="M673" s="3">
        <v>7</v>
      </c>
      <c r="N673" s="3">
        <f t="shared" si="570"/>
        <v>360</v>
      </c>
      <c r="O673" s="3">
        <v>30</v>
      </c>
      <c r="P673" s="14" t="s">
        <v>1554</v>
      </c>
      <c r="Q673" s="3">
        <v>880</v>
      </c>
      <c r="R673" s="14"/>
      <c r="S673" s="14"/>
      <c r="T673" s="14">
        <f>0.738210935315612*Q673</f>
        <v>649.62562307773851</v>
      </c>
      <c r="U673" s="17">
        <v>3.9E-2</v>
      </c>
      <c r="V673" s="27">
        <v>2.02</v>
      </c>
      <c r="W673" s="28">
        <v>10.1</v>
      </c>
      <c r="X673" s="27">
        <v>1.9</v>
      </c>
      <c r="Y673" s="155">
        <v>18.05</v>
      </c>
      <c r="Z673" s="28">
        <v>160.19999999999999</v>
      </c>
      <c r="AA673" s="21">
        <v>3.125</v>
      </c>
      <c r="AB673" s="222">
        <v>1.0149999999999999</v>
      </c>
      <c r="AC673" s="237">
        <f t="shared" si="571"/>
        <v>4.8716957651005324E-2</v>
      </c>
      <c r="AD673" s="22">
        <f t="shared" si="572"/>
        <v>0.24358478825502661</v>
      </c>
      <c r="AE673" s="22">
        <f t="shared" si="573"/>
        <v>4.5822880958866392E-2</v>
      </c>
      <c r="AF673" s="22">
        <f t="shared" si="574"/>
        <v>0.43531736910923086</v>
      </c>
      <c r="AG673" s="22">
        <f t="shared" si="575"/>
        <v>3.8635923840054716</v>
      </c>
      <c r="AH673" s="22">
        <f t="shared" si="576"/>
        <v>7.5366580524451318E-2</v>
      </c>
      <c r="AI673" s="238">
        <f t="shared" si="577"/>
        <v>1.8630840089086852E-2</v>
      </c>
      <c r="AJ673" s="247">
        <f t="shared" si="578"/>
        <v>1.3532488236390368E-4</v>
      </c>
      <c r="AK673" s="23">
        <f t="shared" si="579"/>
        <v>6.7662441181951839E-4</v>
      </c>
      <c r="AL673" s="23">
        <f t="shared" si="580"/>
        <v>1.2728578044129553E-4</v>
      </c>
      <c r="AM673" s="23">
        <f t="shared" si="581"/>
        <v>1.2092149141923079E-3</v>
      </c>
      <c r="AN673" s="23">
        <f t="shared" si="582"/>
        <v>1.0732201066681865E-2</v>
      </c>
      <c r="AO673" s="23">
        <f t="shared" si="583"/>
        <v>2.0935161256792033E-4</v>
      </c>
      <c r="AP673" s="248">
        <f t="shared" si="584"/>
        <v>5.175233358079681E-5</v>
      </c>
      <c r="AQ673" s="256">
        <f t="shared" si="585"/>
        <v>676.6244118195184</v>
      </c>
      <c r="AR673" s="257">
        <f t="shared" si="586"/>
        <v>127.28578044129553</v>
      </c>
      <c r="AS673" s="257">
        <f t="shared" si="587"/>
        <v>1209.214914192308</v>
      </c>
      <c r="AT673" s="257">
        <f t="shared" si="588"/>
        <v>10732.201066681866</v>
      </c>
      <c r="AU673" s="257">
        <f t="shared" si="589"/>
        <v>209.35161256792034</v>
      </c>
      <c r="AV673" s="258">
        <f t="shared" si="590"/>
        <v>51.752333580796808</v>
      </c>
      <c r="AW673" s="264">
        <v>1</v>
      </c>
      <c r="AX673" s="265">
        <f t="shared" si="591"/>
        <v>676.6244118195184</v>
      </c>
      <c r="AY673" s="265">
        <f t="shared" si="592"/>
        <v>127.28578044129553</v>
      </c>
      <c r="AZ673" s="265">
        <f t="shared" si="593"/>
        <v>1209.214914192308</v>
      </c>
      <c r="BA673" s="265">
        <f t="shared" si="594"/>
        <v>10732.201066681866</v>
      </c>
      <c r="BB673" s="265">
        <f t="shared" si="595"/>
        <v>209.35161256792034</v>
      </c>
      <c r="BC673" s="266">
        <f t="shared" si="596"/>
        <v>51.752333580796808</v>
      </c>
      <c r="BD673" s="211">
        <f>'F. CONVERSIÓN DE CARBÓN A CARNE'!$F$20</f>
        <v>0.16207300021353654</v>
      </c>
      <c r="BG673" s="13">
        <v>0.1</v>
      </c>
      <c r="BH673" s="13">
        <f t="shared" si="597"/>
        <v>88</v>
      </c>
      <c r="BI673">
        <f>(((((BD673+BE673+BF673)/0.738210935315612)^2)+((BH673/Q673)^2))^(1/2))*T673</f>
        <v>156.72207371895846</v>
      </c>
      <c r="BJ673">
        <f t="shared" ref="BJ673:BJ674" si="607">(((BH673)^2)+((BI673^2))^(1/2))</f>
        <v>7900.7220737189582</v>
      </c>
      <c r="BK673" s="13">
        <f t="shared" si="598"/>
        <v>1.01</v>
      </c>
      <c r="BL673" s="13">
        <f t="shared" si="599"/>
        <v>0.19</v>
      </c>
      <c r="BM673" s="13">
        <f t="shared" si="600"/>
        <v>1.8050000000000002</v>
      </c>
      <c r="BN673" s="13">
        <f t="shared" si="601"/>
        <v>16.02</v>
      </c>
      <c r="BO673" s="13">
        <f t="shared" si="602"/>
        <v>0.3125</v>
      </c>
      <c r="BP673" s="13">
        <f t="shared" si="603"/>
        <v>0.10149999999999999</v>
      </c>
      <c r="BQ673" s="13">
        <f>((((BJ673/(Q673+R673+S673+T673))^2)+((BK673/W673)^2))^(1/2))*AD673</f>
        <v>1.2583839678824122</v>
      </c>
      <c r="BR673" s="209">
        <f>((((BJ673/(Q673+R673+S673+T673))^2)+((BL673/X673)^2))^(1/2))*AE673</f>
        <v>0.23672569692837458</v>
      </c>
      <c r="BS673" s="209">
        <f>(((((BJ673/(Q673+R673+S673+T673))^2)+((BM673/Y673)^2))^(1/2))*AF673)</f>
        <v>2.2488941208195592</v>
      </c>
      <c r="BT673" s="209">
        <f>((((BJ673/(Q673+R673+S673+T673))^2)+((BN673/Z673)^2))^(1/2))*AG673</f>
        <v>19.959714025224002</v>
      </c>
      <c r="BU673" s="209">
        <f>((((BJ673/(Q673+R673+S673+T673))^2)+((BO673/AA673)^2))^(1/2))*AH673</f>
        <v>0.38935147521114249</v>
      </c>
      <c r="BV673" s="209">
        <f>((((BJ673/(Q673+R673+S673+T673))^2)+((BP673/AB673)^2))^(1/2))*AI673</f>
        <v>9.6248828361735844E-2</v>
      </c>
      <c r="CI673"/>
      <c r="CJ673"/>
      <c r="CK673"/>
      <c r="CL673"/>
      <c r="CM673"/>
    </row>
    <row r="674" spans="1:91" s="65" customFormat="1" ht="12.95" customHeight="1" thickBot="1" x14ac:dyDescent="0.3">
      <c r="A674" s="13">
        <v>4.7123382732314996</v>
      </c>
      <c r="B674" s="13">
        <v>-74.118989266818502</v>
      </c>
      <c r="C674" s="13">
        <v>27</v>
      </c>
      <c r="D674" s="13">
        <v>36</v>
      </c>
      <c r="E674" s="13">
        <v>1970</v>
      </c>
      <c r="F674" s="3" t="s">
        <v>5</v>
      </c>
      <c r="G674" s="4" t="s">
        <v>227</v>
      </c>
      <c r="H674" s="5" t="s">
        <v>228</v>
      </c>
      <c r="I674" s="14" t="s">
        <v>1587</v>
      </c>
      <c r="J674" s="3" t="s">
        <v>1553</v>
      </c>
      <c r="K674" s="6">
        <v>40659</v>
      </c>
      <c r="L674" s="15">
        <v>12</v>
      </c>
      <c r="M674" s="3">
        <v>7</v>
      </c>
      <c r="N674" s="3">
        <f t="shared" si="570"/>
        <v>360</v>
      </c>
      <c r="O674" s="3">
        <v>30</v>
      </c>
      <c r="P674" s="14" t="s">
        <v>1554</v>
      </c>
      <c r="Q674" s="3">
        <v>600</v>
      </c>
      <c r="R674" s="14"/>
      <c r="S674" s="14"/>
      <c r="T674" s="14">
        <f>0.738210935315612*Q674</f>
        <v>442.92656118936719</v>
      </c>
      <c r="U674" s="17">
        <v>3.9E-2</v>
      </c>
      <c r="V674" s="27">
        <v>2.02</v>
      </c>
      <c r="W674" s="28">
        <v>10.1</v>
      </c>
      <c r="X674" s="27">
        <v>1.9</v>
      </c>
      <c r="Y674" s="155">
        <v>18.05</v>
      </c>
      <c r="Z674" s="28">
        <v>160.19999999999999</v>
      </c>
      <c r="AA674" s="21">
        <v>3.125</v>
      </c>
      <c r="AB674" s="222">
        <v>1.0149999999999999</v>
      </c>
      <c r="AC674" s="237">
        <f t="shared" si="571"/>
        <v>3.3216107489321814E-2</v>
      </c>
      <c r="AD674" s="22">
        <f t="shared" si="572"/>
        <v>0.16608053744660906</v>
      </c>
      <c r="AE674" s="22">
        <f t="shared" si="573"/>
        <v>3.1242873381045269E-2</v>
      </c>
      <c r="AF674" s="22">
        <f t="shared" si="574"/>
        <v>0.29680729711993015</v>
      </c>
      <c r="AG674" s="22">
        <f t="shared" si="575"/>
        <v>2.6342675345491857</v>
      </c>
      <c r="AH674" s="22">
        <f t="shared" si="576"/>
        <v>5.1386304903034988E-2</v>
      </c>
      <c r="AI674" s="238">
        <f t="shared" si="577"/>
        <v>1.2702845515286491E-2</v>
      </c>
      <c r="AJ674" s="247">
        <f t="shared" si="578"/>
        <v>9.2266965248116151E-5</v>
      </c>
      <c r="AK674" s="23">
        <f t="shared" si="579"/>
        <v>4.6133482624058071E-4</v>
      </c>
      <c r="AL674" s="23">
        <f t="shared" si="580"/>
        <v>8.6785759391792413E-5</v>
      </c>
      <c r="AM674" s="23">
        <f t="shared" si="581"/>
        <v>8.2446471422202821E-4</v>
      </c>
      <c r="AN674" s="23">
        <f t="shared" si="582"/>
        <v>7.3174098181921828E-3</v>
      </c>
      <c r="AO674" s="23">
        <f t="shared" si="583"/>
        <v>1.4273973584176387E-4</v>
      </c>
      <c r="AP674" s="248">
        <f t="shared" si="584"/>
        <v>3.5285681986906921E-5</v>
      </c>
      <c r="AQ674" s="256">
        <f t="shared" si="585"/>
        <v>461.3348262405807</v>
      </c>
      <c r="AR674" s="257">
        <f t="shared" si="586"/>
        <v>86.785759391792411</v>
      </c>
      <c r="AS674" s="257">
        <f t="shared" si="587"/>
        <v>824.46471422202819</v>
      </c>
      <c r="AT674" s="257">
        <f t="shared" si="588"/>
        <v>7317.4098181921827</v>
      </c>
      <c r="AU674" s="257">
        <f t="shared" si="589"/>
        <v>142.73973584176386</v>
      </c>
      <c r="AV674" s="258">
        <f t="shared" si="590"/>
        <v>35.285681986906923</v>
      </c>
      <c r="AW674" s="264">
        <v>1</v>
      </c>
      <c r="AX674" s="265">
        <f t="shared" si="591"/>
        <v>461.3348262405807</v>
      </c>
      <c r="AY674" s="265">
        <f t="shared" si="592"/>
        <v>86.785759391792411</v>
      </c>
      <c r="AZ674" s="265">
        <f t="shared" si="593"/>
        <v>824.46471422202819</v>
      </c>
      <c r="BA674" s="265">
        <f t="shared" si="594"/>
        <v>7317.4098181921827</v>
      </c>
      <c r="BB674" s="265">
        <f t="shared" si="595"/>
        <v>142.73973584176386</v>
      </c>
      <c r="BC674" s="266">
        <f t="shared" si="596"/>
        <v>35.285681986906923</v>
      </c>
      <c r="BD674" s="211">
        <f>'F. CONVERSIÓN DE CARBÓN A CARNE'!$F$20</f>
        <v>0.16207300021353654</v>
      </c>
      <c r="BG674" s="13">
        <v>0.1</v>
      </c>
      <c r="BH674" s="13">
        <f t="shared" si="597"/>
        <v>60</v>
      </c>
      <c r="BI674">
        <f>(((((BD674+BE674+BF674)/0.738210935315612)^2)+((BH674/Q674)^2))^(1/2))*T674</f>
        <v>106.85595935383533</v>
      </c>
      <c r="BJ674">
        <f t="shared" si="607"/>
        <v>3706.8559593538353</v>
      </c>
      <c r="BK674" s="13">
        <f t="shared" si="598"/>
        <v>1.01</v>
      </c>
      <c r="BL674" s="13">
        <f t="shared" si="599"/>
        <v>0.19</v>
      </c>
      <c r="BM674" s="13">
        <f t="shared" si="600"/>
        <v>1.8050000000000002</v>
      </c>
      <c r="BN674" s="13">
        <f t="shared" si="601"/>
        <v>16.02</v>
      </c>
      <c r="BO674" s="13">
        <f t="shared" si="602"/>
        <v>0.3125</v>
      </c>
      <c r="BP674" s="13">
        <f t="shared" si="603"/>
        <v>0.10149999999999999</v>
      </c>
      <c r="BQ674" s="13">
        <f>((((BJ674/(Q674+R674+S674+T674))^2)+((BK674/W674)^2))^(1/2))*AD674</f>
        <v>0.59053078921591318</v>
      </c>
      <c r="BR674" s="209">
        <f>((((BJ674/(Q674+R674+S674+T674))^2)+((BL674/X674)^2))^(1/2))*AE674</f>
        <v>0.11108995044655794</v>
      </c>
      <c r="BS674" s="209">
        <f>(((((BJ674/(Q674+R674+S674+T674))^2)+((BM674/Y674)^2))^(1/2))*AF674)</f>
        <v>1.0553545292423008</v>
      </c>
      <c r="BT674" s="209">
        <f>((((BJ674/(Q674+R674+S674+T674))^2)+((BN674/Z674)^2))^(1/2))*AG674</f>
        <v>9.3666368744939916</v>
      </c>
      <c r="BU674" s="209">
        <f>((((BJ674/(Q674+R674+S674+T674))^2)+((BO674/AA674)^2))^(1/2))*AH674</f>
        <v>0.18271373428710189</v>
      </c>
      <c r="BV674" s="209">
        <f>((((BJ674/(Q674+R674+S674+T674))^2)+((BP674/AB674)^2))^(1/2))*AI674</f>
        <v>4.5167371823092058E-2</v>
      </c>
      <c r="CI674"/>
      <c r="CJ674"/>
      <c r="CK674"/>
      <c r="CL674"/>
      <c r="CM674"/>
    </row>
    <row r="675" spans="1:91" s="65" customFormat="1" ht="12.95" customHeight="1" thickBot="1" x14ac:dyDescent="0.3">
      <c r="A675" s="13">
        <v>4.7124170000000003</v>
      </c>
      <c r="B675" s="13">
        <v>-74.125694999999993</v>
      </c>
      <c r="C675" s="13">
        <v>26</v>
      </c>
      <c r="D675" s="13">
        <v>36</v>
      </c>
      <c r="E675" s="13">
        <v>1969</v>
      </c>
      <c r="F675" s="58" t="s">
        <v>13</v>
      </c>
      <c r="G675" s="59" t="s">
        <v>875</v>
      </c>
      <c r="H675" s="60" t="s">
        <v>876</v>
      </c>
      <c r="I675" s="16" t="s">
        <v>1587</v>
      </c>
      <c r="J675" s="16"/>
      <c r="K675" s="66">
        <v>39706</v>
      </c>
      <c r="L675" s="69">
        <f>28/7</f>
        <v>4</v>
      </c>
      <c r="M675" s="70">
        <v>7</v>
      </c>
      <c r="N675" s="3">
        <f t="shared" si="570"/>
        <v>120</v>
      </c>
      <c r="O675" s="3">
        <v>30</v>
      </c>
      <c r="P675" s="16" t="s">
        <v>1632</v>
      </c>
      <c r="Q675" s="16">
        <v>300</v>
      </c>
      <c r="R675" s="14"/>
      <c r="S675" s="14"/>
      <c r="T675" s="14"/>
      <c r="U675" s="17">
        <v>3.9E-2</v>
      </c>
      <c r="V675" s="33">
        <v>0.36</v>
      </c>
      <c r="W675" s="34">
        <v>1.8</v>
      </c>
      <c r="X675" s="33">
        <v>10.3</v>
      </c>
      <c r="Y675" s="29">
        <f>0.01805*1000</f>
        <v>18.05</v>
      </c>
      <c r="Z675" s="34">
        <v>311.5</v>
      </c>
      <c r="AA675" s="21">
        <f>0.003125*1000</f>
        <v>3.125</v>
      </c>
      <c r="AB675" s="216">
        <v>0.28499999999999998</v>
      </c>
      <c r="AC675" s="237">
        <f t="shared" si="571"/>
        <v>1.702814717292862E-3</v>
      </c>
      <c r="AD675" s="22">
        <f t="shared" si="572"/>
        <v>8.5140735864643099E-3</v>
      </c>
      <c r="AE675" s="22">
        <f t="shared" si="573"/>
        <v>4.871942107810133E-2</v>
      </c>
      <c r="AF675" s="22">
        <f t="shared" si="574"/>
        <v>8.5377237908711545E-2</v>
      </c>
      <c r="AG675" s="22">
        <f t="shared" si="575"/>
        <v>1.4734077345464625</v>
      </c>
      <c r="AH675" s="22">
        <f t="shared" si="576"/>
        <v>1.4781377754278315E-2</v>
      </c>
      <c r="AI675" s="238">
        <f t="shared" si="577"/>
        <v>1.0259999999999998E-3</v>
      </c>
      <c r="AJ675" s="247">
        <f t="shared" si="578"/>
        <v>4.7300408813690616E-6</v>
      </c>
      <c r="AK675" s="23">
        <f t="shared" si="579"/>
        <v>2.3650204406845304E-5</v>
      </c>
      <c r="AL675" s="23">
        <f t="shared" si="580"/>
        <v>1.3533172521694814E-4</v>
      </c>
      <c r="AM675" s="23">
        <f t="shared" si="581"/>
        <v>2.3715899419086541E-4</v>
      </c>
      <c r="AN675" s="23">
        <f t="shared" si="582"/>
        <v>4.092799262629062E-3</v>
      </c>
      <c r="AO675" s="23">
        <f t="shared" si="583"/>
        <v>4.1059382650773095E-5</v>
      </c>
      <c r="AP675" s="248">
        <f t="shared" si="584"/>
        <v>2.8499999999999994E-6</v>
      </c>
      <c r="AQ675" s="256">
        <f t="shared" si="585"/>
        <v>23.650204406845305</v>
      </c>
      <c r="AR675" s="257">
        <f t="shared" si="586"/>
        <v>135.33172521694814</v>
      </c>
      <c r="AS675" s="257">
        <f t="shared" si="587"/>
        <v>237.1589941908654</v>
      </c>
      <c r="AT675" s="257">
        <f t="shared" si="588"/>
        <v>4092.799262629062</v>
      </c>
      <c r="AU675" s="257">
        <f t="shared" si="589"/>
        <v>41.059382650773095</v>
      </c>
      <c r="AV675" s="258">
        <f t="shared" si="590"/>
        <v>2.8499999999999992</v>
      </c>
      <c r="AW675" s="264">
        <v>1</v>
      </c>
      <c r="AX675" s="265">
        <f t="shared" si="591"/>
        <v>23.650204406845305</v>
      </c>
      <c r="AY675" s="265">
        <f t="shared" si="592"/>
        <v>135.33172521694814</v>
      </c>
      <c r="AZ675" s="265">
        <f t="shared" si="593"/>
        <v>237.1589941908654</v>
      </c>
      <c r="BA675" s="265">
        <f t="shared" si="594"/>
        <v>4092.799262629062</v>
      </c>
      <c r="BB675" s="265">
        <f t="shared" si="595"/>
        <v>41.059382650773095</v>
      </c>
      <c r="BC675" s="266">
        <f t="shared" si="596"/>
        <v>2.8499999999999992</v>
      </c>
      <c r="BG675" s="13">
        <v>0.1</v>
      </c>
      <c r="BH675" s="13">
        <f t="shared" si="597"/>
        <v>30</v>
      </c>
      <c r="BI675"/>
      <c r="BJ675">
        <f>BH675</f>
        <v>30</v>
      </c>
      <c r="BK675" s="13">
        <f t="shared" si="598"/>
        <v>0.18000000000000002</v>
      </c>
      <c r="BL675" s="13">
        <f t="shared" si="599"/>
        <v>1.03</v>
      </c>
      <c r="BM675" s="13">
        <f t="shared" si="600"/>
        <v>1.8050000000000002</v>
      </c>
      <c r="BN675" s="13">
        <f t="shared" si="601"/>
        <v>31.150000000000002</v>
      </c>
      <c r="BO675" s="13">
        <f t="shared" si="602"/>
        <v>0.3125</v>
      </c>
      <c r="BP675" s="13">
        <f t="shared" si="603"/>
        <v>2.8499999999999998E-2</v>
      </c>
      <c r="BQ675" s="13">
        <f>((((BJ675/Q675)^2)+((BK675/W675)^2))^(1/2))*AD675</f>
        <v>1.2040718337020368E-3</v>
      </c>
      <c r="BR675" s="209">
        <f>(((((BJ675/Q675))^2)+((BL675/X675)^2))^(1/2))*AE675</f>
        <v>6.8899666039616532E-3</v>
      </c>
      <c r="BS675" s="209">
        <f>(((((BJ675/Q675))^2)+((BM675/Y675)^2))^(1/2))*AF675</f>
        <v>1.2074164776845423E-2</v>
      </c>
      <c r="BT675" s="209">
        <f>((((BJ675/Q675)^2)+((BN675/Z675)^2))^(1/2))*AG675</f>
        <v>0.20837132011010245</v>
      </c>
      <c r="BU675" s="209">
        <f>((((BJ675/Q675)^2)+((BO675/AA675)^2))^(1/2))*AH675</f>
        <v>2.0904024890660358E-3</v>
      </c>
      <c r="BV675" s="209">
        <f>((((BJ675/Q675)^2)+((BP675/AB675)^2))^(1/2))*AI675</f>
        <v>1.4509831149947956E-4</v>
      </c>
      <c r="CI675"/>
      <c r="CJ675"/>
      <c r="CK675"/>
      <c r="CL675"/>
      <c r="CM675"/>
    </row>
    <row r="676" spans="1:91" s="65" customFormat="1" ht="12.95" customHeight="1" thickBot="1" x14ac:dyDescent="0.3">
      <c r="A676" s="13">
        <v>4.7125967674000799</v>
      </c>
      <c r="B676" s="13">
        <v>-74.119211973013705</v>
      </c>
      <c r="C676" s="13">
        <v>27</v>
      </c>
      <c r="D676" s="13">
        <v>36</v>
      </c>
      <c r="E676" s="13">
        <v>1970</v>
      </c>
      <c r="F676" s="3" t="s">
        <v>5</v>
      </c>
      <c r="G676" s="4" t="s">
        <v>802</v>
      </c>
      <c r="H676" s="5" t="s">
        <v>803</v>
      </c>
      <c r="I676" s="14" t="s">
        <v>1587</v>
      </c>
      <c r="J676" s="3" t="s">
        <v>1628</v>
      </c>
      <c r="K676" s="6">
        <v>40659</v>
      </c>
      <c r="L676" s="15">
        <v>12</v>
      </c>
      <c r="M676" s="3">
        <v>2</v>
      </c>
      <c r="N676" s="3">
        <f t="shared" si="570"/>
        <v>96</v>
      </c>
      <c r="O676" s="3">
        <v>8</v>
      </c>
      <c r="P676" s="14" t="s">
        <v>1593</v>
      </c>
      <c r="Q676" s="3">
        <v>200</v>
      </c>
      <c r="R676" s="14"/>
      <c r="S676" s="14"/>
      <c r="T676" s="14"/>
      <c r="U676" s="17">
        <v>3.9E-2</v>
      </c>
      <c r="V676" s="143">
        <v>2.8800000000000002E-3</v>
      </c>
      <c r="W676" s="143">
        <v>3.2000000000000002E-3</v>
      </c>
      <c r="X676" s="143">
        <v>7.5000000000000002E-4</v>
      </c>
      <c r="Y676" s="146">
        <v>4.0000000000000003E-5</v>
      </c>
      <c r="Z676" s="143">
        <v>6.7999999999999996E-3</v>
      </c>
      <c r="AA676" s="146">
        <v>2.64</v>
      </c>
      <c r="AB676" s="221">
        <v>1.4999999999999999E-2</v>
      </c>
      <c r="AC676" s="237">
        <f t="shared" si="571"/>
        <v>9.0816784922285991E-6</v>
      </c>
      <c r="AD676" s="22">
        <f t="shared" si="572"/>
        <v>1.0090753880253996E-5</v>
      </c>
      <c r="AE676" s="22">
        <f t="shared" si="573"/>
        <v>2.3650204406845304E-6</v>
      </c>
      <c r="AF676" s="22">
        <f t="shared" si="574"/>
        <v>1.2613442350317495E-7</v>
      </c>
      <c r="AG676" s="22">
        <f t="shared" si="575"/>
        <v>2.1442851995539744E-5</v>
      </c>
      <c r="AH676" s="22">
        <f t="shared" si="576"/>
        <v>8.3248719512095479E-3</v>
      </c>
      <c r="AI676" s="238">
        <f t="shared" si="577"/>
        <v>3.6000000000000001E-5</v>
      </c>
      <c r="AJ676" s="247">
        <f t="shared" si="578"/>
        <v>9.4600817627381236E-8</v>
      </c>
      <c r="AK676" s="23">
        <f t="shared" si="579"/>
        <v>1.0511201958597912E-7</v>
      </c>
      <c r="AL676" s="23">
        <f t="shared" si="580"/>
        <v>2.4635629590463859E-8</v>
      </c>
      <c r="AM676" s="23">
        <f t="shared" si="581"/>
        <v>1.3139002448247392E-9</v>
      </c>
      <c r="AN676" s="23">
        <f t="shared" si="582"/>
        <v>2.2336304162020568E-7</v>
      </c>
      <c r="AO676" s="23">
        <f t="shared" si="583"/>
        <v>8.6717416158432791E-5</v>
      </c>
      <c r="AP676" s="248">
        <f t="shared" si="584"/>
        <v>3.7500000000000001E-7</v>
      </c>
      <c r="AQ676" s="256">
        <f t="shared" si="585"/>
        <v>0.10511201958597913</v>
      </c>
      <c r="AR676" s="257">
        <f t="shared" si="586"/>
        <v>2.4635629590463858E-2</v>
      </c>
      <c r="AS676" s="257">
        <f t="shared" si="587"/>
        <v>1.3139002448247393E-3</v>
      </c>
      <c r="AT676" s="257">
        <f t="shared" si="588"/>
        <v>0.22336304162020568</v>
      </c>
      <c r="AU676" s="257">
        <f t="shared" si="589"/>
        <v>86.717416158432798</v>
      </c>
      <c r="AV676" s="258">
        <f t="shared" si="590"/>
        <v>0.375</v>
      </c>
      <c r="AW676" s="264">
        <v>0</v>
      </c>
      <c r="AX676" s="265">
        <f t="shared" si="591"/>
        <v>0</v>
      </c>
      <c r="AY676" s="265">
        <f t="shared" si="592"/>
        <v>0</v>
      </c>
      <c r="AZ676" s="265">
        <f t="shared" si="593"/>
        <v>0</v>
      </c>
      <c r="BA676" s="265">
        <f t="shared" si="594"/>
        <v>0</v>
      </c>
      <c r="BB676" s="265">
        <f t="shared" si="595"/>
        <v>0</v>
      </c>
      <c r="BC676" s="266">
        <f t="shared" si="596"/>
        <v>0</v>
      </c>
      <c r="BG676" s="13">
        <v>0.1</v>
      </c>
      <c r="BH676" s="13">
        <f t="shared" si="597"/>
        <v>20</v>
      </c>
      <c r="BI676"/>
      <c r="BJ676">
        <f>BH676</f>
        <v>20</v>
      </c>
      <c r="BK676" s="13">
        <f t="shared" si="598"/>
        <v>3.2000000000000003E-4</v>
      </c>
      <c r="BL676" s="13">
        <f t="shared" si="599"/>
        <v>7.5000000000000007E-5</v>
      </c>
      <c r="BM676" s="13">
        <f t="shared" si="600"/>
        <v>4.0000000000000007E-6</v>
      </c>
      <c r="BN676" s="13">
        <f t="shared" si="601"/>
        <v>6.8000000000000005E-4</v>
      </c>
      <c r="BO676" s="13">
        <f t="shared" si="602"/>
        <v>0.26400000000000001</v>
      </c>
      <c r="BP676" s="13">
        <f t="shared" si="603"/>
        <v>1.5E-3</v>
      </c>
      <c r="BQ676" s="13">
        <f>((((BJ676/Q676)^2)+((BK676/W676)^2))^(1/2))*AD676</f>
        <v>1.4270480992024137E-6</v>
      </c>
      <c r="BR676" s="209">
        <f>(((((BJ676/Q676))^2)+((BL676/X676)^2))^(1/2))*AE676</f>
        <v>3.3446439825056575E-7</v>
      </c>
      <c r="BS676" s="209">
        <f>(((((BJ676/Q676))^2)+((BM676/Y676)^2))^(1/2))*AF676</f>
        <v>1.7838101240030175E-8</v>
      </c>
      <c r="BT676" s="209">
        <f>((((BJ676/Q676)^2)+((BN676/Z676)^2))^(1/2))*AG676</f>
        <v>3.0324772108051297E-6</v>
      </c>
      <c r="BU676" s="209">
        <f>((((BJ676/Q676)^2)+((BO676/AA676)^2))^(1/2))*AH676</f>
        <v>1.1773146818419916E-3</v>
      </c>
      <c r="BV676" s="209">
        <f>((((BJ676/Q676)^2)+((BP676/AB676)^2))^(1/2))*AI676</f>
        <v>5.091168824543143E-6</v>
      </c>
      <c r="CI676"/>
      <c r="CJ676"/>
      <c r="CK676"/>
      <c r="CL676"/>
      <c r="CM676"/>
    </row>
    <row r="677" spans="1:91" s="65" customFormat="1" ht="12.95" customHeight="1" thickBot="1" x14ac:dyDescent="0.3">
      <c r="A677" s="13">
        <v>4.7131662339346496</v>
      </c>
      <c r="B677" s="13">
        <v>-74.125365056077399</v>
      </c>
      <c r="C677" s="13">
        <v>26</v>
      </c>
      <c r="D677" s="13">
        <v>36</v>
      </c>
      <c r="E677" s="13">
        <v>1969</v>
      </c>
      <c r="F677" s="58" t="s">
        <v>13</v>
      </c>
      <c r="G677" s="59" t="s">
        <v>974</v>
      </c>
      <c r="H677" s="60" t="s">
        <v>975</v>
      </c>
      <c r="I677" s="16" t="s">
        <v>1587</v>
      </c>
      <c r="J677" s="16"/>
      <c r="K677" s="73">
        <v>39267</v>
      </c>
      <c r="L677" s="16">
        <v>24</v>
      </c>
      <c r="M677" s="16">
        <v>7</v>
      </c>
      <c r="N677" s="3">
        <f t="shared" si="570"/>
        <v>720</v>
      </c>
      <c r="O677" s="3">
        <v>30</v>
      </c>
      <c r="P677" s="16" t="s">
        <v>1554</v>
      </c>
      <c r="Q677" s="16">
        <v>41.666666666666664</v>
      </c>
      <c r="R677" s="14"/>
      <c r="S677" s="14"/>
      <c r="T677" s="14"/>
      <c r="U677" s="17">
        <v>3.9E-2</v>
      </c>
      <c r="V677" s="33">
        <v>0.36</v>
      </c>
      <c r="W677" s="34">
        <v>1.8</v>
      </c>
      <c r="X677" s="33">
        <v>10.3</v>
      </c>
      <c r="Y677" s="29">
        <f>0.01805*1000</f>
        <v>18.05</v>
      </c>
      <c r="Z677" s="34">
        <v>311.5</v>
      </c>
      <c r="AA677" s="21">
        <f>0.003125*1000</f>
        <v>3.125</v>
      </c>
      <c r="AB677" s="216">
        <v>0.28499999999999998</v>
      </c>
      <c r="AC677" s="237">
        <f t="shared" si="571"/>
        <v>2.3650204406845305E-4</v>
      </c>
      <c r="AD677" s="22">
        <f t="shared" si="572"/>
        <v>1.1825102203422652E-3</v>
      </c>
      <c r="AE677" s="22">
        <f t="shared" si="573"/>
        <v>6.7665862608474068E-3</v>
      </c>
      <c r="AF677" s="22">
        <f t="shared" si="574"/>
        <v>1.1857949709543271E-2</v>
      </c>
      <c r="AG677" s="22">
        <f t="shared" si="575"/>
        <v>0.20463996313145313</v>
      </c>
      <c r="AH677" s="22">
        <f t="shared" si="576"/>
        <v>2.0529691325386549E-3</v>
      </c>
      <c r="AI677" s="238">
        <f t="shared" si="577"/>
        <v>1.4249999999999997E-4</v>
      </c>
      <c r="AJ677" s="247">
        <f t="shared" si="578"/>
        <v>6.5695012241236956E-7</v>
      </c>
      <c r="AK677" s="23">
        <f t="shared" si="579"/>
        <v>3.2847506120618477E-6</v>
      </c>
      <c r="AL677" s="23">
        <f t="shared" si="580"/>
        <v>1.8796072946798353E-5</v>
      </c>
      <c r="AM677" s="23">
        <f t="shared" si="581"/>
        <v>3.2938749193175755E-5</v>
      </c>
      <c r="AN677" s="23">
        <f t="shared" si="582"/>
        <v>5.6844434203181431E-4</v>
      </c>
      <c r="AO677" s="23">
        <f t="shared" si="583"/>
        <v>5.7026920348295969E-6</v>
      </c>
      <c r="AP677" s="248">
        <f t="shared" si="584"/>
        <v>3.9583333333333323E-7</v>
      </c>
      <c r="AQ677" s="256">
        <f t="shared" si="585"/>
        <v>3.2847506120618477</v>
      </c>
      <c r="AR677" s="257">
        <f t="shared" si="586"/>
        <v>18.796072946798354</v>
      </c>
      <c r="AS677" s="257">
        <f t="shared" si="587"/>
        <v>32.938749193175752</v>
      </c>
      <c r="AT677" s="257">
        <f t="shared" si="588"/>
        <v>568.44434203181436</v>
      </c>
      <c r="AU677" s="257">
        <f t="shared" si="589"/>
        <v>5.7026920348295969</v>
      </c>
      <c r="AV677" s="258">
        <f t="shared" si="590"/>
        <v>0.39583333333333326</v>
      </c>
      <c r="AW677" s="264">
        <v>1</v>
      </c>
      <c r="AX677" s="265">
        <f t="shared" si="591"/>
        <v>3.2847506120618477</v>
      </c>
      <c r="AY677" s="265">
        <f t="shared" si="592"/>
        <v>18.796072946798354</v>
      </c>
      <c r="AZ677" s="265">
        <f t="shared" si="593"/>
        <v>32.938749193175752</v>
      </c>
      <c r="BA677" s="265">
        <f t="shared" si="594"/>
        <v>568.44434203181436</v>
      </c>
      <c r="BB677" s="265">
        <f t="shared" si="595"/>
        <v>5.7026920348295969</v>
      </c>
      <c r="BC677" s="266">
        <f t="shared" si="596"/>
        <v>0.39583333333333326</v>
      </c>
      <c r="BG677" s="13">
        <v>0.1</v>
      </c>
      <c r="BH677" s="13">
        <f t="shared" si="597"/>
        <v>4.166666666666667</v>
      </c>
      <c r="BI677">
        <f>(((BD677+BE677+BF677)^2)+(BH677^2))^(1/2)</f>
        <v>4.166666666666667</v>
      </c>
      <c r="BJ677">
        <f>(((BH677)^2)+((BI677^2))^(1/2))</f>
        <v>21.527777777777782</v>
      </c>
      <c r="BK677" s="13">
        <f t="shared" si="598"/>
        <v>0.18000000000000002</v>
      </c>
      <c r="BL677" s="13">
        <f t="shared" si="599"/>
        <v>1.03</v>
      </c>
      <c r="BM677" s="13">
        <f t="shared" si="600"/>
        <v>1.8050000000000002</v>
      </c>
      <c r="BN677" s="13">
        <f t="shared" si="601"/>
        <v>31.150000000000002</v>
      </c>
      <c r="BO677" s="13">
        <f t="shared" si="602"/>
        <v>0.3125</v>
      </c>
      <c r="BP677" s="13">
        <f t="shared" si="603"/>
        <v>2.8499999999999998E-2</v>
      </c>
      <c r="BQ677" s="13">
        <f>((((BJ677/(Q677+R677+S677+T677))^2)+((BK677/W677)^2))^(1/2))*AD677</f>
        <v>6.2230205017567897E-4</v>
      </c>
      <c r="BR677" s="209">
        <f>((((BJ677/(Q677+R677+S677+T677))^2)+((BL677/X677)^2))^(1/2))*AE677</f>
        <v>3.5609506204497187E-3</v>
      </c>
      <c r="BS677" s="209">
        <f>(((((BJ677/(Q677+R677+S677+T677))^2)+((BM677/Y677)^2))^(1/2))*AF677)</f>
        <v>6.2403066698172253E-3</v>
      </c>
      <c r="BT677" s="209">
        <f>((((BJ677/(Q677+R677+S677+T677))^2)+((BN677/Z677)^2))^(1/2))*AG677</f>
        <v>0.10769282701651334</v>
      </c>
      <c r="BU677" s="209">
        <f>((((BJ677/(Q677+R677+S677+T677))^2)+((BO677/AA677)^2))^(1/2))*AH677</f>
        <v>1.0803855037772204E-3</v>
      </c>
      <c r="BV677" s="209">
        <f>((((BJ677/(Q677+R677+S677+T677))^2)+((BP677/AB677)^2))^(1/2))*AI677</f>
        <v>7.4991353668272986E-5</v>
      </c>
      <c r="CI677"/>
      <c r="CJ677"/>
      <c r="CK677"/>
      <c r="CL677"/>
      <c r="CM677"/>
    </row>
    <row r="678" spans="1:91" s="65" customFormat="1" ht="12.95" customHeight="1" thickBot="1" x14ac:dyDescent="0.3">
      <c r="A678" s="13">
        <v>4.7131794710664598</v>
      </c>
      <c r="B678" s="13">
        <v>-74.103909201616403</v>
      </c>
      <c r="C678" s="13">
        <v>29</v>
      </c>
      <c r="D678" s="13">
        <v>36</v>
      </c>
      <c r="E678" s="13">
        <v>2461</v>
      </c>
      <c r="F678" s="58" t="s">
        <v>13</v>
      </c>
      <c r="G678" s="59" t="s">
        <v>860</v>
      </c>
      <c r="H678" s="60" t="s">
        <v>861</v>
      </c>
      <c r="I678" s="16" t="s">
        <v>1587</v>
      </c>
      <c r="J678" s="16"/>
      <c r="K678" s="66">
        <v>40220</v>
      </c>
      <c r="L678" s="16">
        <v>11</v>
      </c>
      <c r="M678" s="16">
        <v>7</v>
      </c>
      <c r="N678" s="3">
        <f t="shared" si="570"/>
        <v>330</v>
      </c>
      <c r="O678" s="3">
        <v>30</v>
      </c>
      <c r="P678" s="16" t="s">
        <v>1554</v>
      </c>
      <c r="Q678" s="16">
        <v>750</v>
      </c>
      <c r="R678" s="14"/>
      <c r="S678" s="14"/>
      <c r="T678" s="14"/>
      <c r="U678" s="17">
        <v>3.9E-2</v>
      </c>
      <c r="V678" s="33">
        <v>0.36</v>
      </c>
      <c r="W678" s="34">
        <v>1.8</v>
      </c>
      <c r="X678" s="33">
        <v>10.3</v>
      </c>
      <c r="Y678" s="29">
        <f>0.01805*1000</f>
        <v>18.05</v>
      </c>
      <c r="Z678" s="34">
        <v>311.5</v>
      </c>
      <c r="AA678" s="21">
        <f>0.003125*1000</f>
        <v>3.125</v>
      </c>
      <c r="AB678" s="216">
        <v>0.28499999999999998</v>
      </c>
      <c r="AC678" s="237">
        <f t="shared" si="571"/>
        <v>4.2570367932321549E-3</v>
      </c>
      <c r="AD678" s="22">
        <f t="shared" si="572"/>
        <v>2.1285183966160776E-2</v>
      </c>
      <c r="AE678" s="22">
        <f t="shared" si="573"/>
        <v>0.12179855269525335</v>
      </c>
      <c r="AF678" s="22">
        <f t="shared" si="574"/>
        <v>0.21344309477177889</v>
      </c>
      <c r="AG678" s="22">
        <f t="shared" si="575"/>
        <v>3.6835193363661567</v>
      </c>
      <c r="AH678" s="22">
        <f t="shared" si="576"/>
        <v>3.695344438569579E-2</v>
      </c>
      <c r="AI678" s="238">
        <f t="shared" si="577"/>
        <v>2.5649999999999996E-3</v>
      </c>
      <c r="AJ678" s="247">
        <f t="shared" si="578"/>
        <v>1.1825102203422652E-5</v>
      </c>
      <c r="AK678" s="23">
        <f t="shared" si="579"/>
        <v>5.9125511017113262E-5</v>
      </c>
      <c r="AL678" s="23">
        <f t="shared" si="580"/>
        <v>3.3832931304237041E-4</v>
      </c>
      <c r="AM678" s="23">
        <f t="shared" si="581"/>
        <v>5.9289748547716357E-4</v>
      </c>
      <c r="AN678" s="23">
        <f t="shared" si="582"/>
        <v>1.0231998156572657E-2</v>
      </c>
      <c r="AO678" s="23">
        <f t="shared" si="583"/>
        <v>1.0264845662693276E-4</v>
      </c>
      <c r="AP678" s="248">
        <f t="shared" si="584"/>
        <v>7.1249999999999987E-6</v>
      </c>
      <c r="AQ678" s="256">
        <f t="shared" si="585"/>
        <v>59.125511017113261</v>
      </c>
      <c r="AR678" s="257">
        <f t="shared" si="586"/>
        <v>338.32931304237042</v>
      </c>
      <c r="AS678" s="257">
        <f t="shared" si="587"/>
        <v>592.89748547716351</v>
      </c>
      <c r="AT678" s="257">
        <f t="shared" si="588"/>
        <v>10231.998156572658</v>
      </c>
      <c r="AU678" s="257">
        <f t="shared" si="589"/>
        <v>102.64845662693276</v>
      </c>
      <c r="AV678" s="258">
        <f t="shared" si="590"/>
        <v>7.1249999999999991</v>
      </c>
      <c r="AW678" s="264">
        <v>1</v>
      </c>
      <c r="AX678" s="265">
        <f t="shared" si="591"/>
        <v>59.125511017113261</v>
      </c>
      <c r="AY678" s="265">
        <f t="shared" si="592"/>
        <v>338.32931304237042</v>
      </c>
      <c r="AZ678" s="265">
        <f t="shared" si="593"/>
        <v>592.89748547716351</v>
      </c>
      <c r="BA678" s="265">
        <f t="shared" si="594"/>
        <v>10231.998156572658</v>
      </c>
      <c r="BB678" s="265">
        <f t="shared" si="595"/>
        <v>102.64845662693276</v>
      </c>
      <c r="BC678" s="266">
        <f t="shared" si="596"/>
        <v>7.1249999999999991</v>
      </c>
      <c r="BG678" s="13">
        <v>0.1</v>
      </c>
      <c r="BH678" s="13">
        <f t="shared" si="597"/>
        <v>75</v>
      </c>
      <c r="BI678"/>
      <c r="BJ678">
        <f>BH678</f>
        <v>75</v>
      </c>
      <c r="BK678" s="13">
        <f t="shared" si="598"/>
        <v>0.18000000000000002</v>
      </c>
      <c r="BL678" s="13">
        <f t="shared" si="599"/>
        <v>1.03</v>
      </c>
      <c r="BM678" s="13">
        <f t="shared" si="600"/>
        <v>1.8050000000000002</v>
      </c>
      <c r="BN678" s="13">
        <f t="shared" si="601"/>
        <v>31.150000000000002</v>
      </c>
      <c r="BO678" s="13">
        <f t="shared" si="602"/>
        <v>0.3125</v>
      </c>
      <c r="BP678" s="13">
        <f t="shared" si="603"/>
        <v>2.8499999999999998E-2</v>
      </c>
      <c r="BQ678" s="13">
        <f>((((BJ678/Q678)^2)+((BK678/W678)^2))^(1/2))*AD678</f>
        <v>3.0101795842550922E-3</v>
      </c>
      <c r="BR678" s="209">
        <f>(((((BJ678/Q678))^2)+((BL678/X678)^2))^(1/2))*AE678</f>
        <v>1.7224916509904136E-2</v>
      </c>
      <c r="BS678" s="209">
        <f>(((((BJ678/Q678))^2)+((BM678/Y678)^2))^(1/2))*AF678</f>
        <v>3.0185411942113563E-2</v>
      </c>
      <c r="BT678" s="209">
        <f>((((BJ678/Q678)^2)+((BN678/Z678)^2))^(1/2))*AG678</f>
        <v>0.52092830027525627</v>
      </c>
      <c r="BU678" s="209">
        <f>((((BJ678/Q678)^2)+((BO678/AA678)^2))^(1/2))*AH678</f>
        <v>5.2260062226650904E-3</v>
      </c>
      <c r="BV678" s="209">
        <f>((((BJ678/Q678)^2)+((BP678/AB678)^2))^(1/2))*AI678</f>
        <v>3.6274577874869887E-4</v>
      </c>
      <c r="CI678"/>
      <c r="CJ678"/>
      <c r="CK678"/>
      <c r="CL678"/>
      <c r="CM678"/>
    </row>
    <row r="679" spans="1:91" s="65" customFormat="1" ht="12.95" customHeight="1" thickBot="1" x14ac:dyDescent="0.3">
      <c r="A679" s="13">
        <v>4.7134770000000001</v>
      </c>
      <c r="B679" s="13">
        <v>-74.054032000000007</v>
      </c>
      <c r="C679" s="13">
        <v>34</v>
      </c>
      <c r="D679" s="13">
        <v>36</v>
      </c>
      <c r="E679" s="13">
        <v>2466</v>
      </c>
      <c r="F679" s="3" t="s">
        <v>5</v>
      </c>
      <c r="G679" s="4" t="s">
        <v>37</v>
      </c>
      <c r="H679" s="5" t="s">
        <v>1607</v>
      </c>
      <c r="I679" s="14" t="s">
        <v>1606</v>
      </c>
      <c r="J679" s="3" t="s">
        <v>1553</v>
      </c>
      <c r="K679" s="6">
        <v>40660</v>
      </c>
      <c r="L679" s="15">
        <v>12</v>
      </c>
      <c r="M679" s="3">
        <v>7</v>
      </c>
      <c r="N679" s="3">
        <f t="shared" si="570"/>
        <v>360</v>
      </c>
      <c r="O679" s="3">
        <v>30</v>
      </c>
      <c r="P679" s="14" t="s">
        <v>1554</v>
      </c>
      <c r="Q679" s="3">
        <v>680</v>
      </c>
      <c r="R679" s="14"/>
      <c r="S679" s="14"/>
      <c r="T679" s="14">
        <f>0.738210935315612*Q679</f>
        <v>501.98343601461613</v>
      </c>
      <c r="U679" s="17">
        <v>3.9E-2</v>
      </c>
      <c r="V679" s="27">
        <v>2.02</v>
      </c>
      <c r="W679" s="28">
        <v>10.1</v>
      </c>
      <c r="X679" s="27">
        <v>1.9</v>
      </c>
      <c r="Y679" s="155">
        <v>18.05</v>
      </c>
      <c r="Z679" s="28">
        <v>160.19999999999999</v>
      </c>
      <c r="AA679" s="21">
        <v>3.125</v>
      </c>
      <c r="AB679" s="222">
        <v>1.0149999999999999</v>
      </c>
      <c r="AC679" s="237">
        <f t="shared" si="571"/>
        <v>3.7644921821231386E-2</v>
      </c>
      <c r="AD679" s="22">
        <f t="shared" si="572"/>
        <v>0.18822460910615693</v>
      </c>
      <c r="AE679" s="22">
        <f t="shared" si="573"/>
        <v>3.54085898318513E-2</v>
      </c>
      <c r="AF679" s="22">
        <f t="shared" si="574"/>
        <v>0.33638160340258733</v>
      </c>
      <c r="AG679" s="22">
        <f t="shared" si="575"/>
        <v>2.9855032058224094</v>
      </c>
      <c r="AH679" s="22">
        <f t="shared" si="576"/>
        <v>5.8237812223439642E-2</v>
      </c>
      <c r="AI679" s="238">
        <f t="shared" si="577"/>
        <v>1.4396558250658021E-2</v>
      </c>
      <c r="AJ679" s="247">
        <f t="shared" si="578"/>
        <v>1.0456922728119829E-4</v>
      </c>
      <c r="AK679" s="23">
        <f t="shared" si="579"/>
        <v>5.2284613640599152E-4</v>
      </c>
      <c r="AL679" s="23">
        <f t="shared" si="580"/>
        <v>9.8357193977364723E-5</v>
      </c>
      <c r="AM679" s="23">
        <f t="shared" si="581"/>
        <v>9.3439334278496474E-4</v>
      </c>
      <c r="AN679" s="23">
        <f t="shared" si="582"/>
        <v>8.2930644606178036E-3</v>
      </c>
      <c r="AO679" s="23">
        <f t="shared" si="583"/>
        <v>1.6177170062066568E-4</v>
      </c>
      <c r="AP679" s="248">
        <f t="shared" si="584"/>
        <v>3.9990439585161167E-5</v>
      </c>
      <c r="AQ679" s="256">
        <f t="shared" si="585"/>
        <v>522.8461364059915</v>
      </c>
      <c r="AR679" s="257">
        <f t="shared" si="586"/>
        <v>98.357193977364716</v>
      </c>
      <c r="AS679" s="257">
        <f t="shared" si="587"/>
        <v>934.39334278496472</v>
      </c>
      <c r="AT679" s="257">
        <f t="shared" si="588"/>
        <v>8293.064460617803</v>
      </c>
      <c r="AU679" s="257">
        <f t="shared" si="589"/>
        <v>161.77170062066568</v>
      </c>
      <c r="AV679" s="258">
        <f t="shared" si="590"/>
        <v>39.99043958516117</v>
      </c>
      <c r="AW679" s="264">
        <v>1</v>
      </c>
      <c r="AX679" s="265">
        <f t="shared" si="591"/>
        <v>522.8461364059915</v>
      </c>
      <c r="AY679" s="265">
        <f t="shared" si="592"/>
        <v>98.357193977364716</v>
      </c>
      <c r="AZ679" s="265">
        <f t="shared" si="593"/>
        <v>934.39334278496472</v>
      </c>
      <c r="BA679" s="265">
        <f t="shared" si="594"/>
        <v>8293.064460617803</v>
      </c>
      <c r="BB679" s="265">
        <f t="shared" si="595"/>
        <v>161.77170062066568</v>
      </c>
      <c r="BC679" s="266">
        <f t="shared" si="596"/>
        <v>39.99043958516117</v>
      </c>
      <c r="BD679" s="211">
        <f>'F. CONVERSIÓN DE CARBÓN A CARNE'!$F$20</f>
        <v>0.16207300021353654</v>
      </c>
      <c r="BG679" s="13">
        <v>0.1</v>
      </c>
      <c r="BH679" s="13">
        <f t="shared" si="597"/>
        <v>68</v>
      </c>
      <c r="BI679">
        <f>(((((BD679+BE679+BF679)/0.738210935315612)^2)+((BH679/Q679)^2))^(1/2))*T679</f>
        <v>121.10342060101337</v>
      </c>
      <c r="BJ679">
        <f t="shared" ref="BJ679:BJ680" si="608">(((BH679)^2)+((BI679^2))^(1/2))</f>
        <v>4745.1034206010136</v>
      </c>
      <c r="BK679" s="13">
        <f t="shared" si="598"/>
        <v>1.01</v>
      </c>
      <c r="BL679" s="13">
        <f t="shared" si="599"/>
        <v>0.19</v>
      </c>
      <c r="BM679" s="13">
        <f t="shared" si="600"/>
        <v>1.8050000000000002</v>
      </c>
      <c r="BN679" s="13">
        <f t="shared" si="601"/>
        <v>16.02</v>
      </c>
      <c r="BO679" s="13">
        <f t="shared" si="602"/>
        <v>0.3125</v>
      </c>
      <c r="BP679" s="13">
        <f t="shared" si="603"/>
        <v>0.10149999999999999</v>
      </c>
      <c r="BQ679" s="13">
        <f>((((BJ679/(Q679+R679+S679+T679))^2)+((BK679/W679)^2))^(1/2))*AD679</f>
        <v>0.75586700964886</v>
      </c>
      <c r="BR679" s="209">
        <f>((((BJ679/(Q679+R679+S679+T679))^2)+((BL679/X679)^2))^(1/2))*AE679</f>
        <v>0.14219280379533009</v>
      </c>
      <c r="BS679" s="209">
        <f>(((((BJ679/(Q679+R679+S679+T679))^2)+((BM679/Y679)^2))^(1/2))*AF679)</f>
        <v>1.3508316360556358</v>
      </c>
      <c r="BT679" s="209">
        <f>((((BJ679/(Q679+R679+S679+T679))^2)+((BN679/Z679)^2))^(1/2))*AG679</f>
        <v>11.989098509479936</v>
      </c>
      <c r="BU679" s="209">
        <f>((((BJ679/(Q679+R679+S679+T679))^2)+((BO679/AA679)^2))^(1/2))*AH679</f>
        <v>0.23386974308442451</v>
      </c>
      <c r="BV679" s="209">
        <f>((((BJ679/(Q679+R679+S679+T679))^2)+((BP679/AB679)^2))^(1/2))*AI679</f>
        <v>5.7813287464569631E-2</v>
      </c>
      <c r="CI679"/>
      <c r="CJ679"/>
      <c r="CK679"/>
      <c r="CL679"/>
      <c r="CM679"/>
    </row>
    <row r="680" spans="1:91" s="65" customFormat="1" ht="12.95" customHeight="1" thickBot="1" x14ac:dyDescent="0.3">
      <c r="A680" s="13">
        <v>4.71354294872532</v>
      </c>
      <c r="B680" s="13">
        <v>-74.117835801568006</v>
      </c>
      <c r="C680" s="13">
        <v>27</v>
      </c>
      <c r="D680" s="13">
        <v>36</v>
      </c>
      <c r="E680" s="13">
        <v>1970</v>
      </c>
      <c r="F680" s="3" t="s">
        <v>5</v>
      </c>
      <c r="G680" s="4" t="s">
        <v>278</v>
      </c>
      <c r="H680" s="5" t="s">
        <v>279</v>
      </c>
      <c r="I680" s="14" t="s">
        <v>1587</v>
      </c>
      <c r="J680" s="3" t="s">
        <v>1553</v>
      </c>
      <c r="K680" s="6">
        <v>40659</v>
      </c>
      <c r="L680" s="15">
        <v>12</v>
      </c>
      <c r="M680" s="3">
        <v>7</v>
      </c>
      <c r="N680" s="3">
        <f t="shared" si="570"/>
        <v>360</v>
      </c>
      <c r="O680" s="3">
        <v>30</v>
      </c>
      <c r="P680" s="14" t="s">
        <v>1554</v>
      </c>
      <c r="Q680" s="3">
        <v>320</v>
      </c>
      <c r="R680" s="14"/>
      <c r="S680" s="14"/>
      <c r="T680" s="14">
        <f>0.738210935315612*Q680</f>
        <v>236.22749930099585</v>
      </c>
      <c r="U680" s="17">
        <v>3.9E-2</v>
      </c>
      <c r="V680" s="141">
        <v>2.02</v>
      </c>
      <c r="W680" s="147">
        <v>10.1</v>
      </c>
      <c r="X680" s="151">
        <v>1.9</v>
      </c>
      <c r="Y680" s="153">
        <v>18.05</v>
      </c>
      <c r="Z680" s="147">
        <v>160.19999999999999</v>
      </c>
      <c r="AA680" s="157">
        <v>3.125</v>
      </c>
      <c r="AB680" s="231">
        <v>1.0149999999999999</v>
      </c>
      <c r="AC680" s="237">
        <f t="shared" si="571"/>
        <v>1.7715257327638304E-2</v>
      </c>
      <c r="AD680" s="22">
        <f t="shared" si="572"/>
        <v>8.8576286638191504E-2</v>
      </c>
      <c r="AE680" s="22">
        <f t="shared" si="573"/>
        <v>1.6662865803224146E-2</v>
      </c>
      <c r="AF680" s="22">
        <f t="shared" si="574"/>
        <v>0.15829722513062938</v>
      </c>
      <c r="AG680" s="22">
        <f t="shared" si="575"/>
        <v>1.404942685092899</v>
      </c>
      <c r="AH680" s="22">
        <f t="shared" si="576"/>
        <v>2.7406029281618661E-2</v>
      </c>
      <c r="AI680" s="238">
        <f t="shared" si="577"/>
        <v>6.7748509414861293E-3</v>
      </c>
      <c r="AJ680" s="247">
        <f t="shared" si="578"/>
        <v>4.9209048132328624E-5</v>
      </c>
      <c r="AK680" s="23">
        <f t="shared" si="579"/>
        <v>2.4604524066164309E-4</v>
      </c>
      <c r="AL680" s="23">
        <f t="shared" si="580"/>
        <v>4.6285738342289294E-5</v>
      </c>
      <c r="AM680" s="23">
        <f t="shared" si="581"/>
        <v>4.3971451425174829E-4</v>
      </c>
      <c r="AN680" s="23">
        <f t="shared" si="582"/>
        <v>3.902618569702497E-3</v>
      </c>
      <c r="AO680" s="23">
        <f t="shared" si="583"/>
        <v>7.6127859115607388E-5</v>
      </c>
      <c r="AP680" s="248">
        <f t="shared" si="584"/>
        <v>1.8819030393017026E-5</v>
      </c>
      <c r="AQ680" s="256">
        <f t="shared" si="585"/>
        <v>246.04524066164308</v>
      </c>
      <c r="AR680" s="257">
        <f t="shared" si="586"/>
        <v>46.285738342289292</v>
      </c>
      <c r="AS680" s="257">
        <f t="shared" si="587"/>
        <v>439.71451425174831</v>
      </c>
      <c r="AT680" s="257">
        <f t="shared" si="588"/>
        <v>3902.6185697024971</v>
      </c>
      <c r="AU680" s="257">
        <f t="shared" si="589"/>
        <v>76.127859115607393</v>
      </c>
      <c r="AV680" s="258">
        <f t="shared" si="590"/>
        <v>18.819030393017027</v>
      </c>
      <c r="AW680" s="264">
        <v>1</v>
      </c>
      <c r="AX680" s="265">
        <f t="shared" si="591"/>
        <v>246.04524066164308</v>
      </c>
      <c r="AY680" s="265">
        <f t="shared" si="592"/>
        <v>46.285738342289292</v>
      </c>
      <c r="AZ680" s="265">
        <f t="shared" si="593"/>
        <v>439.71451425174831</v>
      </c>
      <c r="BA680" s="265">
        <f t="shared" si="594"/>
        <v>3902.6185697024971</v>
      </c>
      <c r="BB680" s="265">
        <f t="shared" si="595"/>
        <v>76.127859115607393</v>
      </c>
      <c r="BC680" s="266">
        <f t="shared" si="596"/>
        <v>18.819030393017027</v>
      </c>
      <c r="BD680" s="211">
        <f>'F. CONVERSIÓN DE CARBÓN A CARNE'!$F$20</f>
        <v>0.16207300021353654</v>
      </c>
      <c r="BG680" s="13">
        <v>0.1</v>
      </c>
      <c r="BH680" s="13">
        <f t="shared" si="597"/>
        <v>32</v>
      </c>
      <c r="BI680">
        <f>(((((BD680+BE680+BF680)/0.738210935315612)^2)+((BH680/Q680)^2))^(1/2))*T680</f>
        <v>56.989844988712179</v>
      </c>
      <c r="BJ680">
        <f t="shared" si="608"/>
        <v>1080.9898449887121</v>
      </c>
      <c r="BK680" s="13">
        <f t="shared" si="598"/>
        <v>1.01</v>
      </c>
      <c r="BL680" s="13">
        <f t="shared" si="599"/>
        <v>0.19</v>
      </c>
      <c r="BM680" s="13">
        <f t="shared" si="600"/>
        <v>1.8050000000000002</v>
      </c>
      <c r="BN680" s="13">
        <f t="shared" si="601"/>
        <v>16.02</v>
      </c>
      <c r="BO680" s="13">
        <f t="shared" si="602"/>
        <v>0.3125</v>
      </c>
      <c r="BP680" s="13">
        <f t="shared" si="603"/>
        <v>0.10149999999999999</v>
      </c>
      <c r="BQ680" s="13">
        <f>((((BJ680/(Q680+R680+S680+T680))^2)+((BK680/W680)^2))^(1/2))*AD680</f>
        <v>0.1723696497343413</v>
      </c>
      <c r="BR680" s="209">
        <f>((((BJ680/(Q680+R680+S680+T680))^2)+((BL680/X680)^2))^(1/2))*AE680</f>
        <v>3.2425973712400843E-2</v>
      </c>
      <c r="BS680" s="209">
        <f>(((((BJ680/(Q680+R680+S680+T680))^2)+((BM680/Y680)^2))^(1/2))*AF680)</f>
        <v>0.30804675026780798</v>
      </c>
      <c r="BT680" s="209">
        <f>((((BJ680/(Q680+R680+S680+T680))^2)+((BN680/Z680)^2))^(1/2))*AG680</f>
        <v>2.7340215730140081</v>
      </c>
      <c r="BU680" s="209">
        <f>((((BJ680/(Q680+R680+S680+T680))^2)+((BO680/AA680)^2))^(1/2))*AH680</f>
        <v>5.3332193605922437E-2</v>
      </c>
      <c r="BV680" s="209">
        <f>((((BJ680/(Q680+R680+S680+T680))^2)+((BP680/AB680)^2))^(1/2))*AI680</f>
        <v>1.3183874918536318E-2</v>
      </c>
      <c r="CI680"/>
      <c r="CJ680"/>
      <c r="CK680"/>
      <c r="CL680"/>
      <c r="CM680"/>
    </row>
    <row r="681" spans="1:91" s="65" customFormat="1" ht="12.95" customHeight="1" thickBot="1" x14ac:dyDescent="0.3">
      <c r="A681" s="13">
        <v>4.7136361111111116</v>
      </c>
      <c r="B681" s="13">
        <v>-74.072647222222216</v>
      </c>
      <c r="C681" s="13">
        <v>32</v>
      </c>
      <c r="D681" s="13">
        <v>36</v>
      </c>
      <c r="E681" s="13">
        <v>2464</v>
      </c>
      <c r="F681" s="83" t="s">
        <v>13</v>
      </c>
      <c r="G681" s="59" t="s">
        <v>671</v>
      </c>
      <c r="H681" s="60" t="s">
        <v>1376</v>
      </c>
      <c r="I681" s="83" t="s">
        <v>1606</v>
      </c>
      <c r="J681" s="58"/>
      <c r="K681" s="85">
        <v>40945</v>
      </c>
      <c r="L681" s="16">
        <v>12</v>
      </c>
      <c r="M681" s="16">
        <v>7</v>
      </c>
      <c r="N681" s="3">
        <f t="shared" si="570"/>
        <v>360</v>
      </c>
      <c r="O681" s="3">
        <v>30</v>
      </c>
      <c r="P681" s="16" t="s">
        <v>1632</v>
      </c>
      <c r="Q681" s="62">
        <v>550</v>
      </c>
      <c r="R681" s="14"/>
      <c r="S681" s="14"/>
      <c r="T681" s="14"/>
      <c r="U681" s="17">
        <v>3.9E-2</v>
      </c>
      <c r="V681" s="33">
        <v>0.36</v>
      </c>
      <c r="W681" s="34">
        <v>1.8</v>
      </c>
      <c r="X681" s="33">
        <v>10.3</v>
      </c>
      <c r="Y681" s="29">
        <f>0.01805*1000</f>
        <v>18.05</v>
      </c>
      <c r="Z681" s="34">
        <v>311.5</v>
      </c>
      <c r="AA681" s="21">
        <f>0.003125*1000</f>
        <v>3.125</v>
      </c>
      <c r="AB681" s="216">
        <v>0.28499999999999998</v>
      </c>
      <c r="AC681" s="237">
        <f t="shared" si="571"/>
        <v>3.1218269817035803E-3</v>
      </c>
      <c r="AD681" s="22">
        <f t="shared" si="572"/>
        <v>1.5609134908517902E-2</v>
      </c>
      <c r="AE681" s="22">
        <f t="shared" si="573"/>
        <v>8.9318938643185769E-2</v>
      </c>
      <c r="AF681" s="22">
        <f t="shared" si="574"/>
        <v>0.15652493616597118</v>
      </c>
      <c r="AG681" s="22">
        <f t="shared" si="575"/>
        <v>2.701247513335181</v>
      </c>
      <c r="AH681" s="22">
        <f t="shared" si="576"/>
        <v>2.7099192549510247E-2</v>
      </c>
      <c r="AI681" s="238">
        <f t="shared" si="577"/>
        <v>1.8810000000000001E-3</v>
      </c>
      <c r="AJ681" s="247">
        <f t="shared" si="578"/>
        <v>8.6717416158432791E-6</v>
      </c>
      <c r="AK681" s="23">
        <f t="shared" si="579"/>
        <v>4.3358708079216396E-5</v>
      </c>
      <c r="AL681" s="23">
        <f t="shared" si="580"/>
        <v>2.4810816289773824E-4</v>
      </c>
      <c r="AM681" s="23">
        <f t="shared" si="581"/>
        <v>4.3479148934991998E-4</v>
      </c>
      <c r="AN681" s="23">
        <f t="shared" si="582"/>
        <v>7.503465314819947E-3</v>
      </c>
      <c r="AO681" s="23">
        <f t="shared" si="583"/>
        <v>7.5275534859750687E-5</v>
      </c>
      <c r="AP681" s="248">
        <f t="shared" si="584"/>
        <v>5.2249999999999999E-6</v>
      </c>
      <c r="AQ681" s="256">
        <f t="shared" si="585"/>
        <v>43.358708079216399</v>
      </c>
      <c r="AR681" s="257">
        <f t="shared" si="586"/>
        <v>248.10816289773825</v>
      </c>
      <c r="AS681" s="257">
        <f t="shared" si="587"/>
        <v>434.79148934991997</v>
      </c>
      <c r="AT681" s="257">
        <f t="shared" si="588"/>
        <v>7503.4653148199468</v>
      </c>
      <c r="AU681" s="257">
        <f t="shared" si="589"/>
        <v>75.275534859750692</v>
      </c>
      <c r="AV681" s="258">
        <f t="shared" si="590"/>
        <v>5.2249999999999996</v>
      </c>
      <c r="AW681" s="264">
        <v>1</v>
      </c>
      <c r="AX681" s="265">
        <f t="shared" si="591"/>
        <v>43.358708079216399</v>
      </c>
      <c r="AY681" s="265">
        <f t="shared" si="592"/>
        <v>248.10816289773825</v>
      </c>
      <c r="AZ681" s="265">
        <f t="shared" si="593"/>
        <v>434.79148934991997</v>
      </c>
      <c r="BA681" s="265">
        <f t="shared" si="594"/>
        <v>7503.4653148199468</v>
      </c>
      <c r="BB681" s="265">
        <f t="shared" si="595"/>
        <v>75.275534859750692</v>
      </c>
      <c r="BC681" s="266">
        <f t="shared" si="596"/>
        <v>5.2249999999999996</v>
      </c>
      <c r="BG681" s="13">
        <v>0.1</v>
      </c>
      <c r="BH681" s="13">
        <f t="shared" si="597"/>
        <v>55</v>
      </c>
      <c r="BI681"/>
      <c r="BJ681">
        <f>BH681</f>
        <v>55</v>
      </c>
      <c r="BK681" s="13">
        <f t="shared" si="598"/>
        <v>0.18000000000000002</v>
      </c>
      <c r="BL681" s="13">
        <f t="shared" si="599"/>
        <v>1.03</v>
      </c>
      <c r="BM681" s="13">
        <f t="shared" si="600"/>
        <v>1.8050000000000002</v>
      </c>
      <c r="BN681" s="13">
        <f t="shared" si="601"/>
        <v>31.150000000000002</v>
      </c>
      <c r="BO681" s="13">
        <f t="shared" si="602"/>
        <v>0.3125</v>
      </c>
      <c r="BP681" s="13">
        <f t="shared" si="603"/>
        <v>2.8499999999999998E-2</v>
      </c>
      <c r="BQ681" s="13">
        <f>((((BJ681/Q681)^2)+((BK681/W681)^2))^(1/2))*AD681</f>
        <v>2.2074650284537342E-3</v>
      </c>
      <c r="BR681" s="209">
        <f>(((((BJ681/Q681))^2)+((BL681/X681)^2))^(1/2))*AE681</f>
        <v>1.2631605440596364E-2</v>
      </c>
      <c r="BS681" s="209">
        <f>(((((BJ681/Q681))^2)+((BM681/Y681)^2))^(1/2))*AF681</f>
        <v>2.2135968757549945E-2</v>
      </c>
      <c r="BT681" s="209">
        <f>((((BJ681/Q681)^2)+((BN681/Z681)^2))^(1/2))*AG681</f>
        <v>0.38201408686852117</v>
      </c>
      <c r="BU681" s="209">
        <f>((((BJ681/Q681)^2)+((BO681/AA681)^2))^(1/2))*AH681</f>
        <v>3.8324045632877331E-3</v>
      </c>
      <c r="BV681" s="209">
        <f>((((BJ681/Q681)^2)+((BP681/AB681)^2))^(1/2))*AI681</f>
        <v>2.6601357108237925E-4</v>
      </c>
      <c r="CI681"/>
      <c r="CJ681"/>
      <c r="CK681"/>
      <c r="CL681"/>
      <c r="CM681"/>
    </row>
    <row r="682" spans="1:91" s="65" customFormat="1" ht="12.95" customHeight="1" thickBot="1" x14ac:dyDescent="0.3">
      <c r="A682" s="13">
        <v>4.71384277286709</v>
      </c>
      <c r="B682" s="13">
        <v>-74.058950850558404</v>
      </c>
      <c r="C682" s="13">
        <v>34</v>
      </c>
      <c r="D682" s="13">
        <v>37</v>
      </c>
      <c r="E682" s="13">
        <v>2479</v>
      </c>
      <c r="F682" s="3" t="s">
        <v>5</v>
      </c>
      <c r="G682" s="4" t="s">
        <v>617</v>
      </c>
      <c r="H682" s="5" t="s">
        <v>618</v>
      </c>
      <c r="I682" s="14" t="s">
        <v>1606</v>
      </c>
      <c r="J682" s="3" t="s">
        <v>1553</v>
      </c>
      <c r="K682" s="6">
        <v>40658</v>
      </c>
      <c r="L682" s="15">
        <v>12</v>
      </c>
      <c r="M682" s="3">
        <v>7</v>
      </c>
      <c r="N682" s="3">
        <f t="shared" si="570"/>
        <v>360</v>
      </c>
      <c r="O682" s="3">
        <v>30</v>
      </c>
      <c r="P682" s="14" t="s">
        <v>1554</v>
      </c>
      <c r="Q682" s="3">
        <v>2500</v>
      </c>
      <c r="R682" s="14"/>
      <c r="S682" s="14"/>
      <c r="T682" s="14">
        <f>0.738210935315612*Q682</f>
        <v>1845.52733828903</v>
      </c>
      <c r="U682" s="17">
        <v>3.9E-2</v>
      </c>
      <c r="V682" s="27">
        <v>2.02</v>
      </c>
      <c r="W682" s="28">
        <v>10.1</v>
      </c>
      <c r="X682" s="27">
        <v>1.9</v>
      </c>
      <c r="Y682" s="155">
        <v>18.05</v>
      </c>
      <c r="Z682" s="28">
        <v>160.19999999999999</v>
      </c>
      <c r="AA682" s="21">
        <v>3.125</v>
      </c>
      <c r="AB682" s="222">
        <v>1.0149999999999999</v>
      </c>
      <c r="AC682" s="237">
        <f t="shared" si="571"/>
        <v>0.13840044787217426</v>
      </c>
      <c r="AD682" s="22">
        <f t="shared" si="572"/>
        <v>0.69200223936087113</v>
      </c>
      <c r="AE682" s="22">
        <f t="shared" si="573"/>
        <v>0.13017863908768862</v>
      </c>
      <c r="AF682" s="22">
        <f t="shared" si="574"/>
        <v>1.2366970713330419</v>
      </c>
      <c r="AG682" s="22">
        <f t="shared" si="575"/>
        <v>10.976114727288273</v>
      </c>
      <c r="AH682" s="22">
        <f t="shared" si="576"/>
        <v>0.21410960376264576</v>
      </c>
      <c r="AI682" s="238">
        <f t="shared" si="577"/>
        <v>5.2928522980360389E-2</v>
      </c>
      <c r="AJ682" s="247">
        <f t="shared" si="578"/>
        <v>3.8444568853381739E-4</v>
      </c>
      <c r="AK682" s="23">
        <f t="shared" si="579"/>
        <v>1.9222284426690865E-3</v>
      </c>
      <c r="AL682" s="23">
        <f t="shared" si="580"/>
        <v>3.6160733079913506E-4</v>
      </c>
      <c r="AM682" s="23">
        <f t="shared" si="581"/>
        <v>3.4352696425917831E-3</v>
      </c>
      <c r="AN682" s="23">
        <f t="shared" si="582"/>
        <v>3.0489207575800759E-2</v>
      </c>
      <c r="AO682" s="23">
        <f t="shared" si="583"/>
        <v>5.9474889934068263E-4</v>
      </c>
      <c r="AP682" s="248">
        <f t="shared" si="584"/>
        <v>1.4702367494544551E-4</v>
      </c>
      <c r="AQ682" s="256">
        <f t="shared" si="585"/>
        <v>1922.2284426690865</v>
      </c>
      <c r="AR682" s="257">
        <f t="shared" si="586"/>
        <v>361.60733079913507</v>
      </c>
      <c r="AS682" s="257">
        <f t="shared" si="587"/>
        <v>3435.2696425917829</v>
      </c>
      <c r="AT682" s="257">
        <f t="shared" si="588"/>
        <v>30489.20757580076</v>
      </c>
      <c r="AU682" s="257">
        <f t="shared" si="589"/>
        <v>594.74889934068267</v>
      </c>
      <c r="AV682" s="258">
        <f t="shared" si="590"/>
        <v>147.02367494544552</v>
      </c>
      <c r="AW682" s="264">
        <v>1</v>
      </c>
      <c r="AX682" s="265">
        <f t="shared" si="591"/>
        <v>1922.2284426690865</v>
      </c>
      <c r="AY682" s="265">
        <f t="shared" si="592"/>
        <v>361.60733079913507</v>
      </c>
      <c r="AZ682" s="265">
        <f t="shared" si="593"/>
        <v>3435.2696425917829</v>
      </c>
      <c r="BA682" s="265">
        <f t="shared" si="594"/>
        <v>30489.20757580076</v>
      </c>
      <c r="BB682" s="265">
        <f t="shared" si="595"/>
        <v>594.74889934068267</v>
      </c>
      <c r="BC682" s="266">
        <f t="shared" si="596"/>
        <v>147.02367494544552</v>
      </c>
      <c r="BD682" s="211">
        <f>'F. CONVERSIÓN DE CARBÓN A CARNE'!$F$20</f>
        <v>0.16207300021353654</v>
      </c>
      <c r="BG682" s="13">
        <v>0.1</v>
      </c>
      <c r="BH682" s="13">
        <f t="shared" si="597"/>
        <v>250</v>
      </c>
      <c r="BI682">
        <f>(((((BD682+BE682+BF682)/0.738210935315612)^2)+((BH682/Q682)^2))^(1/2))*T682</f>
        <v>445.23316397431387</v>
      </c>
      <c r="BJ682">
        <f t="shared" ref="BJ682:BJ685" si="609">(((BH682)^2)+((BI682^2))^(1/2))</f>
        <v>62945.233163974313</v>
      </c>
      <c r="BK682" s="13">
        <f t="shared" si="598"/>
        <v>1.01</v>
      </c>
      <c r="BL682" s="13">
        <f t="shared" si="599"/>
        <v>0.19</v>
      </c>
      <c r="BM682" s="13">
        <f t="shared" si="600"/>
        <v>1.8050000000000002</v>
      </c>
      <c r="BN682" s="13">
        <f t="shared" si="601"/>
        <v>16.02</v>
      </c>
      <c r="BO682" s="13">
        <f t="shared" si="602"/>
        <v>0.3125</v>
      </c>
      <c r="BP682" s="13">
        <f t="shared" si="603"/>
        <v>0.10149999999999999</v>
      </c>
      <c r="BQ682" s="13">
        <f>((((BJ682/(Q682+R682+S682+T682))^2)+((BK682/W682)^2))^(1/2))*AD682</f>
        <v>10.023934245179007</v>
      </c>
      <c r="BR682" s="209">
        <f>((((BJ682/(Q682+R682+S682+T682))^2)+((BL682/X682)^2))^(1/2))*AE682</f>
        <v>1.8856906005782288</v>
      </c>
      <c r="BS682" s="209">
        <f>(((((BJ682/(Q682+R682+S682+T682))^2)+((BM682/Y682)^2))^(1/2))*AF682)</f>
        <v>17.914060705493174</v>
      </c>
      <c r="BT682" s="209">
        <f>((((BJ682/(Q682+R682+S682+T682))^2)+((BN682/Z682)^2))^(1/2))*AG682</f>
        <v>158.99349169085909</v>
      </c>
      <c r="BU682" s="209">
        <f>((((BJ682/(Q682+R682+S682+T682))^2)+((BO682/AA682)^2))^(1/2))*AH682</f>
        <v>3.1014648035826133</v>
      </c>
      <c r="BV682" s="209">
        <f>((((BJ682/(Q682+R682+S682+T682))^2)+((BP682/AB682)^2))^(1/2))*AI682</f>
        <v>0.76669120975618954</v>
      </c>
      <c r="CI682"/>
      <c r="CJ682"/>
      <c r="CK682"/>
      <c r="CL682"/>
      <c r="CM682"/>
    </row>
    <row r="683" spans="1:91" s="65" customFormat="1" ht="12.95" customHeight="1" thickBot="1" x14ac:dyDescent="0.3">
      <c r="A683" s="13">
        <v>4.7140166666666667</v>
      </c>
      <c r="B683" s="13">
        <v>-74.072583333333327</v>
      </c>
      <c r="C683" s="13">
        <v>32</v>
      </c>
      <c r="D683" s="13">
        <v>37</v>
      </c>
      <c r="E683" s="13">
        <v>2477</v>
      </c>
      <c r="F683" s="3" t="s">
        <v>5</v>
      </c>
      <c r="G683" s="4" t="s">
        <v>671</v>
      </c>
      <c r="H683" s="5" t="s">
        <v>672</v>
      </c>
      <c r="I683" s="14" t="s">
        <v>1606</v>
      </c>
      <c r="J683" s="3" t="s">
        <v>1553</v>
      </c>
      <c r="K683" s="6">
        <v>40648</v>
      </c>
      <c r="L683" s="15">
        <v>12</v>
      </c>
      <c r="M683" s="3">
        <v>7</v>
      </c>
      <c r="N683" s="3">
        <f t="shared" si="570"/>
        <v>360</v>
      </c>
      <c r="O683" s="3">
        <v>30</v>
      </c>
      <c r="P683" s="14" t="s">
        <v>1554</v>
      </c>
      <c r="Q683" s="3">
        <v>450</v>
      </c>
      <c r="R683" s="14"/>
      <c r="S683" s="14"/>
      <c r="T683" s="14">
        <f>0.738210935315612*Q683</f>
        <v>332.19492089202538</v>
      </c>
      <c r="U683" s="17">
        <v>3.9E-2</v>
      </c>
      <c r="V683" s="27">
        <v>2.02</v>
      </c>
      <c r="W683" s="28">
        <v>10.1</v>
      </c>
      <c r="X683" s="27">
        <v>1.9</v>
      </c>
      <c r="Y683" s="155">
        <v>18.05</v>
      </c>
      <c r="Z683" s="28">
        <v>160.19999999999999</v>
      </c>
      <c r="AA683" s="21">
        <v>3.125</v>
      </c>
      <c r="AB683" s="222">
        <v>1.0149999999999999</v>
      </c>
      <c r="AC683" s="237">
        <f t="shared" si="571"/>
        <v>2.4912080616991357E-2</v>
      </c>
      <c r="AD683" s="22">
        <f t="shared" si="572"/>
        <v>0.12456040308495681</v>
      </c>
      <c r="AE683" s="22">
        <f t="shared" si="573"/>
        <v>2.3432155035783952E-2</v>
      </c>
      <c r="AF683" s="22">
        <f t="shared" si="574"/>
        <v>0.22260547283994755</v>
      </c>
      <c r="AG683" s="22">
        <f t="shared" si="575"/>
        <v>1.9757006509118888</v>
      </c>
      <c r="AH683" s="22">
        <f t="shared" si="576"/>
        <v>3.8539728677276237E-2</v>
      </c>
      <c r="AI683" s="238">
        <f t="shared" si="577"/>
        <v>9.5271341364648685E-3</v>
      </c>
      <c r="AJ683" s="247">
        <f t="shared" si="578"/>
        <v>6.9200223936087096E-5</v>
      </c>
      <c r="AK683" s="23">
        <f t="shared" si="579"/>
        <v>3.4600111968043556E-4</v>
      </c>
      <c r="AL683" s="23">
        <f t="shared" si="580"/>
        <v>6.5089319543844306E-5</v>
      </c>
      <c r="AM683" s="23">
        <f t="shared" si="581"/>
        <v>6.1834853566652102E-4</v>
      </c>
      <c r="AN683" s="23">
        <f t="shared" si="582"/>
        <v>5.4880573636441358E-3</v>
      </c>
      <c r="AO683" s="23">
        <f t="shared" si="583"/>
        <v>1.0705480188132288E-4</v>
      </c>
      <c r="AP683" s="248">
        <f t="shared" si="584"/>
        <v>2.6464261490180189E-5</v>
      </c>
      <c r="AQ683" s="256">
        <f t="shared" si="585"/>
        <v>346.00111968043558</v>
      </c>
      <c r="AR683" s="257">
        <f t="shared" si="586"/>
        <v>65.089319543844312</v>
      </c>
      <c r="AS683" s="257">
        <f t="shared" si="587"/>
        <v>618.348535666521</v>
      </c>
      <c r="AT683" s="257">
        <f t="shared" si="588"/>
        <v>5488.0573636441359</v>
      </c>
      <c r="AU683" s="257">
        <f t="shared" si="589"/>
        <v>107.05480188132287</v>
      </c>
      <c r="AV683" s="258">
        <f t="shared" si="590"/>
        <v>26.464261490180188</v>
      </c>
      <c r="AW683" s="264">
        <v>1</v>
      </c>
      <c r="AX683" s="265">
        <f t="shared" si="591"/>
        <v>346.00111968043558</v>
      </c>
      <c r="AY683" s="265">
        <f t="shared" si="592"/>
        <v>65.089319543844312</v>
      </c>
      <c r="AZ683" s="265">
        <f t="shared" si="593"/>
        <v>618.348535666521</v>
      </c>
      <c r="BA683" s="265">
        <f t="shared" si="594"/>
        <v>5488.0573636441359</v>
      </c>
      <c r="BB683" s="265">
        <f t="shared" si="595"/>
        <v>107.05480188132287</v>
      </c>
      <c r="BC683" s="266">
        <f t="shared" si="596"/>
        <v>26.464261490180188</v>
      </c>
      <c r="BD683" s="211">
        <f>'F. CONVERSIÓN DE CARBÓN A CARNE'!$F$20</f>
        <v>0.16207300021353654</v>
      </c>
      <c r="BG683" s="13">
        <v>0.1</v>
      </c>
      <c r="BH683" s="13">
        <f t="shared" si="597"/>
        <v>45</v>
      </c>
      <c r="BI683">
        <f>(((((BD683+BE683+BF683)/0.738210935315612)^2)+((BH683/Q683)^2))^(1/2))*T683</f>
        <v>80.141969515376488</v>
      </c>
      <c r="BJ683">
        <f t="shared" si="609"/>
        <v>2105.1419695153763</v>
      </c>
      <c r="BK683" s="13">
        <f t="shared" si="598"/>
        <v>1.01</v>
      </c>
      <c r="BL683" s="13">
        <f t="shared" si="599"/>
        <v>0.19</v>
      </c>
      <c r="BM683" s="13">
        <f t="shared" si="600"/>
        <v>1.8050000000000002</v>
      </c>
      <c r="BN683" s="13">
        <f t="shared" si="601"/>
        <v>16.02</v>
      </c>
      <c r="BO683" s="13">
        <f t="shared" si="602"/>
        <v>0.3125</v>
      </c>
      <c r="BP683" s="13">
        <f t="shared" si="603"/>
        <v>0.10149999999999999</v>
      </c>
      <c r="BQ683" s="13">
        <f>((((BJ683/(Q683+R683+S683+T683))^2)+((BK683/W683)^2))^(1/2))*AD683</f>
        <v>0.33546405273249519</v>
      </c>
      <c r="BR683" s="209">
        <f>((((BJ683/(Q683+R683+S683+T683))^2)+((BL683/X683)^2))^(1/2))*AE683</f>
        <v>6.3107099028885227E-2</v>
      </c>
      <c r="BS683" s="209">
        <f>(((((BJ683/(Q683+R683+S683+T683))^2)+((BM683/Y683)^2))^(1/2))*AF683)</f>
        <v>0.59951744077440972</v>
      </c>
      <c r="BT683" s="209">
        <f>((((BJ683/(Q683+R683+S683+T683))^2)+((BN683/Z683)^2))^(1/2))*AG683</f>
        <v>5.3209248760144279</v>
      </c>
      <c r="BU683" s="209">
        <f>((((BJ683/(Q683+R683+S683+T683))^2)+((BO683/AA683)^2))^(1/2))*AH683</f>
        <v>0.10379457077119281</v>
      </c>
      <c r="BV683" s="209">
        <f>((((BJ683/(Q683+R683+S683+T683))^2)+((BP683/AB683)^2))^(1/2))*AI683</f>
        <v>2.5658322783081847E-2</v>
      </c>
      <c r="CI683"/>
      <c r="CJ683"/>
      <c r="CK683"/>
      <c r="CL683"/>
      <c r="CM683"/>
    </row>
    <row r="684" spans="1:91" s="65" customFormat="1" ht="12.95" customHeight="1" thickBot="1" x14ac:dyDescent="0.3">
      <c r="A684" s="13">
        <v>4.7141140234341901</v>
      </c>
      <c r="B684" s="13">
        <v>-74.099116540869503</v>
      </c>
      <c r="C684" s="13">
        <v>29</v>
      </c>
      <c r="D684" s="13">
        <v>37</v>
      </c>
      <c r="E684" s="13">
        <v>2474</v>
      </c>
      <c r="F684" s="3" t="s">
        <v>5</v>
      </c>
      <c r="G684" s="4" t="s">
        <v>238</v>
      </c>
      <c r="H684" s="5" t="s">
        <v>239</v>
      </c>
      <c r="I684" s="14" t="s">
        <v>1587</v>
      </c>
      <c r="J684" s="3" t="s">
        <v>1553</v>
      </c>
      <c r="K684" s="6">
        <v>40617</v>
      </c>
      <c r="L684" s="15">
        <v>12</v>
      </c>
      <c r="M684" s="3">
        <v>7</v>
      </c>
      <c r="N684" s="3">
        <f t="shared" si="570"/>
        <v>360</v>
      </c>
      <c r="O684" s="3">
        <v>30</v>
      </c>
      <c r="P684" s="14" t="s">
        <v>1554</v>
      </c>
      <c r="Q684" s="3">
        <v>240</v>
      </c>
      <c r="R684" s="14"/>
      <c r="S684" s="14"/>
      <c r="T684" s="14">
        <f>0.738210935315612*Q684</f>
        <v>177.17062447574688</v>
      </c>
      <c r="U684" s="17">
        <v>3.9E-2</v>
      </c>
      <c r="V684" s="141">
        <v>2.02</v>
      </c>
      <c r="W684" s="147">
        <v>10.1</v>
      </c>
      <c r="X684" s="151">
        <v>1.9</v>
      </c>
      <c r="Y684" s="153">
        <v>18.05</v>
      </c>
      <c r="Z684" s="147">
        <v>160.19999999999999</v>
      </c>
      <c r="AA684" s="157">
        <v>3.125</v>
      </c>
      <c r="AB684" s="231">
        <v>1.0149999999999999</v>
      </c>
      <c r="AC684" s="237">
        <f t="shared" si="571"/>
        <v>1.3286442995728726E-2</v>
      </c>
      <c r="AD684" s="22">
        <f t="shared" si="572"/>
        <v>6.6432214978643614E-2</v>
      </c>
      <c r="AE684" s="22">
        <f t="shared" si="573"/>
        <v>1.2497149352418109E-2</v>
      </c>
      <c r="AF684" s="22">
        <f t="shared" si="574"/>
        <v>0.11872291884797204</v>
      </c>
      <c r="AG684" s="22">
        <f t="shared" si="575"/>
        <v>1.0537070138196742</v>
      </c>
      <c r="AH684" s="22">
        <f t="shared" si="576"/>
        <v>2.0554521961213996E-2</v>
      </c>
      <c r="AI684" s="238">
        <f t="shared" si="577"/>
        <v>5.0811382061145957E-3</v>
      </c>
      <c r="AJ684" s="247">
        <f t="shared" si="578"/>
        <v>3.6906786099246463E-5</v>
      </c>
      <c r="AK684" s="23">
        <f t="shared" si="579"/>
        <v>1.8453393049623227E-4</v>
      </c>
      <c r="AL684" s="23">
        <f t="shared" si="580"/>
        <v>3.4714303756716971E-5</v>
      </c>
      <c r="AM684" s="23">
        <f t="shared" si="581"/>
        <v>3.2978588568881122E-4</v>
      </c>
      <c r="AN684" s="23">
        <f t="shared" si="582"/>
        <v>2.9269639272768728E-3</v>
      </c>
      <c r="AO684" s="23">
        <f t="shared" si="583"/>
        <v>5.7095894336705544E-5</v>
      </c>
      <c r="AP684" s="248">
        <f t="shared" si="584"/>
        <v>1.4114272794762766E-5</v>
      </c>
      <c r="AQ684" s="256">
        <f t="shared" si="585"/>
        <v>184.53393049623227</v>
      </c>
      <c r="AR684" s="257">
        <f t="shared" si="586"/>
        <v>34.714303756716973</v>
      </c>
      <c r="AS684" s="257">
        <f t="shared" si="587"/>
        <v>329.78588568881122</v>
      </c>
      <c r="AT684" s="257">
        <f t="shared" si="588"/>
        <v>2926.9639272768727</v>
      </c>
      <c r="AU684" s="257">
        <f t="shared" si="589"/>
        <v>57.095894336705541</v>
      </c>
      <c r="AV684" s="258">
        <f t="shared" si="590"/>
        <v>14.114272794762766</v>
      </c>
      <c r="AW684" s="264">
        <v>1</v>
      </c>
      <c r="AX684" s="265">
        <f t="shared" si="591"/>
        <v>184.53393049623227</v>
      </c>
      <c r="AY684" s="265">
        <f t="shared" si="592"/>
        <v>34.714303756716973</v>
      </c>
      <c r="AZ684" s="265">
        <f t="shared" si="593"/>
        <v>329.78588568881122</v>
      </c>
      <c r="BA684" s="265">
        <f t="shared" si="594"/>
        <v>2926.9639272768727</v>
      </c>
      <c r="BB684" s="265">
        <f t="shared" si="595"/>
        <v>57.095894336705541</v>
      </c>
      <c r="BC684" s="266">
        <f t="shared" si="596"/>
        <v>14.114272794762766</v>
      </c>
      <c r="BD684" s="211">
        <f>'F. CONVERSIÓN DE CARBÓN A CARNE'!$F$20</f>
        <v>0.16207300021353654</v>
      </c>
      <c r="BG684" s="13">
        <v>0.1</v>
      </c>
      <c r="BH684" s="13">
        <f t="shared" si="597"/>
        <v>24</v>
      </c>
      <c r="BI684">
        <f>(((((BD684+BE684+BF684)/0.738210935315612)^2)+((BH684/Q684)^2))^(1/2))*T684</f>
        <v>42.742383741534134</v>
      </c>
      <c r="BJ684">
        <f t="shared" si="609"/>
        <v>618.74238374153413</v>
      </c>
      <c r="BK684" s="13">
        <f t="shared" si="598"/>
        <v>1.01</v>
      </c>
      <c r="BL684" s="13">
        <f t="shared" si="599"/>
        <v>0.19</v>
      </c>
      <c r="BM684" s="13">
        <f t="shared" si="600"/>
        <v>1.8050000000000002</v>
      </c>
      <c r="BN684" s="13">
        <f t="shared" si="601"/>
        <v>16.02</v>
      </c>
      <c r="BO684" s="13">
        <f t="shared" si="602"/>
        <v>0.3125</v>
      </c>
      <c r="BP684" s="13">
        <f t="shared" si="603"/>
        <v>0.10149999999999999</v>
      </c>
      <c r="BQ684" s="13">
        <f>((((BJ684/(Q684+R684+S684+T684))^2)+((BK684/W684)^2))^(1/2))*AD684</f>
        <v>9.8755148116431241E-2</v>
      </c>
      <c r="BR684" s="209">
        <f>((((BJ684/(Q684+R684+S684+T684))^2)+((BL684/X684)^2))^(1/2))*AE684</f>
        <v>1.8577701130813803E-2</v>
      </c>
      <c r="BS684" s="209">
        <f>(((((BJ684/(Q684+R684+S684+T684))^2)+((BM684/Y684)^2))^(1/2))*AF684)</f>
        <v>0.1764881607427311</v>
      </c>
      <c r="BT684" s="209">
        <f>((((BJ684/(Q684+R684+S684+T684))^2)+((BN684/Z684)^2))^(1/2))*AG684</f>
        <v>1.5663935374507216</v>
      </c>
      <c r="BU684" s="209">
        <f>((((BJ684/(Q684+R684+S684+T684))^2)+((BO684/AA684)^2))^(1/2))*AH684</f>
        <v>3.0555429491470072E-2</v>
      </c>
      <c r="BV684" s="209">
        <f>((((BJ684/(Q684+R684+S684+T684))^2)+((BP684/AB684)^2))^(1/2))*AI684</f>
        <v>7.5533919244784743E-3</v>
      </c>
      <c r="CI684"/>
      <c r="CJ684"/>
      <c r="CK684"/>
      <c r="CL684"/>
      <c r="CM684"/>
    </row>
    <row r="685" spans="1:91" s="65" customFormat="1" ht="12.95" customHeight="1" thickBot="1" x14ac:dyDescent="0.3">
      <c r="A685" s="13">
        <v>4.714377777777778</v>
      </c>
      <c r="B685" s="13">
        <v>-74.058663888888887</v>
      </c>
      <c r="C685" s="13">
        <v>34</v>
      </c>
      <c r="D685" s="13">
        <v>37</v>
      </c>
      <c r="E685" s="13">
        <v>2479</v>
      </c>
      <c r="F685" s="3" t="s">
        <v>13</v>
      </c>
      <c r="G685" s="4" t="s">
        <v>693</v>
      </c>
      <c r="H685" s="5" t="s">
        <v>694</v>
      </c>
      <c r="I685" s="14" t="s">
        <v>1606</v>
      </c>
      <c r="J685" s="3" t="s">
        <v>1565</v>
      </c>
      <c r="K685" s="6">
        <v>40659</v>
      </c>
      <c r="L685" s="15">
        <v>12</v>
      </c>
      <c r="M685" s="3">
        <v>6</v>
      </c>
      <c r="N685" s="3">
        <f t="shared" si="570"/>
        <v>300</v>
      </c>
      <c r="O685" s="3">
        <v>25</v>
      </c>
      <c r="P685" s="14" t="s">
        <v>1554</v>
      </c>
      <c r="Q685" s="3">
        <v>60</v>
      </c>
      <c r="R685" s="14"/>
      <c r="S685" s="14">
        <f>0.392899638837687*Q685</f>
        <v>23.573978330261223</v>
      </c>
      <c r="T685" s="14"/>
      <c r="U685" s="17">
        <v>3.9E-2</v>
      </c>
      <c r="V685" s="27">
        <v>2</v>
      </c>
      <c r="W685" s="28">
        <v>10</v>
      </c>
      <c r="X685" s="27">
        <v>4.3</v>
      </c>
      <c r="Y685" s="29">
        <v>18.05</v>
      </c>
      <c r="Z685" s="28">
        <v>148.69999999999999</v>
      </c>
      <c r="AA685" s="31">
        <v>3.125</v>
      </c>
      <c r="AB685" s="225">
        <v>0.90300000000000002</v>
      </c>
      <c r="AC685" s="237">
        <f t="shared" si="571"/>
        <v>2.6353888941385841E-3</v>
      </c>
      <c r="AD685" s="22">
        <f t="shared" si="572"/>
        <v>1.3176944470692922E-2</v>
      </c>
      <c r="AE685" s="22">
        <f t="shared" si="573"/>
        <v>5.6660861223979554E-3</v>
      </c>
      <c r="AF685" s="22">
        <f t="shared" si="574"/>
        <v>2.3784384769600722E-2</v>
      </c>
      <c r="AG685" s="22">
        <f t="shared" si="575"/>
        <v>0.19594116427920372</v>
      </c>
      <c r="AH685" s="22">
        <f t="shared" si="576"/>
        <v>4.1177951470915382E-3</v>
      </c>
      <c r="AI685" s="238">
        <f t="shared" si="577"/>
        <v>9.0560762918671066E-4</v>
      </c>
      <c r="AJ685" s="247">
        <f t="shared" si="578"/>
        <v>8.7846296471286145E-6</v>
      </c>
      <c r="AK685" s="23">
        <f t="shared" si="579"/>
        <v>4.3923148235643073E-5</v>
      </c>
      <c r="AL685" s="23">
        <f t="shared" si="580"/>
        <v>1.8886953741326517E-5</v>
      </c>
      <c r="AM685" s="23">
        <f t="shared" si="581"/>
        <v>7.9281282565335742E-5</v>
      </c>
      <c r="AN685" s="23">
        <f t="shared" si="582"/>
        <v>6.5313721426401238E-4</v>
      </c>
      <c r="AO685" s="23">
        <f t="shared" si="583"/>
        <v>1.372598382363846E-5</v>
      </c>
      <c r="AP685" s="248">
        <f t="shared" si="584"/>
        <v>3.0186920972890356E-6</v>
      </c>
      <c r="AQ685" s="256">
        <f t="shared" si="585"/>
        <v>43.923148235643076</v>
      </c>
      <c r="AR685" s="257">
        <f t="shared" si="586"/>
        <v>18.886953741326518</v>
      </c>
      <c r="AS685" s="257">
        <f t="shared" si="587"/>
        <v>79.281282565335744</v>
      </c>
      <c r="AT685" s="257">
        <f t="shared" si="588"/>
        <v>653.13721426401241</v>
      </c>
      <c r="AU685" s="257">
        <f t="shared" si="589"/>
        <v>13.72598382363846</v>
      </c>
      <c r="AV685" s="258">
        <f t="shared" si="590"/>
        <v>3.0186920972890356</v>
      </c>
      <c r="AW685" s="264">
        <v>0</v>
      </c>
      <c r="AX685" s="265">
        <f t="shared" si="591"/>
        <v>0</v>
      </c>
      <c r="AY685" s="265">
        <f t="shared" si="592"/>
        <v>0</v>
      </c>
      <c r="AZ685" s="265">
        <f t="shared" si="593"/>
        <v>0</v>
      </c>
      <c r="BA685" s="265">
        <f t="shared" si="594"/>
        <v>0</v>
      </c>
      <c r="BB685" s="265">
        <f t="shared" si="595"/>
        <v>0</v>
      </c>
      <c r="BC685" s="266">
        <f t="shared" si="596"/>
        <v>0</v>
      </c>
      <c r="BE685" s="212">
        <f>'F. CONVERSIÓN DE CARBÓN A CARNE'!$H$20</f>
        <v>8.6971304768698895E-2</v>
      </c>
      <c r="BG685" s="13">
        <v>0.1</v>
      </c>
      <c r="BH685" s="13">
        <f t="shared" si="597"/>
        <v>6</v>
      </c>
      <c r="BI685">
        <f>(((((BD685+BE685+BF685)/0.392899638837687)^2)+((BH685/Q685)^2))^(1/2))*S685</f>
        <v>5.7260590998144547</v>
      </c>
      <c r="BJ685">
        <f t="shared" si="609"/>
        <v>41.726059099814456</v>
      </c>
      <c r="BK685" s="13">
        <f t="shared" si="598"/>
        <v>1</v>
      </c>
      <c r="BL685" s="13">
        <f t="shared" si="599"/>
        <v>0.43</v>
      </c>
      <c r="BM685" s="13">
        <f t="shared" si="600"/>
        <v>1.8050000000000002</v>
      </c>
      <c r="BN685" s="13">
        <f t="shared" si="601"/>
        <v>14.87</v>
      </c>
      <c r="BO685" s="13">
        <f t="shared" si="602"/>
        <v>0.3125</v>
      </c>
      <c r="BP685" s="13">
        <f t="shared" si="603"/>
        <v>9.0300000000000005E-2</v>
      </c>
      <c r="BQ685" s="13">
        <f>((((BJ685/(Q685+R685+S685+T685))^2)+((BK685/W685)^2))^(1/2))*AD685</f>
        <v>6.7095297958246541E-3</v>
      </c>
      <c r="BR685" s="209">
        <f>((((BJ685/(Q685+R685+S685+T685))^2)+((BL685/X685)^2))^(1/2))*AE685</f>
        <v>2.885097812204601E-3</v>
      </c>
      <c r="BS685" s="209">
        <f>(((((BJ685/(Q685+R685+S685+T685))^2)+((BM685/Y685)^2))^(1/2))*AF685)</f>
        <v>1.21107012814635E-2</v>
      </c>
      <c r="BT685" s="209">
        <f>((((BJ685/(Q685+R685+S685+T685))^2)+((BN685/Z685)^2))^(1/2))*AG685</f>
        <v>9.9770708063912597E-2</v>
      </c>
      <c r="BU685" s="209">
        <f>((((BJ685/(Q685+R685+S685+T685))^2)+((BO685/AA685)^2))^(1/2))*AH685</f>
        <v>2.0967280611952047E-3</v>
      </c>
      <c r="BV685" s="209">
        <f>((((BJ685/(Q685+R685+S685+T685))^2)+((BP685/AB685)^2))^(1/2))*AI685</f>
        <v>4.6112369865931733E-4</v>
      </c>
      <c r="CI685"/>
      <c r="CJ685"/>
      <c r="CK685"/>
      <c r="CL685"/>
      <c r="CM685"/>
    </row>
    <row r="686" spans="1:91" s="65" customFormat="1" ht="12.95" customHeight="1" thickBot="1" x14ac:dyDescent="0.3">
      <c r="A686" s="13">
        <v>4.7144525486632203</v>
      </c>
      <c r="B686" s="13">
        <v>-74.070474718175703</v>
      </c>
      <c r="C686" s="13">
        <v>32</v>
      </c>
      <c r="D686" s="13">
        <v>37</v>
      </c>
      <c r="E686" s="13">
        <v>2477</v>
      </c>
      <c r="F686" s="58" t="s">
        <v>13</v>
      </c>
      <c r="G686" s="59" t="s">
        <v>1167</v>
      </c>
      <c r="H686" s="60" t="s">
        <v>1168</v>
      </c>
      <c r="I686" s="16" t="s">
        <v>1606</v>
      </c>
      <c r="J686" s="16"/>
      <c r="K686" s="67">
        <v>40527</v>
      </c>
      <c r="L686" s="16">
        <v>6</v>
      </c>
      <c r="M686" s="16">
        <v>7</v>
      </c>
      <c r="N686" s="3">
        <f t="shared" si="570"/>
        <v>180</v>
      </c>
      <c r="O686" s="3">
        <v>30</v>
      </c>
      <c r="P686" s="16" t="s">
        <v>1554</v>
      </c>
      <c r="Q686" s="62">
        <v>550</v>
      </c>
      <c r="R686" s="14"/>
      <c r="S686" s="14"/>
      <c r="T686" s="14"/>
      <c r="U686" s="17">
        <v>3.9E-2</v>
      </c>
      <c r="V686" s="145">
        <v>0.36</v>
      </c>
      <c r="W686" s="150">
        <v>1.8</v>
      </c>
      <c r="X686" s="152">
        <v>10.3</v>
      </c>
      <c r="Y686" s="156">
        <f>0.01805*1000</f>
        <v>18.05</v>
      </c>
      <c r="Z686" s="150">
        <v>311.5</v>
      </c>
      <c r="AA686" s="157">
        <f>0.003125*1000</f>
        <v>3.125</v>
      </c>
      <c r="AB686" s="227">
        <v>0.28499999999999998</v>
      </c>
      <c r="AC686" s="237">
        <f t="shared" si="571"/>
        <v>3.1218269817035803E-3</v>
      </c>
      <c r="AD686" s="22">
        <f t="shared" si="572"/>
        <v>1.5609134908517902E-2</v>
      </c>
      <c r="AE686" s="22">
        <f t="shared" si="573"/>
        <v>8.9318938643185769E-2</v>
      </c>
      <c r="AF686" s="22">
        <f t="shared" si="574"/>
        <v>0.15652493616597118</v>
      </c>
      <c r="AG686" s="22">
        <f t="shared" si="575"/>
        <v>2.701247513335181</v>
      </c>
      <c r="AH686" s="22">
        <f t="shared" si="576"/>
        <v>2.7099192549510247E-2</v>
      </c>
      <c r="AI686" s="238">
        <f t="shared" si="577"/>
        <v>1.8810000000000001E-3</v>
      </c>
      <c r="AJ686" s="247">
        <f t="shared" si="578"/>
        <v>8.6717416158432791E-6</v>
      </c>
      <c r="AK686" s="23">
        <f t="shared" si="579"/>
        <v>4.3358708079216396E-5</v>
      </c>
      <c r="AL686" s="23">
        <f t="shared" si="580"/>
        <v>2.4810816289773824E-4</v>
      </c>
      <c r="AM686" s="23">
        <f t="shared" si="581"/>
        <v>4.3479148934991998E-4</v>
      </c>
      <c r="AN686" s="23">
        <f t="shared" si="582"/>
        <v>7.503465314819947E-3</v>
      </c>
      <c r="AO686" s="23">
        <f t="shared" si="583"/>
        <v>7.5275534859750687E-5</v>
      </c>
      <c r="AP686" s="248">
        <f t="shared" si="584"/>
        <v>5.2249999999999999E-6</v>
      </c>
      <c r="AQ686" s="256">
        <f t="shared" si="585"/>
        <v>43.358708079216399</v>
      </c>
      <c r="AR686" s="257">
        <f t="shared" si="586"/>
        <v>248.10816289773825</v>
      </c>
      <c r="AS686" s="257">
        <f t="shared" si="587"/>
        <v>434.79148934991997</v>
      </c>
      <c r="AT686" s="257">
        <f t="shared" si="588"/>
        <v>7503.4653148199468</v>
      </c>
      <c r="AU686" s="257">
        <f t="shared" si="589"/>
        <v>75.275534859750692</v>
      </c>
      <c r="AV686" s="258">
        <f t="shared" si="590"/>
        <v>5.2249999999999996</v>
      </c>
      <c r="AW686" s="264">
        <v>1</v>
      </c>
      <c r="AX686" s="265">
        <f t="shared" si="591"/>
        <v>43.358708079216399</v>
      </c>
      <c r="AY686" s="265">
        <f t="shared" si="592"/>
        <v>248.10816289773825</v>
      </c>
      <c r="AZ686" s="265">
        <f t="shared" si="593"/>
        <v>434.79148934991997</v>
      </c>
      <c r="BA686" s="265">
        <f t="shared" si="594"/>
        <v>7503.4653148199468</v>
      </c>
      <c r="BB686" s="265">
        <f t="shared" si="595"/>
        <v>75.275534859750692</v>
      </c>
      <c r="BC686" s="266">
        <f t="shared" si="596"/>
        <v>5.2249999999999996</v>
      </c>
      <c r="BG686" s="13">
        <v>0.1</v>
      </c>
      <c r="BH686" s="13">
        <f t="shared" si="597"/>
        <v>55</v>
      </c>
      <c r="BI686"/>
      <c r="BJ686">
        <f>BH686</f>
        <v>55</v>
      </c>
      <c r="BK686" s="13">
        <f t="shared" si="598"/>
        <v>0.18000000000000002</v>
      </c>
      <c r="BL686" s="13">
        <f t="shared" si="599"/>
        <v>1.03</v>
      </c>
      <c r="BM686" s="13">
        <f t="shared" si="600"/>
        <v>1.8050000000000002</v>
      </c>
      <c r="BN686" s="13">
        <f t="shared" si="601"/>
        <v>31.150000000000002</v>
      </c>
      <c r="BO686" s="13">
        <f t="shared" si="602"/>
        <v>0.3125</v>
      </c>
      <c r="BP686" s="13">
        <f t="shared" si="603"/>
        <v>2.8499999999999998E-2</v>
      </c>
      <c r="BQ686" s="13">
        <f>((((BJ686/Q686)^2)+((BK686/W686)^2))^(1/2))*AD686</f>
        <v>2.2074650284537342E-3</v>
      </c>
      <c r="BR686" s="209">
        <f>(((((BJ686/Q686))^2)+((BL686/X686)^2))^(1/2))*AE686</f>
        <v>1.2631605440596364E-2</v>
      </c>
      <c r="BS686" s="209">
        <f>(((((BJ686/Q686))^2)+((BM686/Y686)^2))^(1/2))*AF686</f>
        <v>2.2135968757549945E-2</v>
      </c>
      <c r="BT686" s="209">
        <f>((((BJ686/Q686)^2)+((BN686/Z686)^2))^(1/2))*AG686</f>
        <v>0.38201408686852117</v>
      </c>
      <c r="BU686" s="209">
        <f>((((BJ686/Q686)^2)+((BO686/AA686)^2))^(1/2))*AH686</f>
        <v>3.8324045632877331E-3</v>
      </c>
      <c r="BV686" s="209">
        <f>((((BJ686/Q686)^2)+((BP686/AB686)^2))^(1/2))*AI686</f>
        <v>2.6601357108237925E-4</v>
      </c>
      <c r="CI686"/>
      <c r="CJ686"/>
      <c r="CK686"/>
      <c r="CL686"/>
      <c r="CM686"/>
    </row>
    <row r="687" spans="1:91" s="65" customFormat="1" ht="12.95" customHeight="1" thickBot="1" x14ac:dyDescent="0.3">
      <c r="A687" s="13">
        <v>4.7145179070056997</v>
      </c>
      <c r="B687" s="13">
        <v>-74.069926935573307</v>
      </c>
      <c r="C687" s="13">
        <v>32</v>
      </c>
      <c r="D687" s="13">
        <v>37</v>
      </c>
      <c r="E687" s="13">
        <v>2477</v>
      </c>
      <c r="F687" s="58" t="s">
        <v>13</v>
      </c>
      <c r="G687" s="59" t="s">
        <v>1209</v>
      </c>
      <c r="H687" s="60" t="s">
        <v>1210</v>
      </c>
      <c r="I687" s="16" t="s">
        <v>1606</v>
      </c>
      <c r="J687" s="16"/>
      <c r="K687" s="67">
        <v>40527</v>
      </c>
      <c r="L687" s="16">
        <v>3</v>
      </c>
      <c r="M687" s="16">
        <v>7</v>
      </c>
      <c r="N687" s="3">
        <f t="shared" si="570"/>
        <v>90</v>
      </c>
      <c r="O687" s="3">
        <v>30</v>
      </c>
      <c r="P687" s="16" t="s">
        <v>1554</v>
      </c>
      <c r="Q687" s="62">
        <v>550</v>
      </c>
      <c r="R687" s="14"/>
      <c r="S687" s="14"/>
      <c r="T687" s="14"/>
      <c r="U687" s="17">
        <v>3.9E-2</v>
      </c>
      <c r="V687" s="33">
        <v>0.36</v>
      </c>
      <c r="W687" s="34">
        <v>1.8</v>
      </c>
      <c r="X687" s="33">
        <v>10.3</v>
      </c>
      <c r="Y687" s="29">
        <f>0.01805*1000</f>
        <v>18.05</v>
      </c>
      <c r="Z687" s="34">
        <v>311.5</v>
      </c>
      <c r="AA687" s="21">
        <f>0.003125*1000</f>
        <v>3.125</v>
      </c>
      <c r="AB687" s="216">
        <v>0.28499999999999998</v>
      </c>
      <c r="AC687" s="237">
        <f t="shared" si="571"/>
        <v>3.1218269817035803E-3</v>
      </c>
      <c r="AD687" s="22">
        <f t="shared" si="572"/>
        <v>1.5609134908517902E-2</v>
      </c>
      <c r="AE687" s="22">
        <f t="shared" si="573"/>
        <v>8.9318938643185769E-2</v>
      </c>
      <c r="AF687" s="22">
        <f t="shared" si="574"/>
        <v>0.15652493616597118</v>
      </c>
      <c r="AG687" s="22">
        <f t="shared" si="575"/>
        <v>2.701247513335181</v>
      </c>
      <c r="AH687" s="22">
        <f t="shared" si="576"/>
        <v>2.7099192549510247E-2</v>
      </c>
      <c r="AI687" s="238">
        <f t="shared" si="577"/>
        <v>1.8810000000000001E-3</v>
      </c>
      <c r="AJ687" s="247">
        <f t="shared" si="578"/>
        <v>8.6717416158432791E-6</v>
      </c>
      <c r="AK687" s="23">
        <f t="shared" si="579"/>
        <v>4.3358708079216396E-5</v>
      </c>
      <c r="AL687" s="23">
        <f t="shared" si="580"/>
        <v>2.4810816289773824E-4</v>
      </c>
      <c r="AM687" s="23">
        <f t="shared" si="581"/>
        <v>4.3479148934991998E-4</v>
      </c>
      <c r="AN687" s="23">
        <f t="shared" si="582"/>
        <v>7.503465314819947E-3</v>
      </c>
      <c r="AO687" s="23">
        <f t="shared" si="583"/>
        <v>7.5275534859750687E-5</v>
      </c>
      <c r="AP687" s="248">
        <f t="shared" si="584"/>
        <v>5.2249999999999999E-6</v>
      </c>
      <c r="AQ687" s="256">
        <f t="shared" si="585"/>
        <v>43.358708079216399</v>
      </c>
      <c r="AR687" s="257">
        <f t="shared" si="586"/>
        <v>248.10816289773825</v>
      </c>
      <c r="AS687" s="257">
        <f t="shared" si="587"/>
        <v>434.79148934991997</v>
      </c>
      <c r="AT687" s="257">
        <f t="shared" si="588"/>
        <v>7503.4653148199468</v>
      </c>
      <c r="AU687" s="257">
        <f t="shared" si="589"/>
        <v>75.275534859750692</v>
      </c>
      <c r="AV687" s="258">
        <f t="shared" si="590"/>
        <v>5.2249999999999996</v>
      </c>
      <c r="AW687" s="264">
        <v>1</v>
      </c>
      <c r="AX687" s="265">
        <f t="shared" si="591"/>
        <v>43.358708079216399</v>
      </c>
      <c r="AY687" s="265">
        <f t="shared" si="592"/>
        <v>248.10816289773825</v>
      </c>
      <c r="AZ687" s="265">
        <f t="shared" si="593"/>
        <v>434.79148934991997</v>
      </c>
      <c r="BA687" s="265">
        <f t="shared" si="594"/>
        <v>7503.4653148199468</v>
      </c>
      <c r="BB687" s="265">
        <f t="shared" si="595"/>
        <v>75.275534859750692</v>
      </c>
      <c r="BC687" s="266">
        <f t="shared" si="596"/>
        <v>5.2249999999999996</v>
      </c>
      <c r="BG687" s="13">
        <v>0.1</v>
      </c>
      <c r="BH687" s="13">
        <f t="shared" si="597"/>
        <v>55</v>
      </c>
      <c r="BI687"/>
      <c r="BJ687">
        <f>BH687</f>
        <v>55</v>
      </c>
      <c r="BK687" s="13">
        <f t="shared" si="598"/>
        <v>0.18000000000000002</v>
      </c>
      <c r="BL687" s="13">
        <f t="shared" si="599"/>
        <v>1.03</v>
      </c>
      <c r="BM687" s="13">
        <f t="shared" si="600"/>
        <v>1.8050000000000002</v>
      </c>
      <c r="BN687" s="13">
        <f t="shared" si="601"/>
        <v>31.150000000000002</v>
      </c>
      <c r="BO687" s="13">
        <f t="shared" si="602"/>
        <v>0.3125</v>
      </c>
      <c r="BP687" s="13">
        <f t="shared" si="603"/>
        <v>2.8499999999999998E-2</v>
      </c>
      <c r="BQ687" s="13">
        <f>((((BJ687/Q687)^2)+((BK687/W687)^2))^(1/2))*AD687</f>
        <v>2.2074650284537342E-3</v>
      </c>
      <c r="BR687" s="209">
        <f>(((((BJ687/Q687))^2)+((BL687/X687)^2))^(1/2))*AE687</f>
        <v>1.2631605440596364E-2</v>
      </c>
      <c r="BS687" s="209">
        <f>(((((BJ687/Q687))^2)+((BM687/Y687)^2))^(1/2))*AF687</f>
        <v>2.2135968757549945E-2</v>
      </c>
      <c r="BT687" s="209">
        <f>((((BJ687/Q687)^2)+((BN687/Z687)^2))^(1/2))*AG687</f>
        <v>0.38201408686852117</v>
      </c>
      <c r="BU687" s="209">
        <f>((((BJ687/Q687)^2)+((BO687/AA687)^2))^(1/2))*AH687</f>
        <v>3.8324045632877331E-3</v>
      </c>
      <c r="BV687" s="209">
        <f>((((BJ687/Q687)^2)+((BP687/AB687)^2))^(1/2))*AI687</f>
        <v>2.6601357108237925E-4</v>
      </c>
      <c r="CI687"/>
      <c r="CJ687"/>
      <c r="CK687"/>
      <c r="CL687"/>
      <c r="CM687"/>
    </row>
    <row r="688" spans="1:91" s="65" customFormat="1" ht="12.95" customHeight="1" thickBot="1" x14ac:dyDescent="0.3">
      <c r="A688" s="13">
        <v>4.7145426857888602</v>
      </c>
      <c r="B688" s="13">
        <v>-74.070467895127905</v>
      </c>
      <c r="C688" s="13">
        <v>32</v>
      </c>
      <c r="D688" s="13">
        <v>37</v>
      </c>
      <c r="E688" s="13">
        <v>2477</v>
      </c>
      <c r="F688" s="3" t="s">
        <v>13</v>
      </c>
      <c r="G688" s="4" t="s">
        <v>653</v>
      </c>
      <c r="H688" s="5" t="s">
        <v>654</v>
      </c>
      <c r="I688" s="14" t="s">
        <v>1606</v>
      </c>
      <c r="J688" s="3" t="s">
        <v>1559</v>
      </c>
      <c r="K688" s="6">
        <v>40648</v>
      </c>
      <c r="L688" s="15">
        <v>12</v>
      </c>
      <c r="M688" s="3">
        <v>7</v>
      </c>
      <c r="N688" s="3">
        <f t="shared" si="570"/>
        <v>360</v>
      </c>
      <c r="O688" s="3">
        <v>30</v>
      </c>
      <c r="P688" s="14" t="s">
        <v>1554</v>
      </c>
      <c r="Q688" s="3">
        <v>420</v>
      </c>
      <c r="R688" s="14">
        <f>0.565555287076649*Q688</f>
        <v>237.53322057219259</v>
      </c>
      <c r="S688" s="14"/>
      <c r="T688" s="14"/>
      <c r="U688" s="17">
        <v>3.9E-2</v>
      </c>
      <c r="V688" s="27">
        <v>2.0099999999999998</v>
      </c>
      <c r="W688" s="28">
        <v>10.050000000000001</v>
      </c>
      <c r="X688" s="27">
        <v>3.0999999999999996</v>
      </c>
      <c r="Y688" s="29">
        <v>18.05</v>
      </c>
      <c r="Z688" s="28">
        <v>154.44999999999999</v>
      </c>
      <c r="AA688" s="31">
        <v>3.125</v>
      </c>
      <c r="AB688" s="225">
        <v>0.95899999999999996</v>
      </c>
      <c r="AC688" s="237">
        <f t="shared" si="571"/>
        <v>2.0838065394903696E-2</v>
      </c>
      <c r="AD688" s="22">
        <f t="shared" si="572"/>
        <v>0.10419032697451849</v>
      </c>
      <c r="AE688" s="22">
        <f t="shared" si="573"/>
        <v>3.2138309813035552E-2</v>
      </c>
      <c r="AF688" s="22">
        <f t="shared" si="574"/>
        <v>0.187127900685578</v>
      </c>
      <c r="AG688" s="22">
        <f t="shared" si="575"/>
        <v>1.6012135324591421</v>
      </c>
      <c r="AH688" s="22">
        <f t="shared" si="576"/>
        <v>3.239748973088262E-2</v>
      </c>
      <c r="AI688" s="238">
        <f t="shared" si="577"/>
        <v>7.5668923023447911E-3</v>
      </c>
      <c r="AJ688" s="247">
        <f t="shared" si="578"/>
        <v>5.7883514985843603E-5</v>
      </c>
      <c r="AK688" s="23">
        <f t="shared" si="579"/>
        <v>2.8941757492921804E-4</v>
      </c>
      <c r="AL688" s="23">
        <f t="shared" si="580"/>
        <v>8.9273082813987639E-5</v>
      </c>
      <c r="AM688" s="23">
        <f t="shared" si="581"/>
        <v>5.1979972412660551E-4</v>
      </c>
      <c r="AN688" s="23">
        <f t="shared" si="582"/>
        <v>4.4478153679420613E-3</v>
      </c>
      <c r="AO688" s="23">
        <f t="shared" si="583"/>
        <v>8.9993027030229499E-5</v>
      </c>
      <c r="AP688" s="248">
        <f t="shared" si="584"/>
        <v>2.1019145284291088E-5</v>
      </c>
      <c r="AQ688" s="256">
        <f t="shared" si="585"/>
        <v>289.41757492921806</v>
      </c>
      <c r="AR688" s="257">
        <f t="shared" si="586"/>
        <v>89.273082813987642</v>
      </c>
      <c r="AS688" s="257">
        <f t="shared" si="587"/>
        <v>519.7997241266055</v>
      </c>
      <c r="AT688" s="257">
        <f t="shared" si="588"/>
        <v>4447.8153679420611</v>
      </c>
      <c r="AU688" s="257">
        <f t="shared" si="589"/>
        <v>89.993027030229499</v>
      </c>
      <c r="AV688" s="258">
        <f t="shared" si="590"/>
        <v>21.019145284291088</v>
      </c>
      <c r="AW688" s="264">
        <v>1</v>
      </c>
      <c r="AX688" s="265">
        <f t="shared" si="591"/>
        <v>289.41757492921806</v>
      </c>
      <c r="AY688" s="265">
        <f t="shared" si="592"/>
        <v>89.273082813987642</v>
      </c>
      <c r="AZ688" s="265">
        <f t="shared" si="593"/>
        <v>519.7997241266055</v>
      </c>
      <c r="BA688" s="265">
        <f t="shared" si="594"/>
        <v>4447.8153679420611</v>
      </c>
      <c r="BB688" s="265">
        <f t="shared" si="595"/>
        <v>89.993027030229499</v>
      </c>
      <c r="BC688" s="266">
        <f t="shared" si="596"/>
        <v>21.019145284291088</v>
      </c>
      <c r="BF688" s="210">
        <f>'F. CONVERSIÓN DE CARBÓN A CARNE'!$L$20</f>
        <v>0.24417195935985944</v>
      </c>
      <c r="BG688" s="13">
        <v>0.1</v>
      </c>
      <c r="BH688" s="13">
        <f t="shared" si="597"/>
        <v>42</v>
      </c>
      <c r="BI688">
        <f>(((((BD688+BE688+BF688)/0.565555287076649)^2)+((BH688/Q688)^2))^(1/2))*R688</f>
        <v>105.2671778707514</v>
      </c>
      <c r="BJ688">
        <f>(((BH688)^2)+((BI688^2))^(1/2))</f>
        <v>1869.2671778707513</v>
      </c>
      <c r="BK688" s="13">
        <f t="shared" si="598"/>
        <v>1.0050000000000001</v>
      </c>
      <c r="BL688" s="13">
        <f t="shared" si="599"/>
        <v>0.31</v>
      </c>
      <c r="BM688" s="13">
        <f t="shared" si="600"/>
        <v>1.8050000000000002</v>
      </c>
      <c r="BN688" s="13">
        <f t="shared" si="601"/>
        <v>15.445</v>
      </c>
      <c r="BO688" s="13">
        <f t="shared" si="602"/>
        <v>0.3125</v>
      </c>
      <c r="BP688" s="13">
        <f t="shared" si="603"/>
        <v>9.5899999999999999E-2</v>
      </c>
      <c r="BQ688" s="13">
        <f>((((BJ688/(Q688+R688+S688+T688))^2)+((BK688/W688)^2))^(1/2))*AD688</f>
        <v>0.29638048391903637</v>
      </c>
      <c r="BR688" s="209">
        <f>((((BJ688/(Q688+R688+S688+T688))^2)+((BL688/X688)^2))^(1/2))*AE688</f>
        <v>9.14208457859714E-2</v>
      </c>
      <c r="BS688" s="209">
        <f>(((((BJ688/(Q688+R688+S688+T688))^2)+((BM688/Y688)^2))^(1/2))*AF688)</f>
        <v>0.53230524723767225</v>
      </c>
      <c r="BT688" s="209">
        <f>((((BJ688/(Q688+R688+S688+T688))^2)+((BN688/Z688)^2))^(1/2))*AG688</f>
        <v>4.5548224618204136</v>
      </c>
      <c r="BU688" s="209">
        <f>((((BJ688/(Q688+R688+S688+T688))^2)+((BO688/AA688)^2))^(1/2))*AH688</f>
        <v>9.2158110671342164E-2</v>
      </c>
      <c r="BV688" s="209">
        <f>((((BJ688/(Q688+R688+S688+T688))^2)+((BP688/AB688)^2))^(1/2))*AI688</f>
        <v>2.1524831214712145E-2</v>
      </c>
      <c r="CI688"/>
      <c r="CJ688"/>
      <c r="CK688"/>
      <c r="CL688"/>
      <c r="CM688"/>
    </row>
    <row r="689" spans="1:91" s="65" customFormat="1" ht="12.95" customHeight="1" thickBot="1" x14ac:dyDescent="0.3">
      <c r="A689" s="13">
        <v>4.7145426857888602</v>
      </c>
      <c r="B689" s="13">
        <v>-74.070467895127905</v>
      </c>
      <c r="C689" s="13">
        <v>32</v>
      </c>
      <c r="D689" s="13">
        <v>37</v>
      </c>
      <c r="E689" s="13">
        <v>2477</v>
      </c>
      <c r="F689" s="83" t="s">
        <v>13</v>
      </c>
      <c r="G689" s="59" t="s">
        <v>1455</v>
      </c>
      <c r="H689" s="60" t="s">
        <v>654</v>
      </c>
      <c r="I689" s="97" t="s">
        <v>1606</v>
      </c>
      <c r="J689" s="103"/>
      <c r="K689" s="104">
        <v>41086</v>
      </c>
      <c r="L689" s="97">
        <v>4</v>
      </c>
      <c r="M689" s="16">
        <v>7</v>
      </c>
      <c r="N689" s="3">
        <f t="shared" si="570"/>
        <v>120</v>
      </c>
      <c r="O689" s="3">
        <v>30</v>
      </c>
      <c r="P689" s="16" t="s">
        <v>1632</v>
      </c>
      <c r="Q689" s="62">
        <v>550</v>
      </c>
      <c r="R689" s="14"/>
      <c r="S689" s="14"/>
      <c r="T689" s="14"/>
      <c r="U689" s="17">
        <v>3.9E-2</v>
      </c>
      <c r="V689" s="33">
        <v>0.36</v>
      </c>
      <c r="W689" s="34">
        <v>1.8</v>
      </c>
      <c r="X689" s="33">
        <v>10.3</v>
      </c>
      <c r="Y689" s="29">
        <f>0.01805*1000</f>
        <v>18.05</v>
      </c>
      <c r="Z689" s="34">
        <v>311.5</v>
      </c>
      <c r="AA689" s="21">
        <f>0.003125*1000</f>
        <v>3.125</v>
      </c>
      <c r="AB689" s="216">
        <v>0.28499999999999998</v>
      </c>
      <c r="AC689" s="237">
        <f t="shared" si="571"/>
        <v>3.1218269817035803E-3</v>
      </c>
      <c r="AD689" s="22">
        <f t="shared" si="572"/>
        <v>1.5609134908517902E-2</v>
      </c>
      <c r="AE689" s="22">
        <f t="shared" si="573"/>
        <v>8.9318938643185769E-2</v>
      </c>
      <c r="AF689" s="22">
        <f t="shared" si="574"/>
        <v>0.15652493616597118</v>
      </c>
      <c r="AG689" s="22">
        <f t="shared" si="575"/>
        <v>2.701247513335181</v>
      </c>
      <c r="AH689" s="22">
        <f t="shared" si="576"/>
        <v>2.7099192549510247E-2</v>
      </c>
      <c r="AI689" s="238">
        <f t="shared" si="577"/>
        <v>1.8810000000000001E-3</v>
      </c>
      <c r="AJ689" s="247">
        <f t="shared" si="578"/>
        <v>8.6717416158432791E-6</v>
      </c>
      <c r="AK689" s="23">
        <f t="shared" si="579"/>
        <v>4.3358708079216396E-5</v>
      </c>
      <c r="AL689" s="23">
        <f t="shared" si="580"/>
        <v>2.4810816289773824E-4</v>
      </c>
      <c r="AM689" s="23">
        <f t="shared" si="581"/>
        <v>4.3479148934991998E-4</v>
      </c>
      <c r="AN689" s="23">
        <f t="shared" si="582"/>
        <v>7.503465314819947E-3</v>
      </c>
      <c r="AO689" s="23">
        <f t="shared" si="583"/>
        <v>7.5275534859750687E-5</v>
      </c>
      <c r="AP689" s="248">
        <f t="shared" si="584"/>
        <v>5.2249999999999999E-6</v>
      </c>
      <c r="AQ689" s="256">
        <f t="shared" si="585"/>
        <v>43.358708079216399</v>
      </c>
      <c r="AR689" s="257">
        <f t="shared" si="586"/>
        <v>248.10816289773825</v>
      </c>
      <c r="AS689" s="257">
        <f t="shared" si="587"/>
        <v>434.79148934991997</v>
      </c>
      <c r="AT689" s="257">
        <f t="shared" si="588"/>
        <v>7503.4653148199468</v>
      </c>
      <c r="AU689" s="257">
        <f t="shared" si="589"/>
        <v>75.275534859750692</v>
      </c>
      <c r="AV689" s="258">
        <f t="shared" si="590"/>
        <v>5.2249999999999996</v>
      </c>
      <c r="AW689" s="264">
        <v>1</v>
      </c>
      <c r="AX689" s="265">
        <f t="shared" si="591"/>
        <v>43.358708079216399</v>
      </c>
      <c r="AY689" s="265">
        <f t="shared" si="592"/>
        <v>248.10816289773825</v>
      </c>
      <c r="AZ689" s="265">
        <f t="shared" si="593"/>
        <v>434.79148934991997</v>
      </c>
      <c r="BA689" s="265">
        <f t="shared" si="594"/>
        <v>7503.4653148199468</v>
      </c>
      <c r="BB689" s="265">
        <f t="shared" si="595"/>
        <v>75.275534859750692</v>
      </c>
      <c r="BC689" s="266">
        <f t="shared" si="596"/>
        <v>5.2249999999999996</v>
      </c>
      <c r="BG689" s="13">
        <v>0.1</v>
      </c>
      <c r="BH689" s="13">
        <f t="shared" si="597"/>
        <v>55</v>
      </c>
      <c r="BI689"/>
      <c r="BJ689">
        <f>BH689</f>
        <v>55</v>
      </c>
      <c r="BK689" s="13">
        <f t="shared" si="598"/>
        <v>0.18000000000000002</v>
      </c>
      <c r="BL689" s="13">
        <f t="shared" si="599"/>
        <v>1.03</v>
      </c>
      <c r="BM689" s="13">
        <f t="shared" si="600"/>
        <v>1.8050000000000002</v>
      </c>
      <c r="BN689" s="13">
        <f t="shared" si="601"/>
        <v>31.150000000000002</v>
      </c>
      <c r="BO689" s="13">
        <f t="shared" si="602"/>
        <v>0.3125</v>
      </c>
      <c r="BP689" s="13">
        <f t="shared" si="603"/>
        <v>2.8499999999999998E-2</v>
      </c>
      <c r="BQ689" s="13">
        <f>((((BJ689/Q689)^2)+((BK689/W689)^2))^(1/2))*AD689</f>
        <v>2.2074650284537342E-3</v>
      </c>
      <c r="BR689" s="209">
        <f>(((((BJ689/Q689))^2)+((BL689/X689)^2))^(1/2))*AE689</f>
        <v>1.2631605440596364E-2</v>
      </c>
      <c r="BS689" s="209">
        <f>(((((BJ689/Q689))^2)+((BM689/Y689)^2))^(1/2))*AF689</f>
        <v>2.2135968757549945E-2</v>
      </c>
      <c r="BT689" s="209">
        <f>((((BJ689/Q689)^2)+((BN689/Z689)^2))^(1/2))*AG689</f>
        <v>0.38201408686852117</v>
      </c>
      <c r="BU689" s="209">
        <f>((((BJ689/Q689)^2)+((BO689/AA689)^2))^(1/2))*AH689</f>
        <v>3.8324045632877331E-3</v>
      </c>
      <c r="BV689" s="209">
        <f>((((BJ689/Q689)^2)+((BP689/AB689)^2))^(1/2))*AI689</f>
        <v>2.6601357108237925E-4</v>
      </c>
      <c r="CI689"/>
      <c r="CJ689"/>
      <c r="CK689"/>
      <c r="CL689"/>
      <c r="CM689"/>
    </row>
    <row r="690" spans="1:91" s="65" customFormat="1" ht="12.95" customHeight="1" thickBot="1" x14ac:dyDescent="0.3">
      <c r="A690" s="13">
        <v>4.7146972222222221</v>
      </c>
      <c r="B690" s="13">
        <v>-74.058677777777774</v>
      </c>
      <c r="C690" s="13">
        <v>34</v>
      </c>
      <c r="D690" s="13">
        <v>37</v>
      </c>
      <c r="E690" s="13">
        <v>2479</v>
      </c>
      <c r="F690" s="3" t="s">
        <v>5</v>
      </c>
      <c r="G690" s="4" t="s">
        <v>684</v>
      </c>
      <c r="H690" s="5" t="s">
        <v>685</v>
      </c>
      <c r="I690" s="14" t="s">
        <v>1606</v>
      </c>
      <c r="J690" s="3" t="s">
        <v>1553</v>
      </c>
      <c r="K690" s="6">
        <v>40658</v>
      </c>
      <c r="L690" s="15">
        <v>12</v>
      </c>
      <c r="M690" s="3">
        <v>7</v>
      </c>
      <c r="N690" s="3">
        <f t="shared" si="570"/>
        <v>360</v>
      </c>
      <c r="O690" s="3">
        <v>30</v>
      </c>
      <c r="P690" s="14" t="s">
        <v>1554</v>
      </c>
      <c r="Q690" s="3">
        <v>1200</v>
      </c>
      <c r="R690" s="14"/>
      <c r="S690" s="14"/>
      <c r="T690" s="14">
        <f>0.738210935315612*Q690</f>
        <v>885.85312237873438</v>
      </c>
      <c r="U690" s="17">
        <v>3.9E-2</v>
      </c>
      <c r="V690" s="27">
        <v>2.02</v>
      </c>
      <c r="W690" s="28">
        <v>10.1</v>
      </c>
      <c r="X690" s="27">
        <v>1.9</v>
      </c>
      <c r="Y690" s="155">
        <v>18.05</v>
      </c>
      <c r="Z690" s="28">
        <v>160.19999999999999</v>
      </c>
      <c r="AA690" s="21">
        <v>3.125</v>
      </c>
      <c r="AB690" s="222">
        <v>1.0149999999999999</v>
      </c>
      <c r="AC690" s="237">
        <f t="shared" si="571"/>
        <v>6.6432214978643628E-2</v>
      </c>
      <c r="AD690" s="22">
        <f t="shared" si="572"/>
        <v>0.33216107489321811</v>
      </c>
      <c r="AE690" s="22">
        <f t="shared" si="573"/>
        <v>6.2485746762090538E-2</v>
      </c>
      <c r="AF690" s="22">
        <f t="shared" si="574"/>
        <v>0.59361459423986029</v>
      </c>
      <c r="AG690" s="22">
        <f t="shared" si="575"/>
        <v>5.2685350690983714</v>
      </c>
      <c r="AH690" s="22">
        <f t="shared" si="576"/>
        <v>0.10277260980606998</v>
      </c>
      <c r="AI690" s="238">
        <f t="shared" si="577"/>
        <v>2.5405691030572983E-2</v>
      </c>
      <c r="AJ690" s="247">
        <f t="shared" si="578"/>
        <v>1.845339304962323E-4</v>
      </c>
      <c r="AK690" s="23">
        <f t="shared" si="579"/>
        <v>9.2266965248116142E-4</v>
      </c>
      <c r="AL690" s="23">
        <f t="shared" si="580"/>
        <v>1.7357151878358483E-4</v>
      </c>
      <c r="AM690" s="23">
        <f t="shared" si="581"/>
        <v>1.6489294284440564E-3</v>
      </c>
      <c r="AN690" s="23">
        <f t="shared" si="582"/>
        <v>1.4634819636384366E-2</v>
      </c>
      <c r="AO690" s="23">
        <f t="shared" si="583"/>
        <v>2.8547947168352774E-4</v>
      </c>
      <c r="AP690" s="248">
        <f t="shared" si="584"/>
        <v>7.0571363973813842E-5</v>
      </c>
      <c r="AQ690" s="256">
        <f t="shared" si="585"/>
        <v>922.66965248116139</v>
      </c>
      <c r="AR690" s="257">
        <f t="shared" si="586"/>
        <v>173.57151878358482</v>
      </c>
      <c r="AS690" s="257">
        <f t="shared" si="587"/>
        <v>1648.9294284440564</v>
      </c>
      <c r="AT690" s="257">
        <f t="shared" si="588"/>
        <v>14634.819636384365</v>
      </c>
      <c r="AU690" s="257">
        <f t="shared" si="589"/>
        <v>285.47947168352772</v>
      </c>
      <c r="AV690" s="258">
        <f t="shared" si="590"/>
        <v>70.571363973813845</v>
      </c>
      <c r="AW690" s="264">
        <v>1</v>
      </c>
      <c r="AX690" s="265">
        <f t="shared" si="591"/>
        <v>922.66965248116139</v>
      </c>
      <c r="AY690" s="265">
        <f t="shared" si="592"/>
        <v>173.57151878358482</v>
      </c>
      <c r="AZ690" s="265">
        <f t="shared" si="593"/>
        <v>1648.9294284440564</v>
      </c>
      <c r="BA690" s="265">
        <f t="shared" si="594"/>
        <v>14634.819636384365</v>
      </c>
      <c r="BB690" s="265">
        <f t="shared" si="595"/>
        <v>285.47947168352772</v>
      </c>
      <c r="BC690" s="266">
        <f t="shared" si="596"/>
        <v>70.571363973813845</v>
      </c>
      <c r="BD690" s="211">
        <f>'F. CONVERSIÓN DE CARBÓN A CARNE'!$F$20</f>
        <v>0.16207300021353654</v>
      </c>
      <c r="BG690" s="13">
        <v>0.1</v>
      </c>
      <c r="BH690" s="13">
        <f t="shared" si="597"/>
        <v>120</v>
      </c>
      <c r="BI690">
        <f>(((((BD690+BE690+BF690)/0.738210935315612)^2)+((BH690/Q690)^2))^(1/2))*T690</f>
        <v>213.71191870767066</v>
      </c>
      <c r="BJ690">
        <f>(((BH690)^2)+((BI690^2))^(1/2))</f>
        <v>14613.711918707671</v>
      </c>
      <c r="BK690" s="13">
        <f t="shared" si="598"/>
        <v>1.01</v>
      </c>
      <c r="BL690" s="13">
        <f t="shared" si="599"/>
        <v>0.19</v>
      </c>
      <c r="BM690" s="13">
        <f t="shared" si="600"/>
        <v>1.8050000000000002</v>
      </c>
      <c r="BN690" s="13">
        <f t="shared" si="601"/>
        <v>16.02</v>
      </c>
      <c r="BO690" s="13">
        <f t="shared" si="602"/>
        <v>0.3125</v>
      </c>
      <c r="BP690" s="13">
        <f t="shared" si="603"/>
        <v>0.10149999999999999</v>
      </c>
      <c r="BQ690" s="13">
        <f>((((BJ690/(Q690+R690+S690+T690))^2)+((BK690/W690)^2))^(1/2))*AD690</f>
        <v>2.3273933507357811</v>
      </c>
      <c r="BR690" s="209">
        <f>((((BJ690/(Q690+R690+S690+T690))^2)+((BL690/X690)^2))^(1/2))*AE690</f>
        <v>0.43782647192059254</v>
      </c>
      <c r="BS690" s="209">
        <f>(((((BJ690/(Q690+R690+S690+T690))^2)+((BM690/Y690)^2))^(1/2))*AF690)</f>
        <v>4.1593514832456302</v>
      </c>
      <c r="BT690" s="209">
        <f>((((BJ690/(Q690+R690+S690+T690))^2)+((BN690/Z690)^2))^(1/2))*AG690</f>
        <v>36.9156846324626</v>
      </c>
      <c r="BU690" s="209">
        <f>((((BJ690/(Q690+R690+S690+T690))^2)+((BO690/AA690)^2))^(1/2))*AH690</f>
        <v>0.72010932881676415</v>
      </c>
      <c r="BV690" s="209">
        <f>((((BJ690/(Q690+R690+S690+T690))^2)+((BP690/AB690)^2))^(1/2))*AI690</f>
        <v>0.17801314134840099</v>
      </c>
      <c r="CI690"/>
      <c r="CJ690"/>
      <c r="CK690"/>
      <c r="CL690"/>
      <c r="CM690"/>
    </row>
    <row r="691" spans="1:91" s="65" customFormat="1" ht="12.95" customHeight="1" thickBot="1" x14ac:dyDescent="0.3">
      <c r="A691" s="13">
        <v>4.7147620135536901</v>
      </c>
      <c r="B691" s="13">
        <v>-74.069906633073401</v>
      </c>
      <c r="C691" s="13">
        <v>32</v>
      </c>
      <c r="D691" s="13">
        <v>37</v>
      </c>
      <c r="E691" s="13">
        <v>2477</v>
      </c>
      <c r="F691" s="58" t="s">
        <v>13</v>
      </c>
      <c r="G691" s="59" t="s">
        <v>1130</v>
      </c>
      <c r="H691" s="60" t="s">
        <v>1131</v>
      </c>
      <c r="I691" s="16" t="s">
        <v>1606</v>
      </c>
      <c r="J691" s="16"/>
      <c r="K691" s="67">
        <v>40527</v>
      </c>
      <c r="L691" s="16">
        <v>4</v>
      </c>
      <c r="M691" s="16">
        <v>7</v>
      </c>
      <c r="N691" s="3">
        <f t="shared" si="570"/>
        <v>120</v>
      </c>
      <c r="O691" s="3">
        <v>30</v>
      </c>
      <c r="P691" s="16" t="s">
        <v>1554</v>
      </c>
      <c r="Q691" s="62">
        <v>550</v>
      </c>
      <c r="R691" s="14"/>
      <c r="S691" s="14"/>
      <c r="T691" s="14"/>
      <c r="U691" s="17">
        <v>3.9E-2</v>
      </c>
      <c r="V691" s="33">
        <v>0.36</v>
      </c>
      <c r="W691" s="34">
        <v>1.8</v>
      </c>
      <c r="X691" s="33">
        <v>10.3</v>
      </c>
      <c r="Y691" s="29">
        <f>0.01805*1000</f>
        <v>18.05</v>
      </c>
      <c r="Z691" s="34">
        <v>311.5</v>
      </c>
      <c r="AA691" s="21">
        <f>0.003125*1000</f>
        <v>3.125</v>
      </c>
      <c r="AB691" s="216">
        <v>0.28499999999999998</v>
      </c>
      <c r="AC691" s="237">
        <f t="shared" si="571"/>
        <v>3.1218269817035803E-3</v>
      </c>
      <c r="AD691" s="22">
        <f t="shared" si="572"/>
        <v>1.5609134908517902E-2</v>
      </c>
      <c r="AE691" s="22">
        <f t="shared" si="573"/>
        <v>8.9318938643185769E-2</v>
      </c>
      <c r="AF691" s="22">
        <f t="shared" si="574"/>
        <v>0.15652493616597118</v>
      </c>
      <c r="AG691" s="22">
        <f t="shared" si="575"/>
        <v>2.701247513335181</v>
      </c>
      <c r="AH691" s="22">
        <f t="shared" si="576"/>
        <v>2.7099192549510247E-2</v>
      </c>
      <c r="AI691" s="238">
        <f t="shared" si="577"/>
        <v>1.8810000000000001E-3</v>
      </c>
      <c r="AJ691" s="247">
        <f t="shared" si="578"/>
        <v>8.6717416158432791E-6</v>
      </c>
      <c r="AK691" s="23">
        <f t="shared" si="579"/>
        <v>4.3358708079216396E-5</v>
      </c>
      <c r="AL691" s="23">
        <f t="shared" si="580"/>
        <v>2.4810816289773824E-4</v>
      </c>
      <c r="AM691" s="23">
        <f t="shared" si="581"/>
        <v>4.3479148934991998E-4</v>
      </c>
      <c r="AN691" s="23">
        <f t="shared" si="582"/>
        <v>7.503465314819947E-3</v>
      </c>
      <c r="AO691" s="23">
        <f t="shared" si="583"/>
        <v>7.5275534859750687E-5</v>
      </c>
      <c r="AP691" s="248">
        <f t="shared" si="584"/>
        <v>5.2249999999999999E-6</v>
      </c>
      <c r="AQ691" s="256">
        <f t="shared" si="585"/>
        <v>43.358708079216399</v>
      </c>
      <c r="AR691" s="257">
        <f t="shared" si="586"/>
        <v>248.10816289773825</v>
      </c>
      <c r="AS691" s="257">
        <f t="shared" si="587"/>
        <v>434.79148934991997</v>
      </c>
      <c r="AT691" s="257">
        <f t="shared" si="588"/>
        <v>7503.4653148199468</v>
      </c>
      <c r="AU691" s="257">
        <f t="shared" si="589"/>
        <v>75.275534859750692</v>
      </c>
      <c r="AV691" s="258">
        <f t="shared" si="590"/>
        <v>5.2249999999999996</v>
      </c>
      <c r="AW691" s="264">
        <v>1</v>
      </c>
      <c r="AX691" s="265">
        <f t="shared" si="591"/>
        <v>43.358708079216399</v>
      </c>
      <c r="AY691" s="265">
        <f t="shared" si="592"/>
        <v>248.10816289773825</v>
      </c>
      <c r="AZ691" s="265">
        <f t="shared" si="593"/>
        <v>434.79148934991997</v>
      </c>
      <c r="BA691" s="265">
        <f t="shared" si="594"/>
        <v>7503.4653148199468</v>
      </c>
      <c r="BB691" s="265">
        <f t="shared" si="595"/>
        <v>75.275534859750692</v>
      </c>
      <c r="BC691" s="266">
        <f t="shared" si="596"/>
        <v>5.2249999999999996</v>
      </c>
      <c r="BG691" s="13">
        <v>0.1</v>
      </c>
      <c r="BH691" s="13">
        <f t="shared" si="597"/>
        <v>55</v>
      </c>
      <c r="BI691"/>
      <c r="BJ691">
        <f>BH691</f>
        <v>55</v>
      </c>
      <c r="BK691" s="13">
        <f t="shared" si="598"/>
        <v>0.18000000000000002</v>
      </c>
      <c r="BL691" s="13">
        <f t="shared" si="599"/>
        <v>1.03</v>
      </c>
      <c r="BM691" s="13">
        <f t="shared" si="600"/>
        <v>1.8050000000000002</v>
      </c>
      <c r="BN691" s="13">
        <f t="shared" si="601"/>
        <v>31.150000000000002</v>
      </c>
      <c r="BO691" s="13">
        <f t="shared" si="602"/>
        <v>0.3125</v>
      </c>
      <c r="BP691" s="13">
        <f t="shared" si="603"/>
        <v>2.8499999999999998E-2</v>
      </c>
      <c r="BQ691" s="13">
        <f>((((BJ691/Q691)^2)+((BK691/W691)^2))^(1/2))*AD691</f>
        <v>2.2074650284537342E-3</v>
      </c>
      <c r="BR691" s="209">
        <f>(((((BJ691/Q691))^2)+((BL691/X691)^2))^(1/2))*AE691</f>
        <v>1.2631605440596364E-2</v>
      </c>
      <c r="BS691" s="209">
        <f>(((((BJ691/Q691))^2)+((BM691/Y691)^2))^(1/2))*AF691</f>
        <v>2.2135968757549945E-2</v>
      </c>
      <c r="BT691" s="209">
        <f>((((BJ691/Q691)^2)+((BN691/Z691)^2))^(1/2))*AG691</f>
        <v>0.38201408686852117</v>
      </c>
      <c r="BU691" s="209">
        <f>((((BJ691/Q691)^2)+((BO691/AA691)^2))^(1/2))*AH691</f>
        <v>3.8324045632877331E-3</v>
      </c>
      <c r="BV691" s="209">
        <f>((((BJ691/Q691)^2)+((BP691/AB691)^2))^(1/2))*AI691</f>
        <v>2.6601357108237925E-4</v>
      </c>
      <c r="CI691"/>
      <c r="CJ691"/>
      <c r="CK691"/>
      <c r="CL691"/>
      <c r="CM691"/>
    </row>
    <row r="692" spans="1:91" s="65" customFormat="1" ht="12.95" customHeight="1" thickBot="1" x14ac:dyDescent="0.3">
      <c r="A692" s="13">
        <v>4.7152638888888889</v>
      </c>
      <c r="B692" s="13">
        <v>-74.07286388888889</v>
      </c>
      <c r="C692" s="13">
        <v>32</v>
      </c>
      <c r="D692" s="13">
        <v>37</v>
      </c>
      <c r="E692" s="13">
        <v>2477</v>
      </c>
      <c r="F692" s="3" t="s">
        <v>5</v>
      </c>
      <c r="G692" s="4" t="s">
        <v>641</v>
      </c>
      <c r="H692" s="5" t="s">
        <v>642</v>
      </c>
      <c r="I692" s="14" t="s">
        <v>1606</v>
      </c>
      <c r="J692" s="3" t="s">
        <v>1553</v>
      </c>
      <c r="K692" s="6">
        <v>40648</v>
      </c>
      <c r="L692" s="15">
        <v>12</v>
      </c>
      <c r="M692" s="3">
        <v>7</v>
      </c>
      <c r="N692" s="3">
        <f t="shared" si="570"/>
        <v>360</v>
      </c>
      <c r="O692" s="3">
        <v>30</v>
      </c>
      <c r="P692" s="14" t="s">
        <v>1554</v>
      </c>
      <c r="Q692" s="3">
        <v>450</v>
      </c>
      <c r="R692" s="14"/>
      <c r="S692" s="14"/>
      <c r="T692" s="14">
        <f>0.738210935315612*Q692</f>
        <v>332.19492089202538</v>
      </c>
      <c r="U692" s="17">
        <v>3.9E-2</v>
      </c>
      <c r="V692" s="27">
        <v>2.02</v>
      </c>
      <c r="W692" s="28">
        <v>10.1</v>
      </c>
      <c r="X692" s="27">
        <v>1.9</v>
      </c>
      <c r="Y692" s="155">
        <v>18.05</v>
      </c>
      <c r="Z692" s="28">
        <v>160.19999999999999</v>
      </c>
      <c r="AA692" s="21">
        <v>3.125</v>
      </c>
      <c r="AB692" s="222">
        <v>1.0149999999999999</v>
      </c>
      <c r="AC692" s="237">
        <f t="shared" si="571"/>
        <v>2.4912080616991357E-2</v>
      </c>
      <c r="AD692" s="22">
        <f t="shared" si="572"/>
        <v>0.12456040308495681</v>
      </c>
      <c r="AE692" s="22">
        <f t="shared" si="573"/>
        <v>2.3432155035783952E-2</v>
      </c>
      <c r="AF692" s="22">
        <f t="shared" si="574"/>
        <v>0.22260547283994755</v>
      </c>
      <c r="AG692" s="22">
        <f t="shared" si="575"/>
        <v>1.9757006509118888</v>
      </c>
      <c r="AH692" s="22">
        <f t="shared" si="576"/>
        <v>3.8539728677276237E-2</v>
      </c>
      <c r="AI692" s="238">
        <f t="shared" si="577"/>
        <v>9.5271341364648685E-3</v>
      </c>
      <c r="AJ692" s="247">
        <f t="shared" si="578"/>
        <v>6.9200223936087096E-5</v>
      </c>
      <c r="AK692" s="23">
        <f t="shared" si="579"/>
        <v>3.4600111968043556E-4</v>
      </c>
      <c r="AL692" s="23">
        <f t="shared" si="580"/>
        <v>6.5089319543844306E-5</v>
      </c>
      <c r="AM692" s="23">
        <f t="shared" si="581"/>
        <v>6.1834853566652102E-4</v>
      </c>
      <c r="AN692" s="23">
        <f t="shared" si="582"/>
        <v>5.4880573636441358E-3</v>
      </c>
      <c r="AO692" s="23">
        <f t="shared" si="583"/>
        <v>1.0705480188132288E-4</v>
      </c>
      <c r="AP692" s="248">
        <f t="shared" si="584"/>
        <v>2.6464261490180189E-5</v>
      </c>
      <c r="AQ692" s="256">
        <f t="shared" si="585"/>
        <v>346.00111968043558</v>
      </c>
      <c r="AR692" s="257">
        <f t="shared" si="586"/>
        <v>65.089319543844312</v>
      </c>
      <c r="AS692" s="257">
        <f t="shared" si="587"/>
        <v>618.348535666521</v>
      </c>
      <c r="AT692" s="257">
        <f t="shared" si="588"/>
        <v>5488.0573636441359</v>
      </c>
      <c r="AU692" s="257">
        <f t="shared" si="589"/>
        <v>107.05480188132287</v>
      </c>
      <c r="AV692" s="258">
        <f t="shared" si="590"/>
        <v>26.464261490180188</v>
      </c>
      <c r="AW692" s="264">
        <v>1</v>
      </c>
      <c r="AX692" s="265">
        <f t="shared" si="591"/>
        <v>346.00111968043558</v>
      </c>
      <c r="AY692" s="265">
        <f t="shared" si="592"/>
        <v>65.089319543844312</v>
      </c>
      <c r="AZ692" s="265">
        <f t="shared" si="593"/>
        <v>618.348535666521</v>
      </c>
      <c r="BA692" s="265">
        <f t="shared" si="594"/>
        <v>5488.0573636441359</v>
      </c>
      <c r="BB692" s="265">
        <f t="shared" si="595"/>
        <v>107.05480188132287</v>
      </c>
      <c r="BC692" s="266">
        <f t="shared" si="596"/>
        <v>26.464261490180188</v>
      </c>
      <c r="BD692" s="211">
        <f>'F. CONVERSIÓN DE CARBÓN A CARNE'!$F$20</f>
        <v>0.16207300021353654</v>
      </c>
      <c r="BG692" s="13">
        <v>0.1</v>
      </c>
      <c r="BH692" s="13">
        <f t="shared" si="597"/>
        <v>45</v>
      </c>
      <c r="BI692">
        <f>(((((BD692+BE692+BF692)/0.738210935315612)^2)+((BH692/Q692)^2))^(1/2))*T692</f>
        <v>80.141969515376488</v>
      </c>
      <c r="BJ692">
        <f>(((BH692)^2)+((BI692^2))^(1/2))</f>
        <v>2105.1419695153763</v>
      </c>
      <c r="BK692" s="13">
        <f t="shared" si="598"/>
        <v>1.01</v>
      </c>
      <c r="BL692" s="13">
        <f t="shared" si="599"/>
        <v>0.19</v>
      </c>
      <c r="BM692" s="13">
        <f t="shared" si="600"/>
        <v>1.8050000000000002</v>
      </c>
      <c r="BN692" s="13">
        <f t="shared" si="601"/>
        <v>16.02</v>
      </c>
      <c r="BO692" s="13">
        <f t="shared" si="602"/>
        <v>0.3125</v>
      </c>
      <c r="BP692" s="13">
        <f t="shared" si="603"/>
        <v>0.10149999999999999</v>
      </c>
      <c r="BQ692" s="13">
        <f>((((BJ692/(Q692+R692+S692+T692))^2)+((BK692/W692)^2))^(1/2))*AD692</f>
        <v>0.33546405273249519</v>
      </c>
      <c r="BR692" s="209">
        <f>((((BJ692/(Q692+R692+S692+T692))^2)+((BL692/X692)^2))^(1/2))*AE692</f>
        <v>6.3107099028885227E-2</v>
      </c>
      <c r="BS692" s="209">
        <f>(((((BJ692/(Q692+R692+S692+T692))^2)+((BM692/Y692)^2))^(1/2))*AF692)</f>
        <v>0.59951744077440972</v>
      </c>
      <c r="BT692" s="209">
        <f>((((BJ692/(Q692+R692+S692+T692))^2)+((BN692/Z692)^2))^(1/2))*AG692</f>
        <v>5.3209248760144279</v>
      </c>
      <c r="BU692" s="209">
        <f>((((BJ692/(Q692+R692+S692+T692))^2)+((BO692/AA692)^2))^(1/2))*AH692</f>
        <v>0.10379457077119281</v>
      </c>
      <c r="BV692" s="209">
        <f>((((BJ692/(Q692+R692+S692+T692))^2)+((BP692/AB692)^2))^(1/2))*AI692</f>
        <v>2.5658322783081847E-2</v>
      </c>
      <c r="CI692"/>
      <c r="CJ692"/>
      <c r="CK692"/>
      <c r="CL692"/>
      <c r="CM692"/>
    </row>
    <row r="693" spans="1:91" s="65" customFormat="1" ht="12.95" customHeight="1" thickBot="1" x14ac:dyDescent="0.3">
      <c r="A693" s="13">
        <v>4.7154120338185397</v>
      </c>
      <c r="B693" s="13">
        <v>-74.124651132636501</v>
      </c>
      <c r="C693" s="13">
        <v>26</v>
      </c>
      <c r="D693" s="13">
        <v>37</v>
      </c>
      <c r="E693" s="13">
        <v>1983</v>
      </c>
      <c r="F693" s="83" t="s">
        <v>13</v>
      </c>
      <c r="G693" s="59" t="s">
        <v>1466</v>
      </c>
      <c r="H693" s="60" t="s">
        <v>1467</v>
      </c>
      <c r="I693" s="93" t="s">
        <v>1587</v>
      </c>
      <c r="J693" s="71"/>
      <c r="K693" s="95">
        <v>40899</v>
      </c>
      <c r="L693" s="16">
        <v>12</v>
      </c>
      <c r="M693" s="93">
        <v>7</v>
      </c>
      <c r="N693" s="3">
        <f t="shared" si="570"/>
        <v>360</v>
      </c>
      <c r="O693" s="3">
        <v>30</v>
      </c>
      <c r="P693" s="16" t="s">
        <v>1632</v>
      </c>
      <c r="Q693" s="62">
        <v>550</v>
      </c>
      <c r="R693" s="14"/>
      <c r="S693" s="14"/>
      <c r="T693" s="14"/>
      <c r="U693" s="17">
        <v>3.9E-2</v>
      </c>
      <c r="V693" s="33">
        <v>0.36</v>
      </c>
      <c r="W693" s="34">
        <v>1.8</v>
      </c>
      <c r="X693" s="33">
        <v>10.3</v>
      </c>
      <c r="Y693" s="29">
        <f>0.01805*1000</f>
        <v>18.05</v>
      </c>
      <c r="Z693" s="34">
        <v>311.5</v>
      </c>
      <c r="AA693" s="21">
        <f>0.003125*1000</f>
        <v>3.125</v>
      </c>
      <c r="AB693" s="216">
        <v>0.28499999999999998</v>
      </c>
      <c r="AC693" s="237">
        <f t="shared" si="571"/>
        <v>3.1218269817035803E-3</v>
      </c>
      <c r="AD693" s="22">
        <f t="shared" si="572"/>
        <v>1.5609134908517902E-2</v>
      </c>
      <c r="AE693" s="22">
        <f t="shared" si="573"/>
        <v>8.9318938643185769E-2</v>
      </c>
      <c r="AF693" s="22">
        <f t="shared" si="574"/>
        <v>0.15652493616597118</v>
      </c>
      <c r="AG693" s="22">
        <f t="shared" si="575"/>
        <v>2.701247513335181</v>
      </c>
      <c r="AH693" s="22">
        <f t="shared" si="576"/>
        <v>2.7099192549510247E-2</v>
      </c>
      <c r="AI693" s="238">
        <f t="shared" si="577"/>
        <v>1.8810000000000001E-3</v>
      </c>
      <c r="AJ693" s="247">
        <f t="shared" si="578"/>
        <v>8.6717416158432791E-6</v>
      </c>
      <c r="AK693" s="23">
        <f t="shared" si="579"/>
        <v>4.3358708079216396E-5</v>
      </c>
      <c r="AL693" s="23">
        <f t="shared" si="580"/>
        <v>2.4810816289773824E-4</v>
      </c>
      <c r="AM693" s="23">
        <f t="shared" si="581"/>
        <v>4.3479148934991998E-4</v>
      </c>
      <c r="AN693" s="23">
        <f t="shared" si="582"/>
        <v>7.503465314819947E-3</v>
      </c>
      <c r="AO693" s="23">
        <f t="shared" si="583"/>
        <v>7.5275534859750687E-5</v>
      </c>
      <c r="AP693" s="248">
        <f t="shared" si="584"/>
        <v>5.2249999999999999E-6</v>
      </c>
      <c r="AQ693" s="256">
        <f t="shared" si="585"/>
        <v>43.358708079216399</v>
      </c>
      <c r="AR693" s="257">
        <f t="shared" si="586"/>
        <v>248.10816289773825</v>
      </c>
      <c r="AS693" s="257">
        <f t="shared" si="587"/>
        <v>434.79148934991997</v>
      </c>
      <c r="AT693" s="257">
        <f t="shared" si="588"/>
        <v>7503.4653148199468</v>
      </c>
      <c r="AU693" s="257">
        <f t="shared" si="589"/>
        <v>75.275534859750692</v>
      </c>
      <c r="AV693" s="258">
        <f t="shared" si="590"/>
        <v>5.2249999999999996</v>
      </c>
      <c r="AW693" s="264">
        <v>1</v>
      </c>
      <c r="AX693" s="265">
        <f t="shared" si="591"/>
        <v>43.358708079216399</v>
      </c>
      <c r="AY693" s="265">
        <f t="shared" si="592"/>
        <v>248.10816289773825</v>
      </c>
      <c r="AZ693" s="265">
        <f t="shared" si="593"/>
        <v>434.79148934991997</v>
      </c>
      <c r="BA693" s="265">
        <f t="shared" si="594"/>
        <v>7503.4653148199468</v>
      </c>
      <c r="BB693" s="265">
        <f t="shared" si="595"/>
        <v>75.275534859750692</v>
      </c>
      <c r="BC693" s="266">
        <f t="shared" si="596"/>
        <v>5.2249999999999996</v>
      </c>
      <c r="BG693" s="13">
        <v>0.1</v>
      </c>
      <c r="BH693" s="13">
        <f t="shared" si="597"/>
        <v>55</v>
      </c>
      <c r="BI693"/>
      <c r="BJ693">
        <f>BH693</f>
        <v>55</v>
      </c>
      <c r="BK693" s="13">
        <f t="shared" si="598"/>
        <v>0.18000000000000002</v>
      </c>
      <c r="BL693" s="13">
        <f t="shared" si="599"/>
        <v>1.03</v>
      </c>
      <c r="BM693" s="13">
        <f t="shared" si="600"/>
        <v>1.8050000000000002</v>
      </c>
      <c r="BN693" s="13">
        <f t="shared" si="601"/>
        <v>31.150000000000002</v>
      </c>
      <c r="BO693" s="13">
        <f t="shared" si="602"/>
        <v>0.3125</v>
      </c>
      <c r="BP693" s="13">
        <f t="shared" si="603"/>
        <v>2.8499999999999998E-2</v>
      </c>
      <c r="BQ693" s="13">
        <f>((((BJ693/Q693)^2)+((BK693/W693)^2))^(1/2))*AD693</f>
        <v>2.2074650284537342E-3</v>
      </c>
      <c r="BR693" s="209">
        <f>(((((BJ693/Q693))^2)+((BL693/X693)^2))^(1/2))*AE693</f>
        <v>1.2631605440596364E-2</v>
      </c>
      <c r="BS693" s="209">
        <f>(((((BJ693/Q693))^2)+((BM693/Y693)^2))^(1/2))*AF693</f>
        <v>2.2135968757549945E-2</v>
      </c>
      <c r="BT693" s="209">
        <f>((((BJ693/Q693)^2)+((BN693/Z693)^2))^(1/2))*AG693</f>
        <v>0.38201408686852117</v>
      </c>
      <c r="BU693" s="209">
        <f>((((BJ693/Q693)^2)+((BO693/AA693)^2))^(1/2))*AH693</f>
        <v>3.8324045632877331E-3</v>
      </c>
      <c r="BV693" s="209">
        <f>((((BJ693/Q693)^2)+((BP693/AB693)^2))^(1/2))*AI693</f>
        <v>2.6601357108237925E-4</v>
      </c>
      <c r="CI693"/>
      <c r="CJ693"/>
      <c r="CK693"/>
      <c r="CL693"/>
      <c r="CM693"/>
    </row>
    <row r="694" spans="1:91" s="65" customFormat="1" ht="12.95" customHeight="1" thickBot="1" x14ac:dyDescent="0.3">
      <c r="A694" s="13">
        <v>4.7155906009129298</v>
      </c>
      <c r="B694" s="13">
        <v>-74.116737604193204</v>
      </c>
      <c r="C694" s="13">
        <v>27</v>
      </c>
      <c r="D694" s="13">
        <v>37</v>
      </c>
      <c r="E694" s="13">
        <v>1984</v>
      </c>
      <c r="F694" s="3" t="s">
        <v>5</v>
      </c>
      <c r="G694" s="4" t="s">
        <v>788</v>
      </c>
      <c r="H694" s="5" t="s">
        <v>789</v>
      </c>
      <c r="I694" s="14" t="s">
        <v>1587</v>
      </c>
      <c r="J694" s="3" t="s">
        <v>1559</v>
      </c>
      <c r="K694" s="6">
        <v>40659</v>
      </c>
      <c r="L694" s="15">
        <v>12</v>
      </c>
      <c r="M694" s="3">
        <v>7</v>
      </c>
      <c r="N694" s="3">
        <f t="shared" si="570"/>
        <v>360</v>
      </c>
      <c r="O694" s="3">
        <v>30</v>
      </c>
      <c r="P694" s="14" t="s">
        <v>1593</v>
      </c>
      <c r="Q694" s="3">
        <v>1000</v>
      </c>
      <c r="R694" s="14"/>
      <c r="S694" s="14"/>
      <c r="T694" s="14"/>
      <c r="U694" s="17">
        <v>3.9E-2</v>
      </c>
      <c r="V694" s="143">
        <v>2.8800000000000002E-3</v>
      </c>
      <c r="W694" s="143">
        <v>3.2000000000000002E-3</v>
      </c>
      <c r="X694" s="143">
        <v>7.5000000000000002E-4</v>
      </c>
      <c r="Y694" s="146">
        <v>4.0000000000000003E-5</v>
      </c>
      <c r="Z694" s="143">
        <v>6.7999999999999996E-3</v>
      </c>
      <c r="AA694" s="146">
        <v>2.64</v>
      </c>
      <c r="AB694" s="221">
        <v>1.4999999999999999E-2</v>
      </c>
      <c r="AC694" s="237">
        <f t="shared" si="571"/>
        <v>4.5408392461142987E-5</v>
      </c>
      <c r="AD694" s="22">
        <f t="shared" si="572"/>
        <v>5.045376940126999E-5</v>
      </c>
      <c r="AE694" s="22">
        <f t="shared" si="573"/>
        <v>1.1825102203422653E-5</v>
      </c>
      <c r="AF694" s="22">
        <f t="shared" si="574"/>
        <v>6.3067211751587475E-7</v>
      </c>
      <c r="AG694" s="22">
        <f t="shared" si="575"/>
        <v>1.072142599776987E-4</v>
      </c>
      <c r="AH694" s="22">
        <f t="shared" si="576"/>
        <v>4.1624359756047738E-2</v>
      </c>
      <c r="AI694" s="238">
        <f t="shared" si="577"/>
        <v>1.8000000000000001E-4</v>
      </c>
      <c r="AJ694" s="247">
        <f t="shared" si="578"/>
        <v>1.2613442350317495E-7</v>
      </c>
      <c r="AK694" s="23">
        <f t="shared" si="579"/>
        <v>1.4014935944797219E-7</v>
      </c>
      <c r="AL694" s="23">
        <f t="shared" si="580"/>
        <v>3.2847506120618483E-8</v>
      </c>
      <c r="AM694" s="23">
        <f t="shared" si="581"/>
        <v>1.751866993099652E-9</v>
      </c>
      <c r="AN694" s="23">
        <f t="shared" si="582"/>
        <v>2.9781738882694085E-7</v>
      </c>
      <c r="AO694" s="23">
        <f t="shared" si="583"/>
        <v>1.1562322154457705E-4</v>
      </c>
      <c r="AP694" s="248">
        <f t="shared" si="584"/>
        <v>5.0000000000000008E-7</v>
      </c>
      <c r="AQ694" s="256">
        <f t="shared" si="585"/>
        <v>0.14014935944797219</v>
      </c>
      <c r="AR694" s="257">
        <f t="shared" si="586"/>
        <v>3.2847506120618486E-2</v>
      </c>
      <c r="AS694" s="257">
        <f t="shared" si="587"/>
        <v>1.7518669930996521E-3</v>
      </c>
      <c r="AT694" s="257">
        <f t="shared" si="588"/>
        <v>0.29781738882694087</v>
      </c>
      <c r="AU694" s="257">
        <f t="shared" si="589"/>
        <v>115.62322154457705</v>
      </c>
      <c r="AV694" s="258">
        <f t="shared" si="590"/>
        <v>0.50000000000000011</v>
      </c>
      <c r="AW694" s="264">
        <v>1</v>
      </c>
      <c r="AX694" s="265">
        <f t="shared" si="591"/>
        <v>0.14014935944797219</v>
      </c>
      <c r="AY694" s="265">
        <f t="shared" si="592"/>
        <v>3.2847506120618486E-2</v>
      </c>
      <c r="AZ694" s="265">
        <f t="shared" si="593"/>
        <v>1.7518669930996521E-3</v>
      </c>
      <c r="BA694" s="265">
        <f t="shared" si="594"/>
        <v>0.29781738882694087</v>
      </c>
      <c r="BB694" s="265">
        <f t="shared" si="595"/>
        <v>115.62322154457705</v>
      </c>
      <c r="BC694" s="266">
        <f t="shared" si="596"/>
        <v>0.50000000000000011</v>
      </c>
      <c r="BG694" s="13">
        <v>0.1</v>
      </c>
      <c r="BH694" s="13">
        <f t="shared" si="597"/>
        <v>100</v>
      </c>
      <c r="BI694"/>
      <c r="BJ694">
        <f>BH694</f>
        <v>100</v>
      </c>
      <c r="BK694" s="13">
        <f t="shared" si="598"/>
        <v>3.2000000000000003E-4</v>
      </c>
      <c r="BL694" s="13">
        <f t="shared" si="599"/>
        <v>7.5000000000000007E-5</v>
      </c>
      <c r="BM694" s="13">
        <f t="shared" si="600"/>
        <v>4.0000000000000007E-6</v>
      </c>
      <c r="BN694" s="13">
        <f t="shared" si="601"/>
        <v>6.8000000000000005E-4</v>
      </c>
      <c r="BO694" s="13">
        <f t="shared" si="602"/>
        <v>0.26400000000000001</v>
      </c>
      <c r="BP694" s="13">
        <f t="shared" si="603"/>
        <v>1.5E-3</v>
      </c>
      <c r="BQ694" s="13">
        <f>((((BJ694/Q694)^2)+((BK694/W694)^2))^(1/2))*AD694</f>
        <v>7.1352404960120705E-6</v>
      </c>
      <c r="BR694" s="209">
        <f>(((((BJ694/Q694))^2)+((BL694/X694)^2))^(1/2))*AE694</f>
        <v>1.6723219912528289E-6</v>
      </c>
      <c r="BS694" s="209">
        <f>(((((BJ694/Q694))^2)+((BM694/Y694)^2))^(1/2))*AF694</f>
        <v>8.9190506200150857E-8</v>
      </c>
      <c r="BT694" s="209">
        <f>((((BJ694/Q694)^2)+((BN694/Z694)^2))^(1/2))*AG694</f>
        <v>1.5162386054025646E-5</v>
      </c>
      <c r="BU694" s="209">
        <f>((((BJ694/Q694)^2)+((BO694/AA694)^2))^(1/2))*AH694</f>
        <v>5.8865734092099576E-3</v>
      </c>
      <c r="BV694" s="209">
        <f>((((BJ694/Q694)^2)+((BP694/AB694)^2))^(1/2))*AI694</f>
        <v>2.5455844122715716E-5</v>
      </c>
      <c r="CI694"/>
      <c r="CJ694"/>
      <c r="CK694"/>
      <c r="CL694"/>
      <c r="CM694"/>
    </row>
    <row r="695" spans="1:91" s="65" customFormat="1" ht="12.95" customHeight="1" thickBot="1" x14ac:dyDescent="0.3">
      <c r="A695" s="13">
        <v>4.7156227426033199</v>
      </c>
      <c r="B695" s="13">
        <v>-74.124358260614102</v>
      </c>
      <c r="C695" s="13">
        <v>26</v>
      </c>
      <c r="D695" s="13">
        <v>37</v>
      </c>
      <c r="E695" s="13">
        <v>1983</v>
      </c>
      <c r="F695" s="83" t="s">
        <v>13</v>
      </c>
      <c r="G695" s="59" t="s">
        <v>1425</v>
      </c>
      <c r="H695" s="60" t="s">
        <v>1426</v>
      </c>
      <c r="I695" s="83" t="s">
        <v>1587</v>
      </c>
      <c r="J695" s="102"/>
      <c r="K695" s="99" t="s">
        <v>1648</v>
      </c>
      <c r="L695" s="16">
        <v>10</v>
      </c>
      <c r="M695" s="16">
        <v>7</v>
      </c>
      <c r="N695" s="3">
        <f t="shared" si="570"/>
        <v>300</v>
      </c>
      <c r="O695" s="3">
        <v>30</v>
      </c>
      <c r="P695" s="16" t="s">
        <v>1632</v>
      </c>
      <c r="Q695" s="83">
        <v>500</v>
      </c>
      <c r="R695" s="14"/>
      <c r="S695" s="14"/>
      <c r="T695" s="14"/>
      <c r="U695" s="17">
        <v>3.9E-2</v>
      </c>
      <c r="V695" s="33">
        <v>0.36</v>
      </c>
      <c r="W695" s="34">
        <v>1.8</v>
      </c>
      <c r="X695" s="33">
        <v>10.3</v>
      </c>
      <c r="Y695" s="29">
        <f>0.01805*1000</f>
        <v>18.05</v>
      </c>
      <c r="Z695" s="34">
        <v>311.5</v>
      </c>
      <c r="AA695" s="21">
        <f>0.003125*1000</f>
        <v>3.125</v>
      </c>
      <c r="AB695" s="216">
        <v>0.28499999999999998</v>
      </c>
      <c r="AC695" s="237">
        <f t="shared" si="571"/>
        <v>2.8380245288214369E-3</v>
      </c>
      <c r="AD695" s="22">
        <f t="shared" si="572"/>
        <v>1.4190122644107184E-2</v>
      </c>
      <c r="AE695" s="22">
        <f t="shared" si="573"/>
        <v>8.1199035130168878E-2</v>
      </c>
      <c r="AF695" s="22">
        <f t="shared" si="574"/>
        <v>0.14229539651451925</v>
      </c>
      <c r="AG695" s="22">
        <f t="shared" si="575"/>
        <v>2.4556795575774375</v>
      </c>
      <c r="AH695" s="22">
        <f t="shared" si="576"/>
        <v>2.4635629590463861E-2</v>
      </c>
      <c r="AI695" s="238">
        <f t="shared" si="577"/>
        <v>1.7099999999999999E-3</v>
      </c>
      <c r="AJ695" s="247">
        <f t="shared" si="578"/>
        <v>7.8834014689484351E-6</v>
      </c>
      <c r="AK695" s="23">
        <f t="shared" si="579"/>
        <v>3.9417007344742177E-5</v>
      </c>
      <c r="AL695" s="23">
        <f t="shared" si="580"/>
        <v>2.2555287536158022E-4</v>
      </c>
      <c r="AM695" s="23">
        <f t="shared" si="581"/>
        <v>3.9526499031810903E-4</v>
      </c>
      <c r="AN695" s="23">
        <f t="shared" si="582"/>
        <v>6.8213321043817709E-3</v>
      </c>
      <c r="AO695" s="23">
        <f t="shared" si="583"/>
        <v>6.843230441795517E-5</v>
      </c>
      <c r="AP695" s="248">
        <f t="shared" si="584"/>
        <v>4.7499999999999994E-6</v>
      </c>
      <c r="AQ695" s="256">
        <f t="shared" si="585"/>
        <v>39.417007344742174</v>
      </c>
      <c r="AR695" s="257">
        <f t="shared" si="586"/>
        <v>225.55287536158022</v>
      </c>
      <c r="AS695" s="257">
        <f t="shared" si="587"/>
        <v>395.26499031810903</v>
      </c>
      <c r="AT695" s="257">
        <f t="shared" si="588"/>
        <v>6821.3321043817705</v>
      </c>
      <c r="AU695" s="257">
        <f t="shared" si="589"/>
        <v>68.432304417955166</v>
      </c>
      <c r="AV695" s="258">
        <f t="shared" si="590"/>
        <v>4.7499999999999991</v>
      </c>
      <c r="AW695" s="264">
        <v>1</v>
      </c>
      <c r="AX695" s="265">
        <f t="shared" si="591"/>
        <v>39.417007344742174</v>
      </c>
      <c r="AY695" s="265">
        <f t="shared" si="592"/>
        <v>225.55287536158022</v>
      </c>
      <c r="AZ695" s="265">
        <f t="shared" si="593"/>
        <v>395.26499031810903</v>
      </c>
      <c r="BA695" s="265">
        <f t="shared" si="594"/>
        <v>6821.3321043817705</v>
      </c>
      <c r="BB695" s="265">
        <f t="shared" si="595"/>
        <v>68.432304417955166</v>
      </c>
      <c r="BC695" s="266">
        <f t="shared" si="596"/>
        <v>4.7499999999999991</v>
      </c>
      <c r="BG695" s="13">
        <v>0.1</v>
      </c>
      <c r="BH695" s="13">
        <f t="shared" si="597"/>
        <v>50</v>
      </c>
      <c r="BI695"/>
      <c r="BJ695">
        <f>BH695</f>
        <v>50</v>
      </c>
      <c r="BK695" s="13">
        <f t="shared" si="598"/>
        <v>0.18000000000000002</v>
      </c>
      <c r="BL695" s="13">
        <f t="shared" si="599"/>
        <v>1.03</v>
      </c>
      <c r="BM695" s="13">
        <f t="shared" si="600"/>
        <v>1.8050000000000002</v>
      </c>
      <c r="BN695" s="13">
        <f t="shared" si="601"/>
        <v>31.150000000000002</v>
      </c>
      <c r="BO695" s="13">
        <f t="shared" si="602"/>
        <v>0.3125</v>
      </c>
      <c r="BP695" s="13">
        <f t="shared" si="603"/>
        <v>2.8499999999999998E-2</v>
      </c>
      <c r="BQ695" s="13">
        <f>((((BJ695/Q695)^2)+((BK695/W695)^2))^(1/2))*AD695</f>
        <v>2.0067863895033948E-3</v>
      </c>
      <c r="BR695" s="209">
        <f>(((((BJ695/Q695))^2)+((BL695/X695)^2))^(1/2))*AE695</f>
        <v>1.1483277673269421E-2</v>
      </c>
      <c r="BS695" s="209">
        <f>(((((BJ695/Q695))^2)+((BM695/Y695)^2))^(1/2))*AF695</f>
        <v>2.0123607961409041E-2</v>
      </c>
      <c r="BT695" s="209">
        <f>((((BJ695/Q695)^2)+((BN695/Z695)^2))^(1/2))*AG695</f>
        <v>0.34728553351683744</v>
      </c>
      <c r="BU695" s="209">
        <f>((((BJ695/Q695)^2)+((BO695/AA695)^2))^(1/2))*AH695</f>
        <v>3.4840041484433936E-3</v>
      </c>
      <c r="BV695" s="209">
        <f>((((BJ695/Q695)^2)+((BP695/AB695)^2))^(1/2))*AI695</f>
        <v>2.4183051916579928E-4</v>
      </c>
      <c r="CI695"/>
      <c r="CJ695"/>
      <c r="CK695"/>
      <c r="CL695"/>
      <c r="CM695"/>
    </row>
    <row r="696" spans="1:91" s="65" customFormat="1" ht="12.95" customHeight="1" thickBot="1" x14ac:dyDescent="0.3">
      <c r="A696" s="13">
        <v>4.7157747120753797</v>
      </c>
      <c r="B696" s="13">
        <v>-74.053175427862996</v>
      </c>
      <c r="C696" s="13">
        <v>34</v>
      </c>
      <c r="D696" s="13">
        <v>37</v>
      </c>
      <c r="E696" s="13">
        <v>2479</v>
      </c>
      <c r="F696" s="3" t="s">
        <v>5</v>
      </c>
      <c r="G696" s="4" t="s">
        <v>30</v>
      </c>
      <c r="H696" s="5" t="s">
        <v>682</v>
      </c>
      <c r="I696" s="14" t="s">
        <v>1606</v>
      </c>
      <c r="J696" s="3" t="s">
        <v>1553</v>
      </c>
      <c r="K696" s="6">
        <v>40658</v>
      </c>
      <c r="L696" s="15">
        <v>12</v>
      </c>
      <c r="M696" s="3">
        <v>7</v>
      </c>
      <c r="N696" s="3">
        <f t="shared" si="570"/>
        <v>360</v>
      </c>
      <c r="O696" s="3">
        <v>30</v>
      </c>
      <c r="P696" s="14" t="s">
        <v>1554</v>
      </c>
      <c r="Q696" s="3">
        <v>1540</v>
      </c>
      <c r="R696" s="14"/>
      <c r="S696" s="14"/>
      <c r="T696" s="14">
        <f>0.738210935315612*Q696</f>
        <v>1136.8448403860425</v>
      </c>
      <c r="U696" s="17">
        <v>3.9E-2</v>
      </c>
      <c r="V696" s="27">
        <v>2.02</v>
      </c>
      <c r="W696" s="28">
        <v>10.1</v>
      </c>
      <c r="X696" s="27">
        <v>1.9</v>
      </c>
      <c r="Y696" s="155">
        <v>18.05</v>
      </c>
      <c r="Z696" s="28">
        <v>160.19999999999999</v>
      </c>
      <c r="AA696" s="21">
        <v>3.125</v>
      </c>
      <c r="AB696" s="222">
        <v>1.0149999999999999</v>
      </c>
      <c r="AC696" s="237">
        <f t="shared" si="571"/>
        <v>8.5254675889259321E-2</v>
      </c>
      <c r="AD696" s="22">
        <f t="shared" si="572"/>
        <v>0.42627337944629656</v>
      </c>
      <c r="AE696" s="22">
        <f t="shared" si="573"/>
        <v>8.0190041678016188E-2</v>
      </c>
      <c r="AF696" s="22">
        <f t="shared" si="574"/>
        <v>0.76180539594115393</v>
      </c>
      <c r="AG696" s="22">
        <f t="shared" si="575"/>
        <v>6.7612866720095743</v>
      </c>
      <c r="AH696" s="22">
        <f t="shared" si="576"/>
        <v>0.1318915159177898</v>
      </c>
      <c r="AI696" s="238">
        <f t="shared" si="577"/>
        <v>3.2603970155901996E-2</v>
      </c>
      <c r="AJ696" s="247">
        <f t="shared" si="578"/>
        <v>2.3681854413683145E-4</v>
      </c>
      <c r="AK696" s="23">
        <f t="shared" si="579"/>
        <v>1.1840927206841572E-3</v>
      </c>
      <c r="AL696" s="23">
        <f t="shared" si="580"/>
        <v>2.227501157722672E-4</v>
      </c>
      <c r="AM696" s="23">
        <f t="shared" si="581"/>
        <v>2.1161260998365386E-3</v>
      </c>
      <c r="AN696" s="23">
        <f t="shared" si="582"/>
        <v>1.8781351866693261E-2</v>
      </c>
      <c r="AO696" s="23">
        <f t="shared" si="583"/>
        <v>3.6636532199386056E-4</v>
      </c>
      <c r="AP696" s="248">
        <f t="shared" si="584"/>
        <v>9.0566583766394436E-5</v>
      </c>
      <c r="AQ696" s="256">
        <f t="shared" si="585"/>
        <v>1184.0927206841573</v>
      </c>
      <c r="AR696" s="257">
        <f t="shared" si="586"/>
        <v>222.75011577226721</v>
      </c>
      <c r="AS696" s="257">
        <f t="shared" si="587"/>
        <v>2116.1260998365387</v>
      </c>
      <c r="AT696" s="257">
        <f t="shared" si="588"/>
        <v>18781.351866693261</v>
      </c>
      <c r="AU696" s="257">
        <f t="shared" si="589"/>
        <v>366.36532199386056</v>
      </c>
      <c r="AV696" s="258">
        <f t="shared" si="590"/>
        <v>90.56658376639443</v>
      </c>
      <c r="AW696" s="264">
        <v>1</v>
      </c>
      <c r="AX696" s="265">
        <f t="shared" si="591"/>
        <v>1184.0927206841573</v>
      </c>
      <c r="AY696" s="265">
        <f t="shared" si="592"/>
        <v>222.75011577226721</v>
      </c>
      <c r="AZ696" s="265">
        <f t="shared" si="593"/>
        <v>2116.1260998365387</v>
      </c>
      <c r="BA696" s="265">
        <f t="shared" si="594"/>
        <v>18781.351866693261</v>
      </c>
      <c r="BB696" s="265">
        <f t="shared" si="595"/>
        <v>366.36532199386056</v>
      </c>
      <c r="BC696" s="266">
        <f t="shared" si="596"/>
        <v>90.56658376639443</v>
      </c>
      <c r="BD696" s="211">
        <f>'F. CONVERSIÓN DE CARBÓN A CARNE'!$F$20</f>
        <v>0.16207300021353654</v>
      </c>
      <c r="BG696" s="13">
        <v>0.1</v>
      </c>
      <c r="BH696" s="13">
        <f t="shared" si="597"/>
        <v>154</v>
      </c>
      <c r="BI696">
        <f>(((((BD696+BE696+BF696)/0.738210935315612)^2)+((BH696/Q696)^2))^(1/2))*T696</f>
        <v>274.26362900817736</v>
      </c>
      <c r="BJ696">
        <f t="shared" ref="BJ696:BJ702" si="610">(((BH696)^2)+((BI696^2))^(1/2))</f>
        <v>23990.263629008179</v>
      </c>
      <c r="BK696" s="13">
        <f t="shared" si="598"/>
        <v>1.01</v>
      </c>
      <c r="BL696" s="13">
        <f t="shared" si="599"/>
        <v>0.19</v>
      </c>
      <c r="BM696" s="13">
        <f t="shared" si="600"/>
        <v>1.8050000000000002</v>
      </c>
      <c r="BN696" s="13">
        <f t="shared" si="601"/>
        <v>16.02</v>
      </c>
      <c r="BO696" s="13">
        <f t="shared" si="602"/>
        <v>0.3125</v>
      </c>
      <c r="BP696" s="13">
        <f t="shared" si="603"/>
        <v>0.10149999999999999</v>
      </c>
      <c r="BQ696" s="13">
        <f t="shared" ref="BQ696:BQ702" si="611">((((BJ696/(Q696+R696+S696+T696))^2)+((BK696/W696)^2))^(1/2))*AD696</f>
        <v>3.8205603780881954</v>
      </c>
      <c r="BR696" s="209">
        <f t="shared" ref="BR696:BR702" si="612">((((BJ696/(Q696+R696+S696+T696))^2)+((BL696/X696)^2))^(1/2))*AE696</f>
        <v>0.71871927904629429</v>
      </c>
      <c r="BS696" s="209">
        <f t="shared" ref="BS696:BS702" si="613">(((((BJ696/(Q696+R696+S696+T696))^2)+((BM696/Y696)^2))^(1/2))*AF696)</f>
        <v>6.8278331509397967</v>
      </c>
      <c r="BT696" s="209">
        <f t="shared" ref="BT696:BT702" si="614">((((BJ696/(Q696+R696+S696+T696))^2)+((BN696/Z696)^2))^(1/2))*AG696</f>
        <v>60.599383422745433</v>
      </c>
      <c r="BU696" s="209">
        <f t="shared" ref="BU696:BU702" si="615">((((BJ696/(Q696+R696+S696+T696))^2)+((BO696/AA696)^2))^(1/2))*AH696</f>
        <v>1.1821040773787737</v>
      </c>
      <c r="BV696" s="209">
        <f t="shared" ref="BV696:BV702" si="616">((((BJ696/(Q696+R696+S696+T696))^2)+((BP696/AB696)^2))^(1/2))*AI696</f>
        <v>0.29221960026641158</v>
      </c>
      <c r="CI696"/>
      <c r="CJ696"/>
      <c r="CK696"/>
      <c r="CL696"/>
      <c r="CM696"/>
    </row>
    <row r="697" spans="1:91" s="65" customFormat="1" ht="12.95" customHeight="1" thickBot="1" x14ac:dyDescent="0.3">
      <c r="A697" s="13">
        <v>4.7158080781350602</v>
      </c>
      <c r="B697" s="13">
        <v>-74.055128879332102</v>
      </c>
      <c r="C697" s="13">
        <v>34</v>
      </c>
      <c r="D697" s="13">
        <v>37</v>
      </c>
      <c r="E697" s="13">
        <v>2479</v>
      </c>
      <c r="F697" s="3" t="s">
        <v>5</v>
      </c>
      <c r="G697" s="4" t="s">
        <v>608</v>
      </c>
      <c r="H697" s="5" t="s">
        <v>609</v>
      </c>
      <c r="I697" s="14" t="s">
        <v>1606</v>
      </c>
      <c r="J697" s="3" t="s">
        <v>1553</v>
      </c>
      <c r="K697" s="6">
        <v>40658</v>
      </c>
      <c r="L697" s="15">
        <v>12</v>
      </c>
      <c r="M697" s="3">
        <v>7</v>
      </c>
      <c r="N697" s="3">
        <f t="shared" si="570"/>
        <v>360</v>
      </c>
      <c r="O697" s="3">
        <v>30</v>
      </c>
      <c r="P697" s="14" t="s">
        <v>1554</v>
      </c>
      <c r="Q697" s="3">
        <v>850</v>
      </c>
      <c r="R697" s="14"/>
      <c r="S697" s="14"/>
      <c r="T697" s="14">
        <f>0.738210935315612*Q697</f>
        <v>627.47929501827025</v>
      </c>
      <c r="U697" s="17">
        <v>3.9E-2</v>
      </c>
      <c r="V697" s="27">
        <v>2.02</v>
      </c>
      <c r="W697" s="28">
        <v>10.1</v>
      </c>
      <c r="X697" s="27">
        <v>1.9</v>
      </c>
      <c r="Y697" s="155">
        <v>18.05</v>
      </c>
      <c r="Z697" s="28">
        <v>160.19999999999999</v>
      </c>
      <c r="AA697" s="21">
        <v>3.125</v>
      </c>
      <c r="AB697" s="222">
        <v>1.0149999999999999</v>
      </c>
      <c r="AC697" s="237">
        <f t="shared" si="571"/>
        <v>4.705615227653924E-2</v>
      </c>
      <c r="AD697" s="22">
        <f t="shared" si="572"/>
        <v>0.23528076138269619</v>
      </c>
      <c r="AE697" s="22">
        <f t="shared" si="573"/>
        <v>4.4260737289814125E-2</v>
      </c>
      <c r="AF697" s="22">
        <f t="shared" si="574"/>
        <v>0.42047700425323431</v>
      </c>
      <c r="AG697" s="22">
        <f t="shared" si="575"/>
        <v>3.7318790072780126</v>
      </c>
      <c r="AH697" s="22">
        <f t="shared" si="576"/>
        <v>7.2797265279299569E-2</v>
      </c>
      <c r="AI697" s="238">
        <f t="shared" si="577"/>
        <v>1.7995697813322532E-2</v>
      </c>
      <c r="AJ697" s="247">
        <f t="shared" si="578"/>
        <v>1.3071153410149788E-4</v>
      </c>
      <c r="AK697" s="23">
        <f t="shared" si="579"/>
        <v>6.5355767050748941E-4</v>
      </c>
      <c r="AL697" s="23">
        <f t="shared" si="580"/>
        <v>1.2294649247170591E-4</v>
      </c>
      <c r="AM697" s="23">
        <f t="shared" si="581"/>
        <v>1.1679916784812065E-3</v>
      </c>
      <c r="AN697" s="23">
        <f t="shared" si="582"/>
        <v>1.0366330575772258E-2</v>
      </c>
      <c r="AO697" s="23">
        <f t="shared" si="583"/>
        <v>2.0221462577583213E-4</v>
      </c>
      <c r="AP697" s="248">
        <f t="shared" si="584"/>
        <v>4.9988049481451478E-5</v>
      </c>
      <c r="AQ697" s="256">
        <f t="shared" si="585"/>
        <v>653.55767050748943</v>
      </c>
      <c r="AR697" s="257">
        <f t="shared" si="586"/>
        <v>122.94649247170591</v>
      </c>
      <c r="AS697" s="257">
        <f t="shared" si="587"/>
        <v>1167.9916784812065</v>
      </c>
      <c r="AT697" s="257">
        <f t="shared" si="588"/>
        <v>10366.330575772257</v>
      </c>
      <c r="AU697" s="257">
        <f t="shared" si="589"/>
        <v>202.21462577583213</v>
      </c>
      <c r="AV697" s="258">
        <f t="shared" si="590"/>
        <v>49.988049481451476</v>
      </c>
      <c r="AW697" s="264">
        <v>1</v>
      </c>
      <c r="AX697" s="265">
        <f t="shared" si="591"/>
        <v>653.55767050748943</v>
      </c>
      <c r="AY697" s="265">
        <f t="shared" si="592"/>
        <v>122.94649247170591</v>
      </c>
      <c r="AZ697" s="265">
        <f t="shared" si="593"/>
        <v>1167.9916784812065</v>
      </c>
      <c r="BA697" s="265">
        <f t="shared" si="594"/>
        <v>10366.330575772257</v>
      </c>
      <c r="BB697" s="265">
        <f t="shared" si="595"/>
        <v>202.21462577583213</v>
      </c>
      <c r="BC697" s="266">
        <f t="shared" si="596"/>
        <v>49.988049481451476</v>
      </c>
      <c r="BD697" s="211">
        <f>'F. CONVERSIÓN DE CARBÓN A CARNE'!$F$20</f>
        <v>0.16207300021353654</v>
      </c>
      <c r="BG697" s="13">
        <v>0.1</v>
      </c>
      <c r="BH697" s="13">
        <f t="shared" si="597"/>
        <v>85</v>
      </c>
      <c r="BI697">
        <f>(((((BD697+BE697+BF697)/0.738210935315612)^2)+((BH697/Q697)^2))^(1/2))*T697</f>
        <v>151.37927575126673</v>
      </c>
      <c r="BJ697">
        <f t="shared" si="610"/>
        <v>7376.3792757512665</v>
      </c>
      <c r="BK697" s="13">
        <f t="shared" si="598"/>
        <v>1.01</v>
      </c>
      <c r="BL697" s="13">
        <f t="shared" si="599"/>
        <v>0.19</v>
      </c>
      <c r="BM697" s="13">
        <f t="shared" si="600"/>
        <v>1.8050000000000002</v>
      </c>
      <c r="BN697" s="13">
        <f t="shared" si="601"/>
        <v>16.02</v>
      </c>
      <c r="BO697" s="13">
        <f t="shared" si="602"/>
        <v>0.3125</v>
      </c>
      <c r="BP697" s="13">
        <f t="shared" si="603"/>
        <v>0.10149999999999999</v>
      </c>
      <c r="BQ697" s="13">
        <f t="shared" si="611"/>
        <v>1.174884984745846</v>
      </c>
      <c r="BR697" s="209">
        <f t="shared" si="612"/>
        <v>0.22101796742743635</v>
      </c>
      <c r="BS697" s="209">
        <f t="shared" si="613"/>
        <v>2.0996706905606457</v>
      </c>
      <c r="BT697" s="209">
        <f t="shared" si="614"/>
        <v>18.635304411513321</v>
      </c>
      <c r="BU697" s="209">
        <f t="shared" si="615"/>
        <v>0.36351639379512568</v>
      </c>
      <c r="BV697" s="209">
        <f t="shared" si="616"/>
        <v>8.9862320347163155E-2</v>
      </c>
      <c r="CI697"/>
      <c r="CJ697"/>
      <c r="CK697"/>
      <c r="CL697"/>
      <c r="CM697"/>
    </row>
    <row r="698" spans="1:91" s="65" customFormat="1" ht="12.95" customHeight="1" thickBot="1" x14ac:dyDescent="0.3">
      <c r="A698" s="13">
        <v>4.7158305555555557</v>
      </c>
      <c r="B698" s="13">
        <v>-74.057263888888883</v>
      </c>
      <c r="C698" s="13">
        <v>34</v>
      </c>
      <c r="D698" s="13">
        <v>37</v>
      </c>
      <c r="E698" s="13">
        <v>2479</v>
      </c>
      <c r="F698" s="3" t="s">
        <v>5</v>
      </c>
      <c r="G698" s="4" t="s">
        <v>650</v>
      </c>
      <c r="H698" s="5" t="s">
        <v>651</v>
      </c>
      <c r="I698" s="14" t="s">
        <v>1606</v>
      </c>
      <c r="J698" s="3" t="s">
        <v>1553</v>
      </c>
      <c r="K698" s="6">
        <v>40659</v>
      </c>
      <c r="L698" s="15">
        <v>12</v>
      </c>
      <c r="M698" s="3">
        <v>7</v>
      </c>
      <c r="N698" s="3">
        <f t="shared" si="570"/>
        <v>360</v>
      </c>
      <c r="O698" s="3">
        <v>30</v>
      </c>
      <c r="P698" s="14" t="s">
        <v>1554</v>
      </c>
      <c r="Q698" s="3">
        <v>1600</v>
      </c>
      <c r="R698" s="14"/>
      <c r="S698" s="14"/>
      <c r="T698" s="14">
        <f>0.738210935315612*Q698</f>
        <v>1181.1374965049793</v>
      </c>
      <c r="U698" s="17">
        <v>3.9E-2</v>
      </c>
      <c r="V698" s="27">
        <v>2.02</v>
      </c>
      <c r="W698" s="28">
        <v>10.1</v>
      </c>
      <c r="X698" s="27">
        <v>1.9</v>
      </c>
      <c r="Y698" s="155">
        <v>18.05</v>
      </c>
      <c r="Z698" s="28">
        <v>160.19999999999999</v>
      </c>
      <c r="AA698" s="21">
        <v>3.125</v>
      </c>
      <c r="AB698" s="222">
        <v>1.0149999999999999</v>
      </c>
      <c r="AC698" s="237">
        <f t="shared" si="571"/>
        <v>8.857628663819149E-2</v>
      </c>
      <c r="AD698" s="22">
        <f t="shared" si="572"/>
        <v>0.44288143319095752</v>
      </c>
      <c r="AE698" s="22">
        <f t="shared" si="573"/>
        <v>8.3314329016120722E-2</v>
      </c>
      <c r="AF698" s="22">
        <f t="shared" si="574"/>
        <v>0.7914861256531468</v>
      </c>
      <c r="AG698" s="22">
        <f t="shared" si="575"/>
        <v>7.0247134254644932</v>
      </c>
      <c r="AH698" s="22">
        <f t="shared" si="576"/>
        <v>0.1370301464080933</v>
      </c>
      <c r="AI698" s="238">
        <f t="shared" si="577"/>
        <v>3.3874254707430641E-2</v>
      </c>
      <c r="AJ698" s="247">
        <f t="shared" si="578"/>
        <v>2.4604524066164303E-4</v>
      </c>
      <c r="AK698" s="23">
        <f t="shared" si="579"/>
        <v>1.2302262033082154E-3</v>
      </c>
      <c r="AL698" s="23">
        <f t="shared" si="580"/>
        <v>2.3142869171144644E-4</v>
      </c>
      <c r="AM698" s="23">
        <f t="shared" si="581"/>
        <v>2.198572571258741E-3</v>
      </c>
      <c r="AN698" s="23">
        <f t="shared" si="582"/>
        <v>1.9513092848512482E-2</v>
      </c>
      <c r="AO698" s="23">
        <f t="shared" si="583"/>
        <v>3.8063929557803693E-4</v>
      </c>
      <c r="AP698" s="248">
        <f t="shared" si="584"/>
        <v>9.4095151965085114E-5</v>
      </c>
      <c r="AQ698" s="256">
        <f t="shared" si="585"/>
        <v>1230.2262033082154</v>
      </c>
      <c r="AR698" s="257">
        <f t="shared" si="586"/>
        <v>231.42869171144645</v>
      </c>
      <c r="AS698" s="257">
        <f t="shared" si="587"/>
        <v>2198.5725712587409</v>
      </c>
      <c r="AT698" s="257">
        <f t="shared" si="588"/>
        <v>19513.092848512482</v>
      </c>
      <c r="AU698" s="257">
        <f t="shared" si="589"/>
        <v>380.63929557803692</v>
      </c>
      <c r="AV698" s="258">
        <f t="shared" si="590"/>
        <v>94.095151965085108</v>
      </c>
      <c r="AW698" s="264">
        <v>1</v>
      </c>
      <c r="AX698" s="265">
        <f t="shared" si="591"/>
        <v>1230.2262033082154</v>
      </c>
      <c r="AY698" s="265">
        <f t="shared" si="592"/>
        <v>231.42869171144645</v>
      </c>
      <c r="AZ698" s="265">
        <f t="shared" si="593"/>
        <v>2198.5725712587409</v>
      </c>
      <c r="BA698" s="265">
        <f t="shared" si="594"/>
        <v>19513.092848512482</v>
      </c>
      <c r="BB698" s="265">
        <f t="shared" si="595"/>
        <v>380.63929557803692</v>
      </c>
      <c r="BC698" s="266">
        <f t="shared" si="596"/>
        <v>94.095151965085108</v>
      </c>
      <c r="BD698" s="211">
        <f>'F. CONVERSIÓN DE CARBÓN A CARNE'!$F$20</f>
        <v>0.16207300021353654</v>
      </c>
      <c r="BG698" s="13">
        <v>0.1</v>
      </c>
      <c r="BH698" s="13">
        <f t="shared" si="597"/>
        <v>160</v>
      </c>
      <c r="BI698">
        <f>(((((BD698+BE698+BF698)/0.738210935315612)^2)+((BH698/Q698)^2))^(1/2))*T698</f>
        <v>284.94922494356086</v>
      </c>
      <c r="BJ698">
        <f t="shared" si="610"/>
        <v>25884.949224943561</v>
      </c>
      <c r="BK698" s="13">
        <f t="shared" si="598"/>
        <v>1.01</v>
      </c>
      <c r="BL698" s="13">
        <f t="shared" si="599"/>
        <v>0.19</v>
      </c>
      <c r="BM698" s="13">
        <f t="shared" si="600"/>
        <v>1.8050000000000002</v>
      </c>
      <c r="BN698" s="13">
        <f t="shared" si="601"/>
        <v>16.02</v>
      </c>
      <c r="BO698" s="13">
        <f t="shared" si="602"/>
        <v>0.3125</v>
      </c>
      <c r="BP698" s="13">
        <f t="shared" si="603"/>
        <v>0.10149999999999999</v>
      </c>
      <c r="BQ698" s="13">
        <f t="shared" si="611"/>
        <v>4.1222791382692252</v>
      </c>
      <c r="BR698" s="209">
        <f t="shared" si="612"/>
        <v>0.77547825373381463</v>
      </c>
      <c r="BS698" s="209">
        <f t="shared" si="613"/>
        <v>7.3670434104712381</v>
      </c>
      <c r="BT698" s="209">
        <f t="shared" si="614"/>
        <v>65.385061183240566</v>
      </c>
      <c r="BU698" s="209">
        <f t="shared" si="615"/>
        <v>1.2754576541674583</v>
      </c>
      <c r="BV698" s="209">
        <f t="shared" si="616"/>
        <v>0.31529687866741324</v>
      </c>
      <c r="CI698"/>
      <c r="CJ698"/>
      <c r="CK698"/>
      <c r="CL698"/>
      <c r="CM698"/>
    </row>
    <row r="699" spans="1:91" s="65" customFormat="1" ht="12.95" customHeight="1" thickBot="1" x14ac:dyDescent="0.3">
      <c r="A699" s="13">
        <v>4.7159540458307099</v>
      </c>
      <c r="B699" s="13">
        <v>-74.058381794939294</v>
      </c>
      <c r="C699" s="13">
        <v>34</v>
      </c>
      <c r="D699" s="13">
        <v>37</v>
      </c>
      <c r="E699" s="13">
        <v>2479</v>
      </c>
      <c r="F699" s="3" t="s">
        <v>5</v>
      </c>
      <c r="G699" s="4" t="s">
        <v>596</v>
      </c>
      <c r="H699" s="5" t="s">
        <v>597</v>
      </c>
      <c r="I699" s="14" t="s">
        <v>1606</v>
      </c>
      <c r="J699" s="3" t="s">
        <v>1553</v>
      </c>
      <c r="K699" s="6">
        <v>40658</v>
      </c>
      <c r="L699" s="15">
        <v>12</v>
      </c>
      <c r="M699" s="3">
        <v>7</v>
      </c>
      <c r="N699" s="3">
        <f t="shared" si="570"/>
        <v>360</v>
      </c>
      <c r="O699" s="3">
        <v>30</v>
      </c>
      <c r="P699" s="14" t="s">
        <v>1554</v>
      </c>
      <c r="Q699" s="3">
        <v>2400</v>
      </c>
      <c r="R699" s="14"/>
      <c r="S699" s="14"/>
      <c r="T699" s="14">
        <f>0.738210935315612*Q699</f>
        <v>1771.7062447574688</v>
      </c>
      <c r="U699" s="17">
        <v>3.9E-2</v>
      </c>
      <c r="V699" s="27">
        <v>2.02</v>
      </c>
      <c r="W699" s="28">
        <v>10.1</v>
      </c>
      <c r="X699" s="27">
        <v>1.9</v>
      </c>
      <c r="Y699" s="155">
        <v>18.05</v>
      </c>
      <c r="Z699" s="28">
        <v>160.19999999999999</v>
      </c>
      <c r="AA699" s="21">
        <v>3.125</v>
      </c>
      <c r="AB699" s="222">
        <v>1.0149999999999999</v>
      </c>
      <c r="AC699" s="237">
        <f t="shared" si="571"/>
        <v>0.13286442995728726</v>
      </c>
      <c r="AD699" s="22">
        <f t="shared" si="572"/>
        <v>0.66432214978643622</v>
      </c>
      <c r="AE699" s="22">
        <f t="shared" si="573"/>
        <v>0.12497149352418108</v>
      </c>
      <c r="AF699" s="22">
        <f t="shared" si="574"/>
        <v>1.1872291884797206</v>
      </c>
      <c r="AG699" s="22">
        <f t="shared" si="575"/>
        <v>10.537070138196743</v>
      </c>
      <c r="AH699" s="22">
        <f t="shared" si="576"/>
        <v>0.20554521961213995</v>
      </c>
      <c r="AI699" s="238">
        <f t="shared" si="577"/>
        <v>5.0811382061145965E-2</v>
      </c>
      <c r="AJ699" s="247">
        <f t="shared" si="578"/>
        <v>3.690678609924646E-4</v>
      </c>
      <c r="AK699" s="23">
        <f t="shared" si="579"/>
        <v>1.8453393049623228E-3</v>
      </c>
      <c r="AL699" s="23">
        <f t="shared" si="580"/>
        <v>3.4714303756716965E-4</v>
      </c>
      <c r="AM699" s="23">
        <f t="shared" si="581"/>
        <v>3.2978588568881128E-3</v>
      </c>
      <c r="AN699" s="23">
        <f t="shared" si="582"/>
        <v>2.9269639272768731E-2</v>
      </c>
      <c r="AO699" s="23">
        <f t="shared" si="583"/>
        <v>5.7095894336705547E-4</v>
      </c>
      <c r="AP699" s="248">
        <f t="shared" si="584"/>
        <v>1.4114272794762768E-4</v>
      </c>
      <c r="AQ699" s="256">
        <f t="shared" si="585"/>
        <v>1845.3393049623228</v>
      </c>
      <c r="AR699" s="257">
        <f t="shared" si="586"/>
        <v>347.14303756716964</v>
      </c>
      <c r="AS699" s="257">
        <f t="shared" si="587"/>
        <v>3297.8588568881128</v>
      </c>
      <c r="AT699" s="257">
        <f t="shared" si="588"/>
        <v>29269.639272768731</v>
      </c>
      <c r="AU699" s="257">
        <f t="shared" si="589"/>
        <v>570.95894336705544</v>
      </c>
      <c r="AV699" s="258">
        <f t="shared" si="590"/>
        <v>141.14272794762769</v>
      </c>
      <c r="AW699" s="264">
        <v>1</v>
      </c>
      <c r="AX699" s="265">
        <f t="shared" si="591"/>
        <v>1845.3393049623228</v>
      </c>
      <c r="AY699" s="265">
        <f t="shared" si="592"/>
        <v>347.14303756716964</v>
      </c>
      <c r="AZ699" s="265">
        <f t="shared" si="593"/>
        <v>3297.8588568881128</v>
      </c>
      <c r="BA699" s="265">
        <f t="shared" si="594"/>
        <v>29269.639272768731</v>
      </c>
      <c r="BB699" s="265">
        <f t="shared" si="595"/>
        <v>570.95894336705544</v>
      </c>
      <c r="BC699" s="266">
        <f t="shared" si="596"/>
        <v>141.14272794762769</v>
      </c>
      <c r="BD699" s="211">
        <f>'F. CONVERSIÓN DE CARBÓN A CARNE'!$F$20</f>
        <v>0.16207300021353654</v>
      </c>
      <c r="BG699" s="13">
        <v>0.1</v>
      </c>
      <c r="BH699" s="13">
        <f t="shared" si="597"/>
        <v>240</v>
      </c>
      <c r="BI699">
        <f>(((((BD699+BE699+BF699)/0.738210935315612)^2)+((BH699/Q699)^2))^(1/2))*T699</f>
        <v>427.42383741534132</v>
      </c>
      <c r="BJ699">
        <f t="shared" si="610"/>
        <v>58027.423837415343</v>
      </c>
      <c r="BK699" s="13">
        <f t="shared" si="598"/>
        <v>1.01</v>
      </c>
      <c r="BL699" s="13">
        <f t="shared" si="599"/>
        <v>0.19</v>
      </c>
      <c r="BM699" s="13">
        <f t="shared" si="600"/>
        <v>1.8050000000000002</v>
      </c>
      <c r="BN699" s="13">
        <f t="shared" si="601"/>
        <v>16.02</v>
      </c>
      <c r="BO699" s="13">
        <f t="shared" si="602"/>
        <v>0.3125</v>
      </c>
      <c r="BP699" s="13">
        <f t="shared" si="603"/>
        <v>0.10149999999999999</v>
      </c>
      <c r="BQ699" s="13">
        <f t="shared" si="611"/>
        <v>9.2407990561268409</v>
      </c>
      <c r="BR699" s="209">
        <f t="shared" si="612"/>
        <v>1.7383681392713861</v>
      </c>
      <c r="BS699" s="209">
        <f t="shared" si="613"/>
        <v>16.514497323078174</v>
      </c>
      <c r="BT699" s="209">
        <f t="shared" si="614"/>
        <v>146.57188205856636</v>
      </c>
      <c r="BU699" s="209">
        <f t="shared" si="615"/>
        <v>2.8591581238016222</v>
      </c>
      <c r="BV699" s="209">
        <f t="shared" si="616"/>
        <v>0.70679228675738603</v>
      </c>
      <c r="CI699"/>
      <c r="CJ699"/>
      <c r="CK699"/>
      <c r="CL699"/>
      <c r="CM699"/>
    </row>
    <row r="700" spans="1:91" s="65" customFormat="1" ht="12.95" customHeight="1" thickBot="1" x14ac:dyDescent="0.3">
      <c r="A700" s="13">
        <v>4.7159705919971904</v>
      </c>
      <c r="B700" s="13">
        <v>-74.056776200351393</v>
      </c>
      <c r="C700" s="13">
        <v>34</v>
      </c>
      <c r="D700" s="13">
        <v>37</v>
      </c>
      <c r="E700" s="13">
        <v>2479</v>
      </c>
      <c r="F700" s="3" t="s">
        <v>5</v>
      </c>
      <c r="G700" s="4" t="s">
        <v>296</v>
      </c>
      <c r="H700" s="5" t="s">
        <v>591</v>
      </c>
      <c r="I700" s="14" t="s">
        <v>1606</v>
      </c>
      <c r="J700" s="3" t="s">
        <v>1556</v>
      </c>
      <c r="K700" s="6">
        <v>40660</v>
      </c>
      <c r="L700" s="15">
        <v>12</v>
      </c>
      <c r="M700" s="3">
        <v>7</v>
      </c>
      <c r="N700" s="3">
        <f t="shared" si="570"/>
        <v>360</v>
      </c>
      <c r="O700" s="3">
        <v>30</v>
      </c>
      <c r="P700" s="14" t="s">
        <v>1554</v>
      </c>
      <c r="Q700" s="3">
        <v>750</v>
      </c>
      <c r="R700" s="14"/>
      <c r="S700" s="14">
        <f>0.392899638837687*Q700</f>
        <v>294.67472912826526</v>
      </c>
      <c r="T700" s="14"/>
      <c r="U700" s="17">
        <v>3.9E-2</v>
      </c>
      <c r="V700" s="27">
        <v>2</v>
      </c>
      <c r="W700" s="28">
        <v>10</v>
      </c>
      <c r="X700" s="27">
        <v>4.3</v>
      </c>
      <c r="Y700" s="29">
        <v>18.05</v>
      </c>
      <c r="Z700" s="28">
        <v>148.69999999999999</v>
      </c>
      <c r="AA700" s="31">
        <v>3.125</v>
      </c>
      <c r="AB700" s="225">
        <v>0.90300000000000002</v>
      </c>
      <c r="AC700" s="237">
        <f t="shared" si="571"/>
        <v>3.2942361176732292E-2</v>
      </c>
      <c r="AD700" s="22">
        <f t="shared" si="572"/>
        <v>0.16471180588366149</v>
      </c>
      <c r="AE700" s="22">
        <f t="shared" si="573"/>
        <v>7.0826076529974441E-2</v>
      </c>
      <c r="AF700" s="22">
        <f t="shared" si="574"/>
        <v>0.29730480962000899</v>
      </c>
      <c r="AG700" s="22">
        <f t="shared" si="575"/>
        <v>2.4492645534900461</v>
      </c>
      <c r="AH700" s="22">
        <f t="shared" si="576"/>
        <v>5.1472439338644219E-2</v>
      </c>
      <c r="AI700" s="238">
        <f t="shared" si="577"/>
        <v>1.1320095364833882E-2</v>
      </c>
      <c r="AJ700" s="247">
        <f t="shared" si="578"/>
        <v>9.1506558824256361E-5</v>
      </c>
      <c r="AK700" s="23">
        <f t="shared" si="579"/>
        <v>4.5753279412128194E-4</v>
      </c>
      <c r="AL700" s="23">
        <f t="shared" si="580"/>
        <v>1.9673910147215121E-4</v>
      </c>
      <c r="AM700" s="23">
        <f t="shared" si="581"/>
        <v>8.2584669338891387E-4</v>
      </c>
      <c r="AN700" s="23">
        <f t="shared" si="582"/>
        <v>6.8035126485834615E-3</v>
      </c>
      <c r="AO700" s="23">
        <f t="shared" si="583"/>
        <v>1.429789981629006E-4</v>
      </c>
      <c r="AP700" s="248">
        <f t="shared" si="584"/>
        <v>3.1444709346760786E-5</v>
      </c>
      <c r="AQ700" s="256">
        <f t="shared" si="585"/>
        <v>457.53279412128194</v>
      </c>
      <c r="AR700" s="257">
        <f t="shared" si="586"/>
        <v>196.73910147215122</v>
      </c>
      <c r="AS700" s="257">
        <f t="shared" si="587"/>
        <v>825.84669338891388</v>
      </c>
      <c r="AT700" s="257">
        <f t="shared" si="588"/>
        <v>6803.5126485834617</v>
      </c>
      <c r="AU700" s="257">
        <f t="shared" si="589"/>
        <v>142.97899816290061</v>
      </c>
      <c r="AV700" s="258">
        <f t="shared" si="590"/>
        <v>31.444709346760785</v>
      </c>
      <c r="AW700" s="264">
        <v>1</v>
      </c>
      <c r="AX700" s="265">
        <f t="shared" si="591"/>
        <v>457.53279412128194</v>
      </c>
      <c r="AY700" s="265">
        <f t="shared" si="592"/>
        <v>196.73910147215122</v>
      </c>
      <c r="AZ700" s="265">
        <f t="shared" si="593"/>
        <v>825.84669338891388</v>
      </c>
      <c r="BA700" s="265">
        <f t="shared" si="594"/>
        <v>6803.5126485834617</v>
      </c>
      <c r="BB700" s="265">
        <f t="shared" si="595"/>
        <v>142.97899816290061</v>
      </c>
      <c r="BC700" s="266">
        <f t="shared" si="596"/>
        <v>31.444709346760785</v>
      </c>
      <c r="BE700" s="212">
        <f>'F. CONVERSIÓN DE CARBÓN A CARNE'!$H$20</f>
        <v>8.6971304768698895E-2</v>
      </c>
      <c r="BG700" s="13">
        <v>0.1</v>
      </c>
      <c r="BH700" s="13">
        <f t="shared" si="597"/>
        <v>75</v>
      </c>
      <c r="BI700">
        <f>(((((BD700+BE700+BF700)/0.392899638837687)^2)+((BH700/Q700)^2))^(1/2))*S700</f>
        <v>71.575738747680674</v>
      </c>
      <c r="BJ700">
        <f t="shared" si="610"/>
        <v>5696.5757387476806</v>
      </c>
      <c r="BK700" s="13">
        <f t="shared" si="598"/>
        <v>1</v>
      </c>
      <c r="BL700" s="13">
        <f t="shared" si="599"/>
        <v>0.43</v>
      </c>
      <c r="BM700" s="13">
        <f t="shared" si="600"/>
        <v>1.8050000000000002</v>
      </c>
      <c r="BN700" s="13">
        <f t="shared" si="601"/>
        <v>14.87</v>
      </c>
      <c r="BO700" s="13">
        <f t="shared" si="602"/>
        <v>0.3125</v>
      </c>
      <c r="BP700" s="13">
        <f t="shared" si="603"/>
        <v>9.0300000000000005E-2</v>
      </c>
      <c r="BQ700" s="13">
        <f t="shared" si="611"/>
        <v>0.89831888779674551</v>
      </c>
      <c r="BR700" s="209">
        <f t="shared" si="612"/>
        <v>0.38627712175260054</v>
      </c>
      <c r="BS700" s="209">
        <f t="shared" si="613"/>
        <v>1.6214655924731256</v>
      </c>
      <c r="BT700" s="209">
        <f t="shared" si="614"/>
        <v>13.358001861537604</v>
      </c>
      <c r="BU700" s="209">
        <f t="shared" si="615"/>
        <v>0.28072465243648298</v>
      </c>
      <c r="BV700" s="209">
        <f t="shared" si="616"/>
        <v>6.1738473592313284E-2</v>
      </c>
      <c r="CI700"/>
      <c r="CJ700"/>
      <c r="CK700"/>
      <c r="CL700"/>
      <c r="CM700"/>
    </row>
    <row r="701" spans="1:91" ht="12.95" customHeight="1" thickBot="1" x14ac:dyDescent="0.3">
      <c r="A701" s="13">
        <v>4.7159833333333339</v>
      </c>
      <c r="B701" s="13">
        <v>-74.052008333333333</v>
      </c>
      <c r="C701" s="13">
        <v>34</v>
      </c>
      <c r="D701" s="13">
        <v>37</v>
      </c>
      <c r="E701" s="13">
        <v>2479</v>
      </c>
      <c r="F701" s="3" t="s">
        <v>5</v>
      </c>
      <c r="G701" s="4" t="s">
        <v>615</v>
      </c>
      <c r="H701" s="5" t="s">
        <v>616</v>
      </c>
      <c r="I701" s="14" t="s">
        <v>1606</v>
      </c>
      <c r="J701" s="3" t="s">
        <v>1553</v>
      </c>
      <c r="K701" s="6">
        <v>40660</v>
      </c>
      <c r="L701" s="15">
        <v>12</v>
      </c>
      <c r="M701" s="3">
        <v>7</v>
      </c>
      <c r="N701" s="3">
        <f t="shared" si="570"/>
        <v>360</v>
      </c>
      <c r="O701" s="3">
        <v>30</v>
      </c>
      <c r="P701" s="14" t="s">
        <v>1554</v>
      </c>
      <c r="Q701" s="3">
        <v>1600</v>
      </c>
      <c r="R701" s="14"/>
      <c r="S701" s="14"/>
      <c r="T701" s="14">
        <f>0.738210935315612*Q701</f>
        <v>1181.1374965049793</v>
      </c>
      <c r="U701" s="17">
        <v>3.9E-2</v>
      </c>
      <c r="V701" s="141">
        <v>2.02</v>
      </c>
      <c r="W701" s="147">
        <v>10.1</v>
      </c>
      <c r="X701" s="151">
        <v>1.9</v>
      </c>
      <c r="Y701" s="153">
        <v>18.05</v>
      </c>
      <c r="Z701" s="147">
        <v>160.19999999999999</v>
      </c>
      <c r="AA701" s="157">
        <v>3.125</v>
      </c>
      <c r="AB701" s="231">
        <v>1.0149999999999999</v>
      </c>
      <c r="AC701" s="237">
        <f t="shared" si="571"/>
        <v>8.857628663819149E-2</v>
      </c>
      <c r="AD701" s="22">
        <f t="shared" si="572"/>
        <v>0.44288143319095752</v>
      </c>
      <c r="AE701" s="22">
        <f t="shared" si="573"/>
        <v>8.3314329016120722E-2</v>
      </c>
      <c r="AF701" s="22">
        <f t="shared" si="574"/>
        <v>0.7914861256531468</v>
      </c>
      <c r="AG701" s="22">
        <f t="shared" si="575"/>
        <v>7.0247134254644932</v>
      </c>
      <c r="AH701" s="22">
        <f t="shared" si="576"/>
        <v>0.1370301464080933</v>
      </c>
      <c r="AI701" s="238">
        <f t="shared" si="577"/>
        <v>3.3874254707430641E-2</v>
      </c>
      <c r="AJ701" s="247">
        <f t="shared" si="578"/>
        <v>2.4604524066164303E-4</v>
      </c>
      <c r="AK701" s="23">
        <f t="shared" si="579"/>
        <v>1.2302262033082154E-3</v>
      </c>
      <c r="AL701" s="23">
        <f t="shared" si="580"/>
        <v>2.3142869171144644E-4</v>
      </c>
      <c r="AM701" s="23">
        <f t="shared" si="581"/>
        <v>2.198572571258741E-3</v>
      </c>
      <c r="AN701" s="23">
        <f t="shared" si="582"/>
        <v>1.9513092848512482E-2</v>
      </c>
      <c r="AO701" s="23">
        <f t="shared" si="583"/>
        <v>3.8063929557803693E-4</v>
      </c>
      <c r="AP701" s="248">
        <f t="shared" si="584"/>
        <v>9.4095151965085114E-5</v>
      </c>
      <c r="AQ701" s="256">
        <f t="shared" si="585"/>
        <v>1230.2262033082154</v>
      </c>
      <c r="AR701" s="257">
        <f t="shared" si="586"/>
        <v>231.42869171144645</v>
      </c>
      <c r="AS701" s="257">
        <f t="shared" si="587"/>
        <v>2198.5725712587409</v>
      </c>
      <c r="AT701" s="257">
        <f t="shared" si="588"/>
        <v>19513.092848512482</v>
      </c>
      <c r="AU701" s="257">
        <f t="shared" si="589"/>
        <v>380.63929557803692</v>
      </c>
      <c r="AV701" s="258">
        <f t="shared" si="590"/>
        <v>94.095151965085108</v>
      </c>
      <c r="AW701" s="264">
        <v>1</v>
      </c>
      <c r="AX701" s="265">
        <f t="shared" si="591"/>
        <v>1230.2262033082154</v>
      </c>
      <c r="AY701" s="265">
        <f t="shared" si="592"/>
        <v>231.42869171144645</v>
      </c>
      <c r="AZ701" s="265">
        <f t="shared" si="593"/>
        <v>2198.5725712587409</v>
      </c>
      <c r="BA701" s="265">
        <f t="shared" si="594"/>
        <v>19513.092848512482</v>
      </c>
      <c r="BB701" s="265">
        <f t="shared" si="595"/>
        <v>380.63929557803692</v>
      </c>
      <c r="BC701" s="266">
        <f t="shared" si="596"/>
        <v>94.095151965085108</v>
      </c>
      <c r="BD701" s="211">
        <f>'F. CONVERSIÓN DE CARBÓN A CARNE'!$F$20</f>
        <v>0.16207300021353654</v>
      </c>
      <c r="BG701" s="13">
        <v>0.1</v>
      </c>
      <c r="BH701" s="13">
        <f t="shared" si="597"/>
        <v>160</v>
      </c>
      <c r="BI701">
        <f>(((((BD701+BE701+BF701)/0.738210935315612)^2)+((BH701/Q701)^2))^(1/2))*T701</f>
        <v>284.94922494356086</v>
      </c>
      <c r="BJ701">
        <f t="shared" si="610"/>
        <v>25884.949224943561</v>
      </c>
      <c r="BK701" s="13">
        <f t="shared" si="598"/>
        <v>1.01</v>
      </c>
      <c r="BL701" s="13">
        <f t="shared" si="599"/>
        <v>0.19</v>
      </c>
      <c r="BM701" s="13">
        <f t="shared" si="600"/>
        <v>1.8050000000000002</v>
      </c>
      <c r="BN701" s="13">
        <f t="shared" si="601"/>
        <v>16.02</v>
      </c>
      <c r="BO701" s="13">
        <f t="shared" si="602"/>
        <v>0.3125</v>
      </c>
      <c r="BP701" s="13">
        <f t="shared" si="603"/>
        <v>0.10149999999999999</v>
      </c>
      <c r="BQ701" s="13">
        <f t="shared" si="611"/>
        <v>4.1222791382692252</v>
      </c>
      <c r="BR701" s="209">
        <f t="shared" si="612"/>
        <v>0.77547825373381463</v>
      </c>
      <c r="BS701" s="209">
        <f t="shared" si="613"/>
        <v>7.3670434104712381</v>
      </c>
      <c r="BT701" s="209">
        <f t="shared" si="614"/>
        <v>65.385061183240566</v>
      </c>
      <c r="BU701" s="209">
        <f t="shared" si="615"/>
        <v>1.2754576541674583</v>
      </c>
      <c r="BV701" s="209">
        <f t="shared" si="616"/>
        <v>0.31529687866741324</v>
      </c>
      <c r="CI701"/>
      <c r="CJ701"/>
      <c r="CK701"/>
      <c r="CL701"/>
      <c r="CM701"/>
    </row>
    <row r="702" spans="1:91" s="65" customFormat="1" ht="12.95" customHeight="1" thickBot="1" x14ac:dyDescent="0.3">
      <c r="A702" s="13">
        <v>4.7160942940801798</v>
      </c>
      <c r="B702" s="13">
        <v>-74.056656211059902</v>
      </c>
      <c r="C702" s="13">
        <v>34</v>
      </c>
      <c r="D702" s="13">
        <v>37</v>
      </c>
      <c r="E702" s="13">
        <v>2479</v>
      </c>
      <c r="F702" s="3" t="s">
        <v>5</v>
      </c>
      <c r="G702" s="4" t="s">
        <v>30</v>
      </c>
      <c r="H702" s="5" t="s">
        <v>681</v>
      </c>
      <c r="I702" s="14" t="s">
        <v>1606</v>
      </c>
      <c r="J702" s="3" t="s">
        <v>1553</v>
      </c>
      <c r="K702" s="6">
        <v>40659</v>
      </c>
      <c r="L702" s="15">
        <v>12</v>
      </c>
      <c r="M702" s="3">
        <v>7</v>
      </c>
      <c r="N702" s="3">
        <f t="shared" si="570"/>
        <v>360</v>
      </c>
      <c r="O702" s="3">
        <v>30</v>
      </c>
      <c r="P702" s="14" t="s">
        <v>1554</v>
      </c>
      <c r="Q702" s="3">
        <v>1100</v>
      </c>
      <c r="R702" s="14"/>
      <c r="S702" s="14"/>
      <c r="T702" s="14">
        <f>0.738210935315612*Q702</f>
        <v>812.03202884717314</v>
      </c>
      <c r="U702" s="17">
        <v>3.9E-2</v>
      </c>
      <c r="V702" s="27">
        <v>2.02</v>
      </c>
      <c r="W702" s="28">
        <v>10.1</v>
      </c>
      <c r="X702" s="27">
        <v>1.9</v>
      </c>
      <c r="Y702" s="155">
        <v>18.05</v>
      </c>
      <c r="Z702" s="28">
        <v>160.19999999999999</v>
      </c>
      <c r="AA702" s="21">
        <v>3.125</v>
      </c>
      <c r="AB702" s="222">
        <v>1.0149999999999999</v>
      </c>
      <c r="AC702" s="237">
        <f t="shared" si="571"/>
        <v>6.0896197063756652E-2</v>
      </c>
      <c r="AD702" s="22">
        <f t="shared" si="572"/>
        <v>0.3044809853187832</v>
      </c>
      <c r="AE702" s="22">
        <f t="shared" si="573"/>
        <v>5.7278601198582989E-2</v>
      </c>
      <c r="AF702" s="22">
        <f t="shared" si="574"/>
        <v>0.54414671138653847</v>
      </c>
      <c r="AG702" s="22">
        <f t="shared" si="575"/>
        <v>4.8294904800068394</v>
      </c>
      <c r="AH702" s="22">
        <f t="shared" si="576"/>
        <v>9.4208225655564137E-2</v>
      </c>
      <c r="AI702" s="238">
        <f t="shared" si="577"/>
        <v>2.3288550111358563E-2</v>
      </c>
      <c r="AJ702" s="247">
        <f t="shared" si="578"/>
        <v>1.691561029548796E-4</v>
      </c>
      <c r="AK702" s="23">
        <f t="shared" si="579"/>
        <v>8.4578051477439777E-4</v>
      </c>
      <c r="AL702" s="23">
        <f t="shared" si="580"/>
        <v>1.5910722555161942E-4</v>
      </c>
      <c r="AM702" s="23">
        <f t="shared" si="581"/>
        <v>1.5115186427403847E-3</v>
      </c>
      <c r="AN702" s="23">
        <f t="shared" si="582"/>
        <v>1.3415251333352331E-2</v>
      </c>
      <c r="AO702" s="23">
        <f t="shared" si="583"/>
        <v>2.6168951570990036E-4</v>
      </c>
      <c r="AP702" s="248">
        <f t="shared" si="584"/>
        <v>6.4690416975996014E-5</v>
      </c>
      <c r="AQ702" s="256">
        <f t="shared" si="585"/>
        <v>845.78051477439783</v>
      </c>
      <c r="AR702" s="257">
        <f t="shared" si="586"/>
        <v>159.10722555161942</v>
      </c>
      <c r="AS702" s="257">
        <f t="shared" si="587"/>
        <v>1511.5186427403846</v>
      </c>
      <c r="AT702" s="257">
        <f t="shared" si="588"/>
        <v>13415.251333352331</v>
      </c>
      <c r="AU702" s="257">
        <f t="shared" si="589"/>
        <v>261.68951570990038</v>
      </c>
      <c r="AV702" s="258">
        <f t="shared" si="590"/>
        <v>64.690416975996015</v>
      </c>
      <c r="AW702" s="264">
        <v>1</v>
      </c>
      <c r="AX702" s="265">
        <f t="shared" si="591"/>
        <v>845.78051477439783</v>
      </c>
      <c r="AY702" s="265">
        <f t="shared" si="592"/>
        <v>159.10722555161942</v>
      </c>
      <c r="AZ702" s="265">
        <f t="shared" si="593"/>
        <v>1511.5186427403846</v>
      </c>
      <c r="BA702" s="265">
        <f t="shared" si="594"/>
        <v>13415.251333352331</v>
      </c>
      <c r="BB702" s="265">
        <f t="shared" si="595"/>
        <v>261.68951570990038</v>
      </c>
      <c r="BC702" s="266">
        <f t="shared" si="596"/>
        <v>64.690416975996015</v>
      </c>
      <c r="BD702" s="211">
        <f>'F. CONVERSIÓN DE CARBÓN A CARNE'!$F$20</f>
        <v>0.16207300021353654</v>
      </c>
      <c r="BG702" s="13">
        <v>0.1</v>
      </c>
      <c r="BH702" s="13">
        <f t="shared" si="597"/>
        <v>110</v>
      </c>
      <c r="BI702">
        <f>(((((BD702+BE702+BF702)/0.738210935315612)^2)+((BH702/Q702)^2))^(1/2))*T702</f>
        <v>195.90259214869809</v>
      </c>
      <c r="BJ702">
        <f t="shared" si="610"/>
        <v>12295.902592148697</v>
      </c>
      <c r="BK702" s="13">
        <f t="shared" si="598"/>
        <v>1.01</v>
      </c>
      <c r="BL702" s="13">
        <f t="shared" si="599"/>
        <v>0.19</v>
      </c>
      <c r="BM702" s="13">
        <f t="shared" si="600"/>
        <v>1.8050000000000002</v>
      </c>
      <c r="BN702" s="13">
        <f t="shared" si="601"/>
        <v>16.02</v>
      </c>
      <c r="BO702" s="13">
        <f t="shared" si="602"/>
        <v>0.3125</v>
      </c>
      <c r="BP702" s="13">
        <f t="shared" si="603"/>
        <v>0.10149999999999999</v>
      </c>
      <c r="BQ702" s="13">
        <f t="shared" si="611"/>
        <v>1.9582941604821336</v>
      </c>
      <c r="BR702" s="209">
        <f t="shared" si="612"/>
        <v>0.36839197078376779</v>
      </c>
      <c r="BS702" s="209">
        <f t="shared" si="613"/>
        <v>3.4997237224457942</v>
      </c>
      <c r="BT702" s="209">
        <f t="shared" si="614"/>
        <v>31.06125985239979</v>
      </c>
      <c r="BU702" s="209">
        <f t="shared" si="615"/>
        <v>0.60590784668382869</v>
      </c>
      <c r="BV702" s="209">
        <f t="shared" si="616"/>
        <v>0.14978219950720723</v>
      </c>
      <c r="CI702"/>
      <c r="CJ702"/>
      <c r="CK702"/>
      <c r="CL702"/>
      <c r="CM702"/>
    </row>
    <row r="703" spans="1:91" s="65" customFormat="1" ht="12.95" customHeight="1" thickBot="1" x14ac:dyDescent="0.3">
      <c r="A703" s="13">
        <v>4.7161638888888895</v>
      </c>
      <c r="B703" s="13">
        <v>-74.022077777777781</v>
      </c>
      <c r="C703" s="13">
        <v>38</v>
      </c>
      <c r="D703" s="13">
        <v>37</v>
      </c>
      <c r="E703" s="13">
        <v>2483</v>
      </c>
      <c r="F703" s="58" t="s">
        <v>13</v>
      </c>
      <c r="G703" s="59" t="s">
        <v>1302</v>
      </c>
      <c r="H703" s="60" t="s">
        <v>1303</v>
      </c>
      <c r="I703" s="16" t="s">
        <v>1611</v>
      </c>
      <c r="J703" s="16"/>
      <c r="K703" s="66">
        <v>39983</v>
      </c>
      <c r="L703" s="16">
        <v>12</v>
      </c>
      <c r="M703" s="16">
        <v>7</v>
      </c>
      <c r="N703" s="3">
        <f t="shared" si="570"/>
        <v>360</v>
      </c>
      <c r="O703" s="3">
        <v>30</v>
      </c>
      <c r="P703" s="16" t="s">
        <v>1554</v>
      </c>
      <c r="Q703" s="16">
        <v>240</v>
      </c>
      <c r="R703" s="14"/>
      <c r="S703" s="14"/>
      <c r="T703" s="14"/>
      <c r="U703" s="17">
        <v>3.9E-2</v>
      </c>
      <c r="V703" s="33">
        <v>0.36</v>
      </c>
      <c r="W703" s="34">
        <v>1.8</v>
      </c>
      <c r="X703" s="33">
        <v>10.3</v>
      </c>
      <c r="Y703" s="29">
        <f>0.01805*1000</f>
        <v>18.05</v>
      </c>
      <c r="Z703" s="34">
        <v>311.5</v>
      </c>
      <c r="AA703" s="21">
        <f>0.003125*1000</f>
        <v>3.125</v>
      </c>
      <c r="AB703" s="216">
        <v>0.28499999999999998</v>
      </c>
      <c r="AC703" s="237">
        <f t="shared" si="571"/>
        <v>1.3622517738342897E-3</v>
      </c>
      <c r="AD703" s="22">
        <f t="shared" si="572"/>
        <v>6.8112588691714481E-3</v>
      </c>
      <c r="AE703" s="22">
        <f t="shared" si="573"/>
        <v>3.8975536862481064E-2</v>
      </c>
      <c r="AF703" s="22">
        <f t="shared" si="574"/>
        <v>6.8301790326969244E-2</v>
      </c>
      <c r="AG703" s="22">
        <f t="shared" si="575"/>
        <v>1.1787261876371702</v>
      </c>
      <c r="AH703" s="22">
        <f t="shared" si="576"/>
        <v>1.1825102203422654E-2</v>
      </c>
      <c r="AI703" s="238">
        <f t="shared" si="577"/>
        <v>8.208E-4</v>
      </c>
      <c r="AJ703" s="247">
        <f t="shared" si="578"/>
        <v>3.7840327050952493E-6</v>
      </c>
      <c r="AK703" s="23">
        <f t="shared" si="579"/>
        <v>1.8920163525476246E-5</v>
      </c>
      <c r="AL703" s="23">
        <f t="shared" si="580"/>
        <v>1.0826538017355851E-4</v>
      </c>
      <c r="AM703" s="23">
        <f t="shared" si="581"/>
        <v>1.8972719535269235E-4</v>
      </c>
      <c r="AN703" s="23">
        <f t="shared" si="582"/>
        <v>3.2742394101032504E-3</v>
      </c>
      <c r="AO703" s="23">
        <f t="shared" si="583"/>
        <v>3.2847506120618484E-5</v>
      </c>
      <c r="AP703" s="248">
        <f t="shared" si="584"/>
        <v>2.2800000000000002E-6</v>
      </c>
      <c r="AQ703" s="256">
        <f t="shared" si="585"/>
        <v>18.920163525476248</v>
      </c>
      <c r="AR703" s="257">
        <f t="shared" si="586"/>
        <v>108.26538017355851</v>
      </c>
      <c r="AS703" s="257">
        <f t="shared" si="587"/>
        <v>189.72719535269235</v>
      </c>
      <c r="AT703" s="257">
        <f t="shared" si="588"/>
        <v>3274.2394101032505</v>
      </c>
      <c r="AU703" s="257">
        <f t="shared" si="589"/>
        <v>32.847506120618483</v>
      </c>
      <c r="AV703" s="258">
        <f t="shared" si="590"/>
        <v>2.2800000000000002</v>
      </c>
      <c r="AW703" s="264">
        <v>1</v>
      </c>
      <c r="AX703" s="265">
        <f t="shared" si="591"/>
        <v>18.920163525476248</v>
      </c>
      <c r="AY703" s="265">
        <f t="shared" si="592"/>
        <v>108.26538017355851</v>
      </c>
      <c r="AZ703" s="265">
        <f t="shared" si="593"/>
        <v>189.72719535269235</v>
      </c>
      <c r="BA703" s="265">
        <f t="shared" si="594"/>
        <v>3274.2394101032505</v>
      </c>
      <c r="BB703" s="265">
        <f t="shared" si="595"/>
        <v>32.847506120618483</v>
      </c>
      <c r="BC703" s="266">
        <f t="shared" si="596"/>
        <v>2.2800000000000002</v>
      </c>
      <c r="BG703" s="13">
        <v>0.1</v>
      </c>
      <c r="BH703" s="13">
        <f t="shared" si="597"/>
        <v>24</v>
      </c>
      <c r="BI703"/>
      <c r="BJ703">
        <f>BH703</f>
        <v>24</v>
      </c>
      <c r="BK703" s="13">
        <f t="shared" si="598"/>
        <v>0.18000000000000002</v>
      </c>
      <c r="BL703" s="13">
        <f t="shared" si="599"/>
        <v>1.03</v>
      </c>
      <c r="BM703" s="13">
        <f t="shared" si="600"/>
        <v>1.8050000000000002</v>
      </c>
      <c r="BN703" s="13">
        <f t="shared" si="601"/>
        <v>31.150000000000002</v>
      </c>
      <c r="BO703" s="13">
        <f t="shared" si="602"/>
        <v>0.3125</v>
      </c>
      <c r="BP703" s="13">
        <f t="shared" si="603"/>
        <v>2.8499999999999998E-2</v>
      </c>
      <c r="BQ703" s="13">
        <f>((((BJ703/Q703)^2)+((BK703/W703)^2))^(1/2))*AD703</f>
        <v>9.6325746696162944E-4</v>
      </c>
      <c r="BR703" s="209">
        <f>(((((BJ703/Q703))^2)+((BL703/X703)^2))^(1/2))*AE703</f>
        <v>5.5119732831693229E-3</v>
      </c>
      <c r="BS703" s="209">
        <f>(((((BJ703/Q703))^2)+((BM703/Y703)^2))^(1/2))*AF703</f>
        <v>9.6593318214763402E-3</v>
      </c>
      <c r="BT703" s="209">
        <f>((((BJ703/Q703)^2)+((BN703/Z703)^2))^(1/2))*AG703</f>
        <v>0.166697056088082</v>
      </c>
      <c r="BU703" s="209">
        <f>((((BJ703/Q703)^2)+((BO703/AA703)^2))^(1/2))*AH703</f>
        <v>1.672321991252829E-3</v>
      </c>
      <c r="BV703" s="209">
        <f>((((BJ703/Q703)^2)+((BP703/AB703)^2))^(1/2))*AI703</f>
        <v>1.1607864919958367E-4</v>
      </c>
      <c r="CI703"/>
      <c r="CJ703"/>
      <c r="CK703"/>
      <c r="CL703"/>
      <c r="CM703"/>
    </row>
    <row r="704" spans="1:91" s="65" customFormat="1" ht="12.95" customHeight="1" thickBot="1" x14ac:dyDescent="0.3">
      <c r="A704" s="13">
        <v>4.7162027777777782</v>
      </c>
      <c r="B704" s="13">
        <v>-74.056919444444446</v>
      </c>
      <c r="C704" s="13">
        <v>34</v>
      </c>
      <c r="D704" s="13">
        <v>37</v>
      </c>
      <c r="E704" s="13">
        <v>2479</v>
      </c>
      <c r="F704" s="3" t="s">
        <v>5</v>
      </c>
      <c r="G704" s="4" t="s">
        <v>582</v>
      </c>
      <c r="H704" s="5" t="s">
        <v>649</v>
      </c>
      <c r="I704" s="14" t="s">
        <v>1606</v>
      </c>
      <c r="J704" s="3" t="s">
        <v>1553</v>
      </c>
      <c r="K704" s="6">
        <v>40659</v>
      </c>
      <c r="L704" s="15">
        <v>12</v>
      </c>
      <c r="M704" s="3">
        <v>7</v>
      </c>
      <c r="N704" s="3">
        <f t="shared" si="570"/>
        <v>360</v>
      </c>
      <c r="O704" s="3">
        <v>30</v>
      </c>
      <c r="P704" s="14" t="s">
        <v>1554</v>
      </c>
      <c r="Q704" s="3">
        <v>1600</v>
      </c>
      <c r="R704" s="14"/>
      <c r="S704" s="14"/>
      <c r="T704" s="14">
        <f>0.738210935315612*Q704</f>
        <v>1181.1374965049793</v>
      </c>
      <c r="U704" s="17">
        <v>3.9E-2</v>
      </c>
      <c r="V704" s="141">
        <v>2.02</v>
      </c>
      <c r="W704" s="147">
        <v>10.1</v>
      </c>
      <c r="X704" s="151">
        <v>1.9</v>
      </c>
      <c r="Y704" s="153">
        <v>18.05</v>
      </c>
      <c r="Z704" s="147">
        <v>160.19999999999999</v>
      </c>
      <c r="AA704" s="157">
        <v>3.125</v>
      </c>
      <c r="AB704" s="231">
        <v>1.0149999999999999</v>
      </c>
      <c r="AC704" s="237">
        <f t="shared" si="571"/>
        <v>8.857628663819149E-2</v>
      </c>
      <c r="AD704" s="22">
        <f t="shared" si="572"/>
        <v>0.44288143319095752</v>
      </c>
      <c r="AE704" s="22">
        <f t="shared" si="573"/>
        <v>8.3314329016120722E-2</v>
      </c>
      <c r="AF704" s="22">
        <f t="shared" si="574"/>
        <v>0.7914861256531468</v>
      </c>
      <c r="AG704" s="22">
        <f t="shared" si="575"/>
        <v>7.0247134254644932</v>
      </c>
      <c r="AH704" s="22">
        <f t="shared" si="576"/>
        <v>0.1370301464080933</v>
      </c>
      <c r="AI704" s="238">
        <f t="shared" si="577"/>
        <v>3.3874254707430641E-2</v>
      </c>
      <c r="AJ704" s="247">
        <f t="shared" si="578"/>
        <v>2.4604524066164303E-4</v>
      </c>
      <c r="AK704" s="23">
        <f t="shared" si="579"/>
        <v>1.2302262033082154E-3</v>
      </c>
      <c r="AL704" s="23">
        <f t="shared" si="580"/>
        <v>2.3142869171144644E-4</v>
      </c>
      <c r="AM704" s="23">
        <f t="shared" si="581"/>
        <v>2.198572571258741E-3</v>
      </c>
      <c r="AN704" s="23">
        <f t="shared" si="582"/>
        <v>1.9513092848512482E-2</v>
      </c>
      <c r="AO704" s="23">
        <f t="shared" si="583"/>
        <v>3.8063929557803693E-4</v>
      </c>
      <c r="AP704" s="248">
        <f t="shared" si="584"/>
        <v>9.4095151965085114E-5</v>
      </c>
      <c r="AQ704" s="256">
        <f t="shared" si="585"/>
        <v>1230.2262033082154</v>
      </c>
      <c r="AR704" s="257">
        <f t="shared" si="586"/>
        <v>231.42869171144645</v>
      </c>
      <c r="AS704" s="257">
        <f t="shared" si="587"/>
        <v>2198.5725712587409</v>
      </c>
      <c r="AT704" s="257">
        <f t="shared" si="588"/>
        <v>19513.092848512482</v>
      </c>
      <c r="AU704" s="257">
        <f t="shared" si="589"/>
        <v>380.63929557803692</v>
      </c>
      <c r="AV704" s="258">
        <f t="shared" si="590"/>
        <v>94.095151965085108</v>
      </c>
      <c r="AW704" s="264">
        <v>1</v>
      </c>
      <c r="AX704" s="265">
        <f t="shared" si="591"/>
        <v>1230.2262033082154</v>
      </c>
      <c r="AY704" s="265">
        <f t="shared" si="592"/>
        <v>231.42869171144645</v>
      </c>
      <c r="AZ704" s="265">
        <f t="shared" si="593"/>
        <v>2198.5725712587409</v>
      </c>
      <c r="BA704" s="265">
        <f t="shared" si="594"/>
        <v>19513.092848512482</v>
      </c>
      <c r="BB704" s="265">
        <f t="shared" si="595"/>
        <v>380.63929557803692</v>
      </c>
      <c r="BC704" s="266">
        <f t="shared" si="596"/>
        <v>94.095151965085108</v>
      </c>
      <c r="BD704" s="211">
        <f>'F. CONVERSIÓN DE CARBÓN A CARNE'!$F$20</f>
        <v>0.16207300021353654</v>
      </c>
      <c r="BG704" s="13">
        <v>0.1</v>
      </c>
      <c r="BH704" s="13">
        <f t="shared" si="597"/>
        <v>160</v>
      </c>
      <c r="BI704">
        <f>(((((BD704+BE704+BF704)/0.738210935315612)^2)+((BH704/Q704)^2))^(1/2))*T704</f>
        <v>284.94922494356086</v>
      </c>
      <c r="BJ704">
        <f>(((BH704)^2)+((BI704^2))^(1/2))</f>
        <v>25884.949224943561</v>
      </c>
      <c r="BK704" s="13">
        <f t="shared" si="598"/>
        <v>1.01</v>
      </c>
      <c r="BL704" s="13">
        <f t="shared" si="599"/>
        <v>0.19</v>
      </c>
      <c r="BM704" s="13">
        <f t="shared" si="600"/>
        <v>1.8050000000000002</v>
      </c>
      <c r="BN704" s="13">
        <f t="shared" si="601"/>
        <v>16.02</v>
      </c>
      <c r="BO704" s="13">
        <f t="shared" si="602"/>
        <v>0.3125</v>
      </c>
      <c r="BP704" s="13">
        <f t="shared" si="603"/>
        <v>0.10149999999999999</v>
      </c>
      <c r="BQ704" s="13">
        <f>((((BJ704/(Q704+R704+S704+T704))^2)+((BK704/W704)^2))^(1/2))*AD704</f>
        <v>4.1222791382692252</v>
      </c>
      <c r="BR704" s="209">
        <f>((((BJ704/(Q704+R704+S704+T704))^2)+((BL704/X704)^2))^(1/2))*AE704</f>
        <v>0.77547825373381463</v>
      </c>
      <c r="BS704" s="209">
        <f>(((((BJ704/(Q704+R704+S704+T704))^2)+((BM704/Y704)^2))^(1/2))*AF704)</f>
        <v>7.3670434104712381</v>
      </c>
      <c r="BT704" s="209">
        <f>((((BJ704/(Q704+R704+S704+T704))^2)+((BN704/Z704)^2))^(1/2))*AG704</f>
        <v>65.385061183240566</v>
      </c>
      <c r="BU704" s="209">
        <f>((((BJ704/(Q704+R704+S704+T704))^2)+((BO704/AA704)^2))^(1/2))*AH704</f>
        <v>1.2754576541674583</v>
      </c>
      <c r="BV704" s="209">
        <f>((((BJ704/(Q704+R704+S704+T704))^2)+((BP704/AB704)^2))^(1/2))*AI704</f>
        <v>0.31529687866741324</v>
      </c>
      <c r="CI704"/>
      <c r="CJ704"/>
      <c r="CK704"/>
      <c r="CL704"/>
      <c r="CM704"/>
    </row>
    <row r="705" spans="1:91" s="65" customFormat="1" ht="12.95" customHeight="1" thickBot="1" x14ac:dyDescent="0.3">
      <c r="A705" s="13">
        <v>4.7165722222222222</v>
      </c>
      <c r="B705" s="13">
        <v>-74.073355555555551</v>
      </c>
      <c r="C705" s="13">
        <v>32</v>
      </c>
      <c r="D705" s="13">
        <v>37</v>
      </c>
      <c r="E705" s="13">
        <v>2477</v>
      </c>
      <c r="F705" s="83" t="s">
        <v>13</v>
      </c>
      <c r="G705" s="59" t="s">
        <v>1377</v>
      </c>
      <c r="H705" s="60" t="s">
        <v>1378</v>
      </c>
      <c r="I705" s="83" t="s">
        <v>1606</v>
      </c>
      <c r="J705" s="58"/>
      <c r="K705" s="85">
        <v>40945</v>
      </c>
      <c r="L705" s="83">
        <v>7</v>
      </c>
      <c r="M705" s="16">
        <v>7</v>
      </c>
      <c r="N705" s="3">
        <f t="shared" si="570"/>
        <v>210</v>
      </c>
      <c r="O705" s="3">
        <v>30</v>
      </c>
      <c r="P705" s="16" t="s">
        <v>1632</v>
      </c>
      <c r="Q705" s="62">
        <v>550</v>
      </c>
      <c r="R705" s="14"/>
      <c r="S705" s="14"/>
      <c r="T705" s="14"/>
      <c r="U705" s="17">
        <v>3.9E-2</v>
      </c>
      <c r="V705" s="33">
        <v>0.36</v>
      </c>
      <c r="W705" s="34">
        <v>1.8</v>
      </c>
      <c r="X705" s="33">
        <v>10.3</v>
      </c>
      <c r="Y705" s="29">
        <f>0.01805*1000</f>
        <v>18.05</v>
      </c>
      <c r="Z705" s="34">
        <v>311.5</v>
      </c>
      <c r="AA705" s="21">
        <f>0.003125*1000</f>
        <v>3.125</v>
      </c>
      <c r="AB705" s="216">
        <v>0.28499999999999998</v>
      </c>
      <c r="AC705" s="237">
        <f t="shared" si="571"/>
        <v>3.1218269817035803E-3</v>
      </c>
      <c r="AD705" s="22">
        <f t="shared" si="572"/>
        <v>1.5609134908517902E-2</v>
      </c>
      <c r="AE705" s="22">
        <f t="shared" si="573"/>
        <v>8.9318938643185769E-2</v>
      </c>
      <c r="AF705" s="22">
        <f t="shared" si="574"/>
        <v>0.15652493616597118</v>
      </c>
      <c r="AG705" s="22">
        <f t="shared" si="575"/>
        <v>2.701247513335181</v>
      </c>
      <c r="AH705" s="22">
        <f t="shared" si="576"/>
        <v>2.7099192549510247E-2</v>
      </c>
      <c r="AI705" s="238">
        <f t="shared" si="577"/>
        <v>1.8810000000000001E-3</v>
      </c>
      <c r="AJ705" s="247">
        <f t="shared" si="578"/>
        <v>8.6717416158432791E-6</v>
      </c>
      <c r="AK705" s="23">
        <f t="shared" si="579"/>
        <v>4.3358708079216396E-5</v>
      </c>
      <c r="AL705" s="23">
        <f t="shared" si="580"/>
        <v>2.4810816289773824E-4</v>
      </c>
      <c r="AM705" s="23">
        <f t="shared" si="581"/>
        <v>4.3479148934991998E-4</v>
      </c>
      <c r="AN705" s="23">
        <f t="shared" si="582"/>
        <v>7.503465314819947E-3</v>
      </c>
      <c r="AO705" s="23">
        <f t="shared" si="583"/>
        <v>7.5275534859750687E-5</v>
      </c>
      <c r="AP705" s="248">
        <f t="shared" si="584"/>
        <v>5.2249999999999999E-6</v>
      </c>
      <c r="AQ705" s="256">
        <f t="shared" si="585"/>
        <v>43.358708079216399</v>
      </c>
      <c r="AR705" s="257">
        <f t="shared" si="586"/>
        <v>248.10816289773825</v>
      </c>
      <c r="AS705" s="257">
        <f t="shared" si="587"/>
        <v>434.79148934991997</v>
      </c>
      <c r="AT705" s="257">
        <f t="shared" si="588"/>
        <v>7503.4653148199468</v>
      </c>
      <c r="AU705" s="257">
        <f t="shared" si="589"/>
        <v>75.275534859750692</v>
      </c>
      <c r="AV705" s="258">
        <f t="shared" si="590"/>
        <v>5.2249999999999996</v>
      </c>
      <c r="AW705" s="264">
        <v>1</v>
      </c>
      <c r="AX705" s="265">
        <f t="shared" si="591"/>
        <v>43.358708079216399</v>
      </c>
      <c r="AY705" s="265">
        <f t="shared" si="592"/>
        <v>248.10816289773825</v>
      </c>
      <c r="AZ705" s="265">
        <f t="shared" si="593"/>
        <v>434.79148934991997</v>
      </c>
      <c r="BA705" s="265">
        <f t="shared" si="594"/>
        <v>7503.4653148199468</v>
      </c>
      <c r="BB705" s="265">
        <f t="shared" si="595"/>
        <v>75.275534859750692</v>
      </c>
      <c r="BC705" s="266">
        <f t="shared" si="596"/>
        <v>5.2249999999999996</v>
      </c>
      <c r="BG705" s="13">
        <v>0.1</v>
      </c>
      <c r="BH705" s="13">
        <f t="shared" si="597"/>
        <v>55</v>
      </c>
      <c r="BI705"/>
      <c r="BJ705">
        <f>BH705</f>
        <v>55</v>
      </c>
      <c r="BK705" s="13">
        <f t="shared" si="598"/>
        <v>0.18000000000000002</v>
      </c>
      <c r="BL705" s="13">
        <f t="shared" si="599"/>
        <v>1.03</v>
      </c>
      <c r="BM705" s="13">
        <f t="shared" si="600"/>
        <v>1.8050000000000002</v>
      </c>
      <c r="BN705" s="13">
        <f t="shared" si="601"/>
        <v>31.150000000000002</v>
      </c>
      <c r="BO705" s="13">
        <f t="shared" si="602"/>
        <v>0.3125</v>
      </c>
      <c r="BP705" s="13">
        <f t="shared" si="603"/>
        <v>2.8499999999999998E-2</v>
      </c>
      <c r="BQ705" s="13">
        <f>((((BJ705/Q705)^2)+((BK705/W705)^2))^(1/2))*AD705</f>
        <v>2.2074650284537342E-3</v>
      </c>
      <c r="BR705" s="209">
        <f>(((((BJ705/Q705))^2)+((BL705/X705)^2))^(1/2))*AE705</f>
        <v>1.2631605440596364E-2</v>
      </c>
      <c r="BS705" s="209">
        <f>(((((BJ705/Q705))^2)+((BM705/Y705)^2))^(1/2))*AF705</f>
        <v>2.2135968757549945E-2</v>
      </c>
      <c r="BT705" s="209">
        <f>((((BJ705/Q705)^2)+((BN705/Z705)^2))^(1/2))*AG705</f>
        <v>0.38201408686852117</v>
      </c>
      <c r="BU705" s="209">
        <f>((((BJ705/Q705)^2)+((BO705/AA705)^2))^(1/2))*AH705</f>
        <v>3.8324045632877331E-3</v>
      </c>
      <c r="BV705" s="209">
        <f>((((BJ705/Q705)^2)+((BP705/AB705)^2))^(1/2))*AI705</f>
        <v>2.6601357108237925E-4</v>
      </c>
      <c r="CI705"/>
      <c r="CJ705"/>
      <c r="CK705"/>
      <c r="CL705"/>
      <c r="CM705"/>
    </row>
    <row r="706" spans="1:91" s="65" customFormat="1" ht="12.95" customHeight="1" thickBot="1" x14ac:dyDescent="0.3">
      <c r="A706" s="13">
        <v>4.7170333333333332</v>
      </c>
      <c r="B706" s="13">
        <v>-74.033908333333329</v>
      </c>
      <c r="C706" s="13">
        <v>36</v>
      </c>
      <c r="D706" s="13">
        <v>37</v>
      </c>
      <c r="E706" s="13">
        <v>2481</v>
      </c>
      <c r="F706" s="3" t="s">
        <v>47</v>
      </c>
      <c r="G706" s="4" t="s">
        <v>755</v>
      </c>
      <c r="H706" s="5" t="s">
        <v>769</v>
      </c>
      <c r="I706" s="14" t="s">
        <v>1611</v>
      </c>
      <c r="J706" s="3" t="s">
        <v>1562</v>
      </c>
      <c r="K706" s="6" t="s">
        <v>1622</v>
      </c>
      <c r="L706" s="15">
        <v>12</v>
      </c>
      <c r="M706" s="3">
        <v>5</v>
      </c>
      <c r="N706" s="3">
        <f t="shared" si="570"/>
        <v>240</v>
      </c>
      <c r="O706" s="3">
        <v>20</v>
      </c>
      <c r="P706" s="14" t="s">
        <v>1554</v>
      </c>
      <c r="Q706" s="3">
        <v>20</v>
      </c>
      <c r="R706" s="14"/>
      <c r="S706" s="14"/>
      <c r="T706" s="14"/>
      <c r="U706" s="17">
        <v>3.9E-2</v>
      </c>
      <c r="V706" s="145">
        <v>0.36</v>
      </c>
      <c r="W706" s="150">
        <v>1.8</v>
      </c>
      <c r="X706" s="152">
        <v>10.3</v>
      </c>
      <c r="Y706" s="156">
        <f>0.01805*1000</f>
        <v>18.05</v>
      </c>
      <c r="Z706" s="150">
        <v>311.5</v>
      </c>
      <c r="AA706" s="157">
        <f>0.003125*1000</f>
        <v>3.125</v>
      </c>
      <c r="AB706" s="227">
        <v>0.28499999999999998</v>
      </c>
      <c r="AC706" s="237">
        <f t="shared" si="571"/>
        <v>1.1352098115285744E-4</v>
      </c>
      <c r="AD706" s="22">
        <f t="shared" si="572"/>
        <v>5.6760490576428734E-4</v>
      </c>
      <c r="AE706" s="22">
        <f t="shared" si="573"/>
        <v>3.247961405206755E-3</v>
      </c>
      <c r="AF706" s="22">
        <f t="shared" si="574"/>
        <v>5.6918158605807701E-3</v>
      </c>
      <c r="AG706" s="22">
        <f t="shared" si="575"/>
        <v>9.8227182303097502E-2</v>
      </c>
      <c r="AH706" s="22">
        <f t="shared" si="576"/>
        <v>9.8542518361855445E-4</v>
      </c>
      <c r="AI706" s="238">
        <f t="shared" si="577"/>
        <v>6.8399999999999996E-5</v>
      </c>
      <c r="AJ706" s="247">
        <f t="shared" si="578"/>
        <v>4.7300408813690601E-7</v>
      </c>
      <c r="AK706" s="23">
        <f t="shared" si="579"/>
        <v>2.3650204406845308E-6</v>
      </c>
      <c r="AL706" s="23">
        <f t="shared" si="580"/>
        <v>1.3533172521694812E-5</v>
      </c>
      <c r="AM706" s="23">
        <f t="shared" si="581"/>
        <v>2.371589941908654E-5</v>
      </c>
      <c r="AN706" s="23">
        <f t="shared" si="582"/>
        <v>4.0927992626290624E-4</v>
      </c>
      <c r="AO706" s="23">
        <f t="shared" si="583"/>
        <v>4.1059382650773105E-6</v>
      </c>
      <c r="AP706" s="248">
        <f t="shared" si="584"/>
        <v>2.8499999999999997E-7</v>
      </c>
      <c r="AQ706" s="256">
        <f t="shared" si="585"/>
        <v>2.365020440684531</v>
      </c>
      <c r="AR706" s="257">
        <f t="shared" si="586"/>
        <v>13.533172521694812</v>
      </c>
      <c r="AS706" s="257">
        <f t="shared" si="587"/>
        <v>23.71589941908654</v>
      </c>
      <c r="AT706" s="257">
        <f t="shared" si="588"/>
        <v>409.27992626290626</v>
      </c>
      <c r="AU706" s="257">
        <f t="shared" si="589"/>
        <v>4.1059382650773104</v>
      </c>
      <c r="AV706" s="258">
        <f t="shared" si="590"/>
        <v>0.28499999999999998</v>
      </c>
      <c r="AW706" s="264">
        <v>0</v>
      </c>
      <c r="AX706" s="265">
        <f t="shared" si="591"/>
        <v>0</v>
      </c>
      <c r="AY706" s="265">
        <f t="shared" si="592"/>
        <v>0</v>
      </c>
      <c r="AZ706" s="265">
        <f t="shared" si="593"/>
        <v>0</v>
      </c>
      <c r="BA706" s="265">
        <f t="shared" si="594"/>
        <v>0</v>
      </c>
      <c r="BB706" s="265">
        <f t="shared" si="595"/>
        <v>0</v>
      </c>
      <c r="BC706" s="266">
        <f t="shared" si="596"/>
        <v>0</v>
      </c>
      <c r="BG706" s="13">
        <v>0.1</v>
      </c>
      <c r="BH706" s="13">
        <f t="shared" si="597"/>
        <v>2</v>
      </c>
      <c r="BI706"/>
      <c r="BJ706">
        <f>BH706</f>
        <v>2</v>
      </c>
      <c r="BK706" s="13">
        <f t="shared" si="598"/>
        <v>0.18000000000000002</v>
      </c>
      <c r="BL706" s="13">
        <f t="shared" si="599"/>
        <v>1.03</v>
      </c>
      <c r="BM706" s="13">
        <f t="shared" si="600"/>
        <v>1.8050000000000002</v>
      </c>
      <c r="BN706" s="13">
        <f t="shared" si="601"/>
        <v>31.150000000000002</v>
      </c>
      <c r="BO706" s="13">
        <f t="shared" si="602"/>
        <v>0.3125</v>
      </c>
      <c r="BP706" s="13">
        <f t="shared" si="603"/>
        <v>2.8499999999999998E-2</v>
      </c>
      <c r="BQ706" s="13">
        <f>((((BJ706/Q706)^2)+((BK706/W706)^2))^(1/2))*AD706</f>
        <v>8.0271455580135782E-5</v>
      </c>
      <c r="BR706" s="209">
        <f>(((((BJ706/Q706))^2)+((BL706/X706)^2))^(1/2))*AE706</f>
        <v>4.5933110693077684E-4</v>
      </c>
      <c r="BS706" s="209">
        <f>(((((BJ706/Q706))^2)+((BM706/Y706)^2))^(1/2))*AF706</f>
        <v>8.0494431845636158E-4</v>
      </c>
      <c r="BT706" s="209">
        <f>((((BJ706/Q706)^2)+((BN706/Z706)^2))^(1/2))*AG706</f>
        <v>1.3891421340673499E-2</v>
      </c>
      <c r="BU706" s="209">
        <f>((((BJ706/Q706)^2)+((BO706/AA706)^2))^(1/2))*AH706</f>
        <v>1.3936016593773574E-4</v>
      </c>
      <c r="BV706" s="209">
        <f>((((BJ706/Q706)^2)+((BP706/AB706)^2))^(1/2))*AI706</f>
        <v>9.6732207666319706E-6</v>
      </c>
      <c r="CI706"/>
      <c r="CJ706"/>
      <c r="CK706"/>
      <c r="CL706"/>
      <c r="CM706"/>
    </row>
    <row r="707" spans="1:91" s="65" customFormat="1" ht="12.95" customHeight="1" thickBot="1" x14ac:dyDescent="0.3">
      <c r="A707" s="13">
        <v>4.7174722222222227</v>
      </c>
      <c r="B707" s="13">
        <v>-74.055586111111111</v>
      </c>
      <c r="C707" s="13">
        <v>34</v>
      </c>
      <c r="D707" s="13">
        <v>37</v>
      </c>
      <c r="E707" s="13">
        <v>2479</v>
      </c>
      <c r="F707" s="3" t="s">
        <v>5</v>
      </c>
      <c r="G707" s="4" t="s">
        <v>83</v>
      </c>
      <c r="H707" s="5" t="s">
        <v>690</v>
      </c>
      <c r="I707" s="14" t="s">
        <v>1606</v>
      </c>
      <c r="J707" s="3" t="s">
        <v>1553</v>
      </c>
      <c r="K707" s="6">
        <v>40660</v>
      </c>
      <c r="L707" s="15">
        <v>12</v>
      </c>
      <c r="M707" s="3">
        <v>7</v>
      </c>
      <c r="N707" s="3">
        <f t="shared" ref="N707:N770" si="617">L707*O707</f>
        <v>360</v>
      </c>
      <c r="O707" s="3">
        <v>30</v>
      </c>
      <c r="P707" s="14" t="s">
        <v>1554</v>
      </c>
      <c r="Q707" s="3">
        <v>1400</v>
      </c>
      <c r="R707" s="14"/>
      <c r="S707" s="14"/>
      <c r="T707" s="14">
        <f>0.738210935315612*Q707</f>
        <v>1033.4953094418568</v>
      </c>
      <c r="U707" s="17">
        <v>3.9E-2</v>
      </c>
      <c r="V707" s="27">
        <v>2.02</v>
      </c>
      <c r="W707" s="28">
        <v>10.1</v>
      </c>
      <c r="X707" s="27">
        <v>1.9</v>
      </c>
      <c r="Y707" s="155">
        <v>18.05</v>
      </c>
      <c r="Z707" s="28">
        <v>160.19999999999999</v>
      </c>
      <c r="AA707" s="21">
        <v>3.125</v>
      </c>
      <c r="AB707" s="222">
        <v>1.0149999999999999</v>
      </c>
      <c r="AC707" s="237">
        <f t="shared" ref="AC707:AC770" si="618">(((R707+S707+T707+Q707)*V707*12)/1000000)*EXP(U707*7)</f>
        <v>7.750425080841758E-2</v>
      </c>
      <c r="AD707" s="22">
        <f t="shared" ref="AD707:AD770" si="619">(((R707+S707+T707+Q707)*W707*12)/1000000)*EXP(U707*7)</f>
        <v>0.38752125404208781</v>
      </c>
      <c r="AE707" s="22">
        <f t="shared" ref="AE707:AE770" si="620">((R707+S707+T707+Q707)*X707*12/1000000)*EXP(U707*7)</f>
        <v>7.2900037889105637E-2</v>
      </c>
      <c r="AF707" s="22">
        <f t="shared" ref="AF707:AF770" si="621">(((R707+S707+T707+Q707)*Y707*12)/1000000)*EXP(U707*7)</f>
        <v>0.6925503599465036</v>
      </c>
      <c r="AG707" s="22">
        <f t="shared" ref="AG707:AG770" si="622">(((R707+S707+T707+Q707)*Z707*12)/1000000)*EXP(U707*7)</f>
        <v>6.1466242472814336</v>
      </c>
      <c r="AH707" s="22">
        <f t="shared" ref="AH707:AH770" si="623">EXP(U707*7)*((R707+S707+T707+Q707)*AA707*12)/1000000</f>
        <v>0.11990137810708165</v>
      </c>
      <c r="AI707" s="238">
        <f t="shared" ref="AI707:AI770" si="624">((R707+S707+T707+Q707)*AB707*12)/1000000</f>
        <v>2.9639972869001815E-2</v>
      </c>
      <c r="AJ707" s="247">
        <f t="shared" ref="AJ707:AJ770" si="625">IFERROR((AC707/(O707*12)),0)</f>
        <v>2.1528958557893773E-4</v>
      </c>
      <c r="AK707" s="23">
        <f t="shared" ref="AK707:AK770" si="626">IFERROR((AD707/(O707*12)),0)</f>
        <v>1.0764479278946883E-3</v>
      </c>
      <c r="AL707" s="23">
        <f t="shared" ref="AL707:AL770" si="627">IFERROR((AE707/(O707*12)),0)</f>
        <v>2.0250010524751566E-4</v>
      </c>
      <c r="AM707" s="23">
        <f t="shared" ref="AM707:AM770" si="628">IFERROR((AF707/(12*O707)),0)</f>
        <v>1.9237509998513988E-3</v>
      </c>
      <c r="AN707" s="23">
        <f t="shared" ref="AN707:AN770" si="629">IFERROR((AG707/(12*O707)),0)</f>
        <v>1.7073956242448427E-2</v>
      </c>
      <c r="AO707" s="23">
        <f t="shared" ref="AO707:AO770" si="630">IFERROR((AH707/(12*O707)),0)</f>
        <v>3.3305938363078238E-4</v>
      </c>
      <c r="AP707" s="248">
        <f t="shared" ref="AP707:AP770" si="631">IFERROR((AI707/(12*O707)),0)</f>
        <v>8.2333257969449485E-5</v>
      </c>
      <c r="AQ707" s="256">
        <f t="shared" ref="AQ707:AQ770" si="632">AK707*1000000</f>
        <v>1076.4479278946883</v>
      </c>
      <c r="AR707" s="257">
        <f t="shared" ref="AR707:AR770" si="633">AL707*1000000</f>
        <v>202.50010524751565</v>
      </c>
      <c r="AS707" s="257">
        <f t="shared" ref="AS707:AS770" si="634">AM707*1000000</f>
        <v>1923.7509998513988</v>
      </c>
      <c r="AT707" s="257">
        <f t="shared" ref="AT707:AT770" si="635">AN707*1000000</f>
        <v>17073.956242448428</v>
      </c>
      <c r="AU707" s="257">
        <f t="shared" ref="AU707:AU770" si="636">AO707*1000000</f>
        <v>333.05938363078241</v>
      </c>
      <c r="AV707" s="258">
        <f t="shared" ref="AV707:AV770" si="637">AP707*1000000</f>
        <v>82.333257969449491</v>
      </c>
      <c r="AW707" s="264">
        <v>1</v>
      </c>
      <c r="AX707" s="265">
        <f t="shared" ref="AX707:AX770" si="638">AK707*1000000*AW707</f>
        <v>1076.4479278946883</v>
      </c>
      <c r="AY707" s="265">
        <f t="shared" ref="AY707:AY770" si="639">AL707*1000000*AW707</f>
        <v>202.50010524751565</v>
      </c>
      <c r="AZ707" s="265">
        <f t="shared" ref="AZ707:AZ770" si="640">AM707*1000000*AW707</f>
        <v>1923.7509998513988</v>
      </c>
      <c r="BA707" s="265">
        <f t="shared" ref="BA707:BA770" si="641">AN707*1000000*AW707</f>
        <v>17073.956242448428</v>
      </c>
      <c r="BB707" s="265">
        <f t="shared" ref="BB707:BB770" si="642">AO707*1000000*AW707</f>
        <v>333.05938363078241</v>
      </c>
      <c r="BC707" s="266">
        <f t="shared" ref="BC707:BC770" si="643">AP707*1000000*AW707</f>
        <v>82.333257969449491</v>
      </c>
      <c r="BD707" s="211">
        <f>'F. CONVERSIÓN DE CARBÓN A CARNE'!$F$20</f>
        <v>0.16207300021353654</v>
      </c>
      <c r="BG707" s="13">
        <v>0.1</v>
      </c>
      <c r="BH707" s="13">
        <f t="shared" ref="BH707:BH770" si="644">Q707*BG707</f>
        <v>140</v>
      </c>
      <c r="BI707">
        <f>(((((BD707+BE707+BF707)/0.738210935315612)^2)+((BH707/Q707)^2))^(1/2))*T707</f>
        <v>249.33057182561575</v>
      </c>
      <c r="BJ707">
        <f>(((BH707)^2)+((BI707^2))^(1/2))</f>
        <v>19849.330571825616</v>
      </c>
      <c r="BK707" s="13">
        <f t="shared" ref="BK707:BK770" si="645">W707*0.1</f>
        <v>1.01</v>
      </c>
      <c r="BL707" s="13">
        <f t="shared" ref="BL707:BL770" si="646">X707*0.1</f>
        <v>0.19</v>
      </c>
      <c r="BM707" s="13">
        <f t="shared" ref="BM707:BM770" si="647">Y707*0.1</f>
        <v>1.8050000000000002</v>
      </c>
      <c r="BN707" s="13">
        <f t="shared" ref="BN707:BN770" si="648">Z707*0.1</f>
        <v>16.02</v>
      </c>
      <c r="BO707" s="13">
        <f t="shared" ref="BO707:BO770" si="649">AA707*0.1</f>
        <v>0.3125</v>
      </c>
      <c r="BP707" s="13">
        <f t="shared" ref="BP707:BP770" si="650">AB707*0.1</f>
        <v>0.10149999999999999</v>
      </c>
      <c r="BQ707" s="13">
        <f>((((BJ707/(Q707+R707+S707+T707))^2)+((BK707/W707)^2))^(1/2))*AD707</f>
        <v>3.1611384225282291</v>
      </c>
      <c r="BR707" s="209">
        <f>((((BJ707/(Q707+R707+S707+T707))^2)+((BL707/X707)^2))^(1/2))*AE707</f>
        <v>0.59466960423798376</v>
      </c>
      <c r="BS707" s="209">
        <f>(((((BJ707/(Q707+R707+S707+T707))^2)+((BM707/Y707)^2))^(1/2))*AF707)</f>
        <v>5.6493612402608457</v>
      </c>
      <c r="BT707" s="209">
        <f>((((BJ707/(Q707+R707+S707+T707))^2)+((BN707/Z707)^2))^(1/2))*AG707</f>
        <v>50.140037157328948</v>
      </c>
      <c r="BU707" s="209">
        <f>((((BJ707/(Q707+R707+S707+T707))^2)+((BO707/AA707)^2))^(1/2))*AH707</f>
        <v>0.97807500697036809</v>
      </c>
      <c r="BV707" s="209">
        <f>((((BJ707/(Q707+R707+S707+T707))^2)+((BP707/AB707)^2))^(1/2))*AI707</f>
        <v>0.24178301474199862</v>
      </c>
      <c r="CI707"/>
      <c r="CJ707"/>
      <c r="CK707"/>
      <c r="CL707"/>
      <c r="CM707"/>
    </row>
    <row r="708" spans="1:91" s="65" customFormat="1" ht="12.95" customHeight="1" thickBot="1" x14ac:dyDescent="0.3">
      <c r="A708" s="13">
        <v>4.7200388888888893</v>
      </c>
      <c r="B708" s="13">
        <v>-74.070441666666667</v>
      </c>
      <c r="C708" s="13">
        <v>32</v>
      </c>
      <c r="D708" s="13">
        <v>37</v>
      </c>
      <c r="E708" s="13">
        <v>2477</v>
      </c>
      <c r="F708" s="58" t="s">
        <v>13</v>
      </c>
      <c r="G708" s="59" t="s">
        <v>864</v>
      </c>
      <c r="H708" s="60" t="s">
        <v>865</v>
      </c>
      <c r="I708" s="16" t="s">
        <v>1606</v>
      </c>
      <c r="J708" s="16"/>
      <c r="K708" s="66">
        <v>40177</v>
      </c>
      <c r="L708" s="16">
        <v>10</v>
      </c>
      <c r="M708" s="16">
        <v>7</v>
      </c>
      <c r="N708" s="3">
        <f t="shared" si="617"/>
        <v>300</v>
      </c>
      <c r="O708" s="3">
        <v>30</v>
      </c>
      <c r="P708" s="16" t="s">
        <v>1554</v>
      </c>
      <c r="Q708" s="16">
        <v>4500</v>
      </c>
      <c r="R708" s="14"/>
      <c r="S708" s="14"/>
      <c r="T708" s="14"/>
      <c r="U708" s="17">
        <v>3.9E-2</v>
      </c>
      <c r="V708" s="145">
        <v>0.36</v>
      </c>
      <c r="W708" s="150">
        <v>1.8</v>
      </c>
      <c r="X708" s="152">
        <v>10.3</v>
      </c>
      <c r="Y708" s="156">
        <f>0.01805*1000</f>
        <v>18.05</v>
      </c>
      <c r="Z708" s="150">
        <v>311.5</v>
      </c>
      <c r="AA708" s="157">
        <f>0.003125*1000</f>
        <v>3.125</v>
      </c>
      <c r="AB708" s="227">
        <v>0.28499999999999998</v>
      </c>
      <c r="AC708" s="237">
        <f t="shared" si="618"/>
        <v>2.5542220759392928E-2</v>
      </c>
      <c r="AD708" s="22">
        <f t="shared" si="619"/>
        <v>0.12771110379696465</v>
      </c>
      <c r="AE708" s="22">
        <f t="shared" si="620"/>
        <v>0.73079131617151993</v>
      </c>
      <c r="AF708" s="22">
        <f t="shared" si="621"/>
        <v>1.2806585686306733</v>
      </c>
      <c r="AG708" s="22">
        <f t="shared" si="622"/>
        <v>22.10111601819694</v>
      </c>
      <c r="AH708" s="22">
        <f t="shared" si="623"/>
        <v>0.22172066631417475</v>
      </c>
      <c r="AI708" s="238">
        <f t="shared" si="624"/>
        <v>1.5389999999999999E-2</v>
      </c>
      <c r="AJ708" s="247">
        <f t="shared" si="625"/>
        <v>7.0950613220535917E-5</v>
      </c>
      <c r="AK708" s="23">
        <f t="shared" si="626"/>
        <v>3.5475306610267961E-4</v>
      </c>
      <c r="AL708" s="23">
        <f t="shared" si="627"/>
        <v>2.0299758782542222E-3</v>
      </c>
      <c r="AM708" s="23">
        <f t="shared" si="628"/>
        <v>3.5573849128629812E-3</v>
      </c>
      <c r="AN708" s="23">
        <f t="shared" si="629"/>
        <v>6.1391988939435947E-2</v>
      </c>
      <c r="AO708" s="23">
        <f t="shared" si="630"/>
        <v>6.158907397615965E-4</v>
      </c>
      <c r="AP708" s="248">
        <f t="shared" si="631"/>
        <v>4.2749999999999996E-5</v>
      </c>
      <c r="AQ708" s="256">
        <f t="shared" si="632"/>
        <v>354.75306610267961</v>
      </c>
      <c r="AR708" s="257">
        <f t="shared" si="633"/>
        <v>2029.9758782542222</v>
      </c>
      <c r="AS708" s="257">
        <f t="shared" si="634"/>
        <v>3557.3849128629813</v>
      </c>
      <c r="AT708" s="257">
        <f t="shared" si="635"/>
        <v>61391.988939435949</v>
      </c>
      <c r="AU708" s="257">
        <f t="shared" si="636"/>
        <v>615.89073976159648</v>
      </c>
      <c r="AV708" s="258">
        <f t="shared" si="637"/>
        <v>42.749999999999993</v>
      </c>
      <c r="AW708" s="264">
        <v>1</v>
      </c>
      <c r="AX708" s="265">
        <f t="shared" si="638"/>
        <v>354.75306610267961</v>
      </c>
      <c r="AY708" s="265">
        <f t="shared" si="639"/>
        <v>2029.9758782542222</v>
      </c>
      <c r="AZ708" s="265">
        <f t="shared" si="640"/>
        <v>3557.3849128629813</v>
      </c>
      <c r="BA708" s="265">
        <f t="shared" si="641"/>
        <v>61391.988939435949</v>
      </c>
      <c r="BB708" s="265">
        <f t="shared" si="642"/>
        <v>615.89073976159648</v>
      </c>
      <c r="BC708" s="266">
        <f t="shared" si="643"/>
        <v>42.749999999999993</v>
      </c>
      <c r="BG708" s="13">
        <v>0.1</v>
      </c>
      <c r="BH708" s="13">
        <f t="shared" si="644"/>
        <v>450</v>
      </c>
      <c r="BI708"/>
      <c r="BJ708">
        <f>BH708</f>
        <v>450</v>
      </c>
      <c r="BK708" s="13">
        <f t="shared" si="645"/>
        <v>0.18000000000000002</v>
      </c>
      <c r="BL708" s="13">
        <f t="shared" si="646"/>
        <v>1.03</v>
      </c>
      <c r="BM708" s="13">
        <f t="shared" si="647"/>
        <v>1.8050000000000002</v>
      </c>
      <c r="BN708" s="13">
        <f t="shared" si="648"/>
        <v>31.150000000000002</v>
      </c>
      <c r="BO708" s="13">
        <f t="shared" si="649"/>
        <v>0.3125</v>
      </c>
      <c r="BP708" s="13">
        <f t="shared" si="650"/>
        <v>2.8499999999999998E-2</v>
      </c>
      <c r="BQ708" s="13">
        <f>((((BJ708/Q708)^2)+((BK708/W708)^2))^(1/2))*AD708</f>
        <v>1.8061077505530553E-2</v>
      </c>
      <c r="BR708" s="209">
        <f>(((((BJ708/Q708))^2)+((BL708/X708)^2))^(1/2))*AE708</f>
        <v>0.1033494990594248</v>
      </c>
      <c r="BS708" s="209">
        <f>(((((BJ708/Q708))^2)+((BM708/Y708)^2))^(1/2))*AF708</f>
        <v>0.18111247165268135</v>
      </c>
      <c r="BT708" s="209">
        <f>((((BJ708/Q708)^2)+((BN708/Z708)^2))^(1/2))*AG708</f>
        <v>3.1255698016515376</v>
      </c>
      <c r="BU708" s="209">
        <f>((((BJ708/Q708)^2)+((BO708/AA708)^2))^(1/2))*AH708</f>
        <v>3.1356037335990544E-2</v>
      </c>
      <c r="BV708" s="209">
        <f>((((BJ708/Q708)^2)+((BP708/AB708)^2))^(1/2))*AI708</f>
        <v>2.1764746724921937E-3</v>
      </c>
      <c r="CI708"/>
      <c r="CJ708"/>
      <c r="CK708"/>
      <c r="CL708"/>
      <c r="CM708"/>
    </row>
    <row r="709" spans="1:91" s="65" customFormat="1" ht="12.95" customHeight="1" thickBot="1" x14ac:dyDescent="0.3">
      <c r="A709" s="13">
        <v>4.7200817684713998</v>
      </c>
      <c r="B709" s="13">
        <v>-74.045576517538294</v>
      </c>
      <c r="C709" s="13">
        <v>35</v>
      </c>
      <c r="D709" s="13">
        <v>37</v>
      </c>
      <c r="E709" s="13">
        <v>2480</v>
      </c>
      <c r="F709" s="58" t="s">
        <v>13</v>
      </c>
      <c r="G709" s="59" t="s">
        <v>1296</v>
      </c>
      <c r="H709" s="60" t="s">
        <v>1297</v>
      </c>
      <c r="I709" s="16" t="s">
        <v>1611</v>
      </c>
      <c r="J709" s="16"/>
      <c r="K709" s="66">
        <v>40078</v>
      </c>
      <c r="L709" s="69">
        <f>84/30</f>
        <v>2.8</v>
      </c>
      <c r="M709" s="16">
        <v>7</v>
      </c>
      <c r="N709" s="3">
        <f t="shared" si="617"/>
        <v>84</v>
      </c>
      <c r="O709" s="3">
        <v>30</v>
      </c>
      <c r="P709" s="16" t="s">
        <v>1554</v>
      </c>
      <c r="Q709" s="62">
        <v>550</v>
      </c>
      <c r="R709" s="14"/>
      <c r="S709" s="14"/>
      <c r="T709" s="14"/>
      <c r="U709" s="17">
        <v>3.9E-2</v>
      </c>
      <c r="V709" s="33">
        <v>0.36</v>
      </c>
      <c r="W709" s="34">
        <v>1.8</v>
      </c>
      <c r="X709" s="33">
        <v>10.3</v>
      </c>
      <c r="Y709" s="29">
        <f>0.01805*1000</f>
        <v>18.05</v>
      </c>
      <c r="Z709" s="34">
        <v>311.5</v>
      </c>
      <c r="AA709" s="21">
        <f>0.003125*1000</f>
        <v>3.125</v>
      </c>
      <c r="AB709" s="216">
        <v>0.28499999999999998</v>
      </c>
      <c r="AC709" s="237">
        <f t="shared" si="618"/>
        <v>3.1218269817035803E-3</v>
      </c>
      <c r="AD709" s="22">
        <f t="shared" si="619"/>
        <v>1.5609134908517902E-2</v>
      </c>
      <c r="AE709" s="22">
        <f t="shared" si="620"/>
        <v>8.9318938643185769E-2</v>
      </c>
      <c r="AF709" s="22">
        <f t="shared" si="621"/>
        <v>0.15652493616597118</v>
      </c>
      <c r="AG709" s="22">
        <f t="shared" si="622"/>
        <v>2.701247513335181</v>
      </c>
      <c r="AH709" s="22">
        <f t="shared" si="623"/>
        <v>2.7099192549510247E-2</v>
      </c>
      <c r="AI709" s="238">
        <f t="shared" si="624"/>
        <v>1.8810000000000001E-3</v>
      </c>
      <c r="AJ709" s="247">
        <f t="shared" si="625"/>
        <v>8.6717416158432791E-6</v>
      </c>
      <c r="AK709" s="23">
        <f t="shared" si="626"/>
        <v>4.3358708079216396E-5</v>
      </c>
      <c r="AL709" s="23">
        <f t="shared" si="627"/>
        <v>2.4810816289773824E-4</v>
      </c>
      <c r="AM709" s="23">
        <f t="shared" si="628"/>
        <v>4.3479148934991998E-4</v>
      </c>
      <c r="AN709" s="23">
        <f t="shared" si="629"/>
        <v>7.503465314819947E-3</v>
      </c>
      <c r="AO709" s="23">
        <f t="shared" si="630"/>
        <v>7.5275534859750687E-5</v>
      </c>
      <c r="AP709" s="248">
        <f t="shared" si="631"/>
        <v>5.2249999999999999E-6</v>
      </c>
      <c r="AQ709" s="256">
        <f t="shared" si="632"/>
        <v>43.358708079216399</v>
      </c>
      <c r="AR709" s="257">
        <f t="shared" si="633"/>
        <v>248.10816289773825</v>
      </c>
      <c r="AS709" s="257">
        <f t="shared" si="634"/>
        <v>434.79148934991997</v>
      </c>
      <c r="AT709" s="257">
        <f t="shared" si="635"/>
        <v>7503.4653148199468</v>
      </c>
      <c r="AU709" s="257">
        <f t="shared" si="636"/>
        <v>75.275534859750692</v>
      </c>
      <c r="AV709" s="258">
        <f t="shared" si="637"/>
        <v>5.2249999999999996</v>
      </c>
      <c r="AW709" s="264">
        <v>1</v>
      </c>
      <c r="AX709" s="265">
        <f t="shared" si="638"/>
        <v>43.358708079216399</v>
      </c>
      <c r="AY709" s="265">
        <f t="shared" si="639"/>
        <v>248.10816289773825</v>
      </c>
      <c r="AZ709" s="265">
        <f t="shared" si="640"/>
        <v>434.79148934991997</v>
      </c>
      <c r="BA709" s="265">
        <f t="shared" si="641"/>
        <v>7503.4653148199468</v>
      </c>
      <c r="BB709" s="265">
        <f t="shared" si="642"/>
        <v>75.275534859750692</v>
      </c>
      <c r="BC709" s="266">
        <f t="shared" si="643"/>
        <v>5.2249999999999996</v>
      </c>
      <c r="BG709" s="13">
        <v>0.1</v>
      </c>
      <c r="BH709" s="13">
        <f t="shared" si="644"/>
        <v>55</v>
      </c>
      <c r="BI709"/>
      <c r="BJ709">
        <f>BH709</f>
        <v>55</v>
      </c>
      <c r="BK709" s="13">
        <f t="shared" si="645"/>
        <v>0.18000000000000002</v>
      </c>
      <c r="BL709" s="13">
        <f t="shared" si="646"/>
        <v>1.03</v>
      </c>
      <c r="BM709" s="13">
        <f t="shared" si="647"/>
        <v>1.8050000000000002</v>
      </c>
      <c r="BN709" s="13">
        <f t="shared" si="648"/>
        <v>31.150000000000002</v>
      </c>
      <c r="BO709" s="13">
        <f t="shared" si="649"/>
        <v>0.3125</v>
      </c>
      <c r="BP709" s="13">
        <f t="shared" si="650"/>
        <v>2.8499999999999998E-2</v>
      </c>
      <c r="BQ709" s="13">
        <f>((((BJ709/Q709)^2)+((BK709/W709)^2))^(1/2))*AD709</f>
        <v>2.2074650284537342E-3</v>
      </c>
      <c r="BR709" s="209">
        <f>(((((BJ709/Q709))^2)+((BL709/X709)^2))^(1/2))*AE709</f>
        <v>1.2631605440596364E-2</v>
      </c>
      <c r="BS709" s="209">
        <f>(((((BJ709/Q709))^2)+((BM709/Y709)^2))^(1/2))*AF709</f>
        <v>2.2135968757549945E-2</v>
      </c>
      <c r="BT709" s="209">
        <f>((((BJ709/Q709)^2)+((BN709/Z709)^2))^(1/2))*AG709</f>
        <v>0.38201408686852117</v>
      </c>
      <c r="BU709" s="209">
        <f>((((BJ709/Q709)^2)+((BO709/AA709)^2))^(1/2))*AH709</f>
        <v>3.8324045632877331E-3</v>
      </c>
      <c r="BV709" s="209">
        <f>((((BJ709/Q709)^2)+((BP709/AB709)^2))^(1/2))*AI709</f>
        <v>2.6601357108237925E-4</v>
      </c>
      <c r="CI709"/>
      <c r="CJ709"/>
      <c r="CK709"/>
      <c r="CL709"/>
      <c r="CM709"/>
    </row>
    <row r="710" spans="1:91" s="65" customFormat="1" ht="12.95" customHeight="1" thickBot="1" x14ac:dyDescent="0.3">
      <c r="A710" s="13">
        <v>4.7209811467592599</v>
      </c>
      <c r="B710" s="13">
        <v>-74.039951254133697</v>
      </c>
      <c r="C710" s="13">
        <v>36</v>
      </c>
      <c r="D710" s="13">
        <v>37</v>
      </c>
      <c r="E710" s="13">
        <v>2481</v>
      </c>
      <c r="F710" s="3" t="s">
        <v>47</v>
      </c>
      <c r="G710" s="4" t="s">
        <v>755</v>
      </c>
      <c r="H710" s="5" t="s">
        <v>768</v>
      </c>
      <c r="I710" s="14" t="s">
        <v>1611</v>
      </c>
      <c r="J710" s="3" t="s">
        <v>1562</v>
      </c>
      <c r="K710" s="6" t="s">
        <v>1622</v>
      </c>
      <c r="L710" s="15">
        <v>12</v>
      </c>
      <c r="M710" s="3">
        <v>5</v>
      </c>
      <c r="N710" s="3">
        <f t="shared" si="617"/>
        <v>240</v>
      </c>
      <c r="O710" s="3">
        <v>20</v>
      </c>
      <c r="P710" s="14" t="s">
        <v>1554</v>
      </c>
      <c r="Q710" s="3">
        <v>60</v>
      </c>
      <c r="R710" s="14"/>
      <c r="S710" s="14"/>
      <c r="T710" s="14"/>
      <c r="U710" s="17">
        <v>3.9E-2</v>
      </c>
      <c r="V710" s="145">
        <v>0.36</v>
      </c>
      <c r="W710" s="150">
        <v>1.8</v>
      </c>
      <c r="X710" s="152">
        <v>10.3</v>
      </c>
      <c r="Y710" s="156">
        <f>0.01805*1000</f>
        <v>18.05</v>
      </c>
      <c r="Z710" s="150">
        <v>311.5</v>
      </c>
      <c r="AA710" s="157">
        <f>0.003125*1000</f>
        <v>3.125</v>
      </c>
      <c r="AB710" s="227">
        <v>0.28499999999999998</v>
      </c>
      <c r="AC710" s="237">
        <f t="shared" si="618"/>
        <v>3.4056294345857243E-4</v>
      </c>
      <c r="AD710" s="22">
        <f t="shared" si="619"/>
        <v>1.702814717292862E-3</v>
      </c>
      <c r="AE710" s="22">
        <f t="shared" si="620"/>
        <v>9.743884215620266E-3</v>
      </c>
      <c r="AF710" s="22">
        <f t="shared" si="621"/>
        <v>1.7075447581742311E-2</v>
      </c>
      <c r="AG710" s="22">
        <f t="shared" si="622"/>
        <v>0.29468154690929255</v>
      </c>
      <c r="AH710" s="22">
        <f t="shared" si="623"/>
        <v>2.9562755508556636E-3</v>
      </c>
      <c r="AI710" s="238">
        <f t="shared" si="624"/>
        <v>2.052E-4</v>
      </c>
      <c r="AJ710" s="247">
        <f t="shared" si="625"/>
        <v>1.4190122644107183E-6</v>
      </c>
      <c r="AK710" s="23">
        <f t="shared" si="626"/>
        <v>7.0950613220535919E-6</v>
      </c>
      <c r="AL710" s="23">
        <f t="shared" si="627"/>
        <v>4.0599517565084441E-5</v>
      </c>
      <c r="AM710" s="23">
        <f t="shared" si="628"/>
        <v>7.1147698257259631E-5</v>
      </c>
      <c r="AN710" s="23">
        <f t="shared" si="629"/>
        <v>1.2278397787887189E-3</v>
      </c>
      <c r="AO710" s="23">
        <f t="shared" si="630"/>
        <v>1.2317814795231932E-5</v>
      </c>
      <c r="AP710" s="248">
        <f t="shared" si="631"/>
        <v>8.5499999999999997E-7</v>
      </c>
      <c r="AQ710" s="256">
        <f t="shared" si="632"/>
        <v>7.0950613220535921</v>
      </c>
      <c r="AR710" s="257">
        <f t="shared" si="633"/>
        <v>40.59951756508444</v>
      </c>
      <c r="AS710" s="257">
        <f t="shared" si="634"/>
        <v>71.147698257259634</v>
      </c>
      <c r="AT710" s="257">
        <f t="shared" si="635"/>
        <v>1227.8397787887188</v>
      </c>
      <c r="AU710" s="257">
        <f t="shared" si="636"/>
        <v>12.317814795231932</v>
      </c>
      <c r="AV710" s="258">
        <f t="shared" si="637"/>
        <v>0.85499999999999998</v>
      </c>
      <c r="AW710" s="264">
        <v>0</v>
      </c>
      <c r="AX710" s="265">
        <f t="shared" si="638"/>
        <v>0</v>
      </c>
      <c r="AY710" s="265">
        <f t="shared" si="639"/>
        <v>0</v>
      </c>
      <c r="AZ710" s="265">
        <f t="shared" si="640"/>
        <v>0</v>
      </c>
      <c r="BA710" s="265">
        <f t="shared" si="641"/>
        <v>0</v>
      </c>
      <c r="BB710" s="265">
        <f t="shared" si="642"/>
        <v>0</v>
      </c>
      <c r="BC710" s="266">
        <f t="shared" si="643"/>
        <v>0</v>
      </c>
      <c r="BG710" s="13">
        <v>0.1</v>
      </c>
      <c r="BH710" s="13">
        <f t="shared" si="644"/>
        <v>6</v>
      </c>
      <c r="BI710"/>
      <c r="BJ710">
        <f>BH710</f>
        <v>6</v>
      </c>
      <c r="BK710" s="13">
        <f t="shared" si="645"/>
        <v>0.18000000000000002</v>
      </c>
      <c r="BL710" s="13">
        <f t="shared" si="646"/>
        <v>1.03</v>
      </c>
      <c r="BM710" s="13">
        <f t="shared" si="647"/>
        <v>1.8050000000000002</v>
      </c>
      <c r="BN710" s="13">
        <f t="shared" si="648"/>
        <v>31.150000000000002</v>
      </c>
      <c r="BO710" s="13">
        <f t="shared" si="649"/>
        <v>0.3125</v>
      </c>
      <c r="BP710" s="13">
        <f t="shared" si="650"/>
        <v>2.8499999999999998E-2</v>
      </c>
      <c r="BQ710" s="13">
        <f>((((BJ710/Q710)^2)+((BK710/W710)^2))^(1/2))*AD710</f>
        <v>2.4081436674040736E-4</v>
      </c>
      <c r="BR710" s="209">
        <f>(((((BJ710/Q710))^2)+((BL710/X710)^2))^(1/2))*AE710</f>
        <v>1.3779933207923307E-3</v>
      </c>
      <c r="BS710" s="209">
        <f>(((((BJ710/Q710))^2)+((BM710/Y710)^2))^(1/2))*AF710</f>
        <v>2.4148329553690851E-3</v>
      </c>
      <c r="BT710" s="209">
        <f>((((BJ710/Q710)^2)+((BN710/Z710)^2))^(1/2))*AG710</f>
        <v>4.1674264022020499E-2</v>
      </c>
      <c r="BU710" s="209">
        <f>((((BJ710/Q710)^2)+((BO710/AA710)^2))^(1/2))*AH710</f>
        <v>4.1808049781320725E-4</v>
      </c>
      <c r="BV710" s="209">
        <f>((((BJ710/Q710)^2)+((BP710/AB710)^2))^(1/2))*AI710</f>
        <v>2.9019662299895917E-5</v>
      </c>
      <c r="CI710"/>
      <c r="CJ710"/>
      <c r="CK710"/>
      <c r="CL710"/>
      <c r="CM710"/>
    </row>
    <row r="711" spans="1:91" s="65" customFormat="1" ht="12.95" customHeight="1" thickBot="1" x14ac:dyDescent="0.3">
      <c r="A711" s="13">
        <v>4.7214222222222224</v>
      </c>
      <c r="B711" s="13">
        <v>-74.041222222222217</v>
      </c>
      <c r="C711" s="13">
        <v>36</v>
      </c>
      <c r="D711" s="13">
        <v>37</v>
      </c>
      <c r="E711" s="13">
        <v>2481</v>
      </c>
      <c r="F711" s="3" t="s">
        <v>5</v>
      </c>
      <c r="G711" s="4" t="s">
        <v>735</v>
      </c>
      <c r="H711" s="5" t="s">
        <v>736</v>
      </c>
      <c r="I711" s="14" t="s">
        <v>1611</v>
      </c>
      <c r="J711" s="3" t="s">
        <v>1553</v>
      </c>
      <c r="K711" s="6">
        <v>40672</v>
      </c>
      <c r="L711" s="15">
        <v>12</v>
      </c>
      <c r="M711" s="3">
        <v>7</v>
      </c>
      <c r="N711" s="3">
        <f t="shared" si="617"/>
        <v>360</v>
      </c>
      <c r="O711" s="3">
        <v>30</v>
      </c>
      <c r="P711" s="14" t="s">
        <v>1554</v>
      </c>
      <c r="Q711" s="3">
        <v>400</v>
      </c>
      <c r="R711" s="14"/>
      <c r="S711" s="14"/>
      <c r="T711" s="14">
        <f>0.738210935315612*Q711</f>
        <v>295.28437412624481</v>
      </c>
      <c r="U711" s="17">
        <v>3.9E-2</v>
      </c>
      <c r="V711" s="27">
        <v>2.02</v>
      </c>
      <c r="W711" s="28">
        <v>10.1</v>
      </c>
      <c r="X711" s="27">
        <v>1.9</v>
      </c>
      <c r="Y711" s="155">
        <v>18.05</v>
      </c>
      <c r="Z711" s="28">
        <v>160.19999999999999</v>
      </c>
      <c r="AA711" s="21">
        <v>3.125</v>
      </c>
      <c r="AB711" s="222">
        <v>1.0149999999999999</v>
      </c>
      <c r="AC711" s="237">
        <f t="shared" si="618"/>
        <v>2.2144071659547872E-2</v>
      </c>
      <c r="AD711" s="22">
        <f t="shared" si="619"/>
        <v>0.11072035829773938</v>
      </c>
      <c r="AE711" s="22">
        <f t="shared" si="620"/>
        <v>2.0828582254030181E-2</v>
      </c>
      <c r="AF711" s="22">
        <f t="shared" si="621"/>
        <v>0.1978715314132867</v>
      </c>
      <c r="AG711" s="22">
        <f t="shared" si="622"/>
        <v>1.7561783563661233</v>
      </c>
      <c r="AH711" s="22">
        <f t="shared" si="623"/>
        <v>3.4257536602023325E-2</v>
      </c>
      <c r="AI711" s="238">
        <f t="shared" si="624"/>
        <v>8.4685636768576603E-3</v>
      </c>
      <c r="AJ711" s="247">
        <f t="shared" si="625"/>
        <v>6.1511310165410758E-5</v>
      </c>
      <c r="AK711" s="23">
        <f t="shared" si="626"/>
        <v>3.0755655082705384E-4</v>
      </c>
      <c r="AL711" s="23">
        <f t="shared" si="627"/>
        <v>5.7857172927861611E-5</v>
      </c>
      <c r="AM711" s="23">
        <f t="shared" si="628"/>
        <v>5.4964314281468526E-4</v>
      </c>
      <c r="AN711" s="23">
        <f t="shared" si="629"/>
        <v>4.8782732121281204E-3</v>
      </c>
      <c r="AO711" s="23">
        <f t="shared" si="630"/>
        <v>9.5159823894509231E-5</v>
      </c>
      <c r="AP711" s="248">
        <f t="shared" si="631"/>
        <v>2.3523787991271279E-5</v>
      </c>
      <c r="AQ711" s="256">
        <f t="shared" si="632"/>
        <v>307.55655082705385</v>
      </c>
      <c r="AR711" s="257">
        <f t="shared" si="633"/>
        <v>57.857172927861612</v>
      </c>
      <c r="AS711" s="257">
        <f t="shared" si="634"/>
        <v>549.64314281468523</v>
      </c>
      <c r="AT711" s="257">
        <f t="shared" si="635"/>
        <v>4878.2732121281206</v>
      </c>
      <c r="AU711" s="257">
        <f t="shared" si="636"/>
        <v>95.159823894509231</v>
      </c>
      <c r="AV711" s="258">
        <f t="shared" si="637"/>
        <v>23.523787991271277</v>
      </c>
      <c r="AW711" s="264">
        <v>1</v>
      </c>
      <c r="AX711" s="265">
        <f t="shared" si="638"/>
        <v>307.55655082705385</v>
      </c>
      <c r="AY711" s="265">
        <f t="shared" si="639"/>
        <v>57.857172927861612</v>
      </c>
      <c r="AZ711" s="265">
        <f t="shared" si="640"/>
        <v>549.64314281468523</v>
      </c>
      <c r="BA711" s="265">
        <f t="shared" si="641"/>
        <v>4878.2732121281206</v>
      </c>
      <c r="BB711" s="265">
        <f t="shared" si="642"/>
        <v>95.159823894509231</v>
      </c>
      <c r="BC711" s="266">
        <f t="shared" si="643"/>
        <v>23.523787991271277</v>
      </c>
      <c r="BD711" s="211">
        <f>'F. CONVERSIÓN DE CARBÓN A CARNE'!$F$20</f>
        <v>0.16207300021353654</v>
      </c>
      <c r="BG711" s="13">
        <v>0.1</v>
      </c>
      <c r="BH711" s="13">
        <f t="shared" si="644"/>
        <v>40</v>
      </c>
      <c r="BI711">
        <f>(((((BD711+BE711+BF711)/0.738210935315612)^2)+((BH711/Q711)^2))^(1/2))*T711</f>
        <v>71.237306235890216</v>
      </c>
      <c r="BJ711">
        <f t="shared" ref="BJ711:BJ713" si="651">(((BH711)^2)+((BI711^2))^(1/2))</f>
        <v>1671.2373062358902</v>
      </c>
      <c r="BK711" s="13">
        <f t="shared" si="645"/>
        <v>1.01</v>
      </c>
      <c r="BL711" s="13">
        <f t="shared" si="646"/>
        <v>0.19</v>
      </c>
      <c r="BM711" s="13">
        <f t="shared" si="647"/>
        <v>1.8050000000000002</v>
      </c>
      <c r="BN711" s="13">
        <f t="shared" si="648"/>
        <v>16.02</v>
      </c>
      <c r="BO711" s="13">
        <f t="shared" si="649"/>
        <v>0.3125</v>
      </c>
      <c r="BP711" s="13">
        <f t="shared" si="650"/>
        <v>0.10149999999999999</v>
      </c>
      <c r="BQ711" s="13">
        <f>((((BJ711/(Q711+R711+S711+T711))^2)+((BK711/W711)^2))^(1/2))*AD711</f>
        <v>0.26636591484786293</v>
      </c>
      <c r="BR711" s="209">
        <f>((((BJ711/(Q711+R711+S711+T711))^2)+((BL711/X711)^2))^(1/2))*AE711</f>
        <v>5.0108439426825704E-2</v>
      </c>
      <c r="BS711" s="209">
        <f>(((((BJ711/(Q711+R711+S711+T711))^2)+((BM711/Y711)^2))^(1/2))*AF711)</f>
        <v>0.47603017455484414</v>
      </c>
      <c r="BT711" s="209">
        <f>((((BJ711/(Q711+R711+S711+T711))^2)+((BN711/Z711)^2))^(1/2))*AG711</f>
        <v>4.2249326295670926</v>
      </c>
      <c r="BU711" s="209">
        <f>((((BJ711/(Q711+R711+S711+T711))^2)+((BO711/AA711)^2))^(1/2))*AH711</f>
        <v>8.241519642570018E-2</v>
      </c>
      <c r="BV711" s="209">
        <f>((((BJ711/(Q711+R711+S711+T711))^2)+((BP711/AB711)^2))^(1/2))*AI711</f>
        <v>2.0373278644634125E-2</v>
      </c>
      <c r="CI711"/>
      <c r="CJ711"/>
      <c r="CK711"/>
      <c r="CL711"/>
      <c r="CM711"/>
    </row>
    <row r="712" spans="1:91" s="65" customFormat="1" ht="12.95" customHeight="1" thickBot="1" x14ac:dyDescent="0.3">
      <c r="A712" s="13">
        <v>4.7215071809527203</v>
      </c>
      <c r="B712" s="13">
        <v>-74.040751947431204</v>
      </c>
      <c r="C712" s="13">
        <v>36</v>
      </c>
      <c r="D712" s="13">
        <v>37</v>
      </c>
      <c r="E712" s="13">
        <v>2481</v>
      </c>
      <c r="F712" s="3" t="s">
        <v>5</v>
      </c>
      <c r="G712" s="4" t="s">
        <v>773</v>
      </c>
      <c r="H712" s="5" t="s">
        <v>774</v>
      </c>
      <c r="I712" s="14" t="s">
        <v>1611</v>
      </c>
      <c r="J712" s="3" t="s">
        <v>1619</v>
      </c>
      <c r="K712" s="6" t="s">
        <v>1624</v>
      </c>
      <c r="L712" s="15">
        <v>12</v>
      </c>
      <c r="M712" s="3">
        <v>7</v>
      </c>
      <c r="N712" s="3">
        <f t="shared" si="617"/>
        <v>360</v>
      </c>
      <c r="O712" s="3">
        <v>30</v>
      </c>
      <c r="P712" s="14" t="s">
        <v>1554</v>
      </c>
      <c r="Q712" s="3">
        <v>900</v>
      </c>
      <c r="R712" s="14">
        <f>0.565555287076649*Q712</f>
        <v>508.99975836898415</v>
      </c>
      <c r="S712" s="14"/>
      <c r="T712" s="14"/>
      <c r="U712" s="17">
        <v>3.9E-2</v>
      </c>
      <c r="V712" s="27">
        <v>2.0099999999999998</v>
      </c>
      <c r="W712" s="28">
        <v>10.050000000000001</v>
      </c>
      <c r="X712" s="27">
        <v>3.0999999999999996</v>
      </c>
      <c r="Y712" s="29">
        <v>18.05</v>
      </c>
      <c r="Z712" s="28">
        <v>154.44999999999999</v>
      </c>
      <c r="AA712" s="31">
        <v>3.125</v>
      </c>
      <c r="AB712" s="225">
        <v>0.95899999999999996</v>
      </c>
      <c r="AC712" s="237">
        <f t="shared" si="618"/>
        <v>4.4652997274793632E-2</v>
      </c>
      <c r="AD712" s="22">
        <f t="shared" si="619"/>
        <v>0.22326498637396819</v>
      </c>
      <c r="AE712" s="22">
        <f t="shared" si="620"/>
        <v>6.886780674221904E-2</v>
      </c>
      <c r="AF712" s="22">
        <f t="shared" si="621"/>
        <v>0.40098835861195287</v>
      </c>
      <c r="AG712" s="22">
        <f t="shared" si="622"/>
        <v>3.4311718552695911</v>
      </c>
      <c r="AH712" s="22">
        <f t="shared" si="623"/>
        <v>6.9423192280462759E-2</v>
      </c>
      <c r="AI712" s="238">
        <f t="shared" si="624"/>
        <v>1.6214769219310272E-2</v>
      </c>
      <c r="AJ712" s="247">
        <f t="shared" si="625"/>
        <v>1.2403610354109343E-4</v>
      </c>
      <c r="AK712" s="23">
        <f t="shared" si="626"/>
        <v>6.2018051770546716E-4</v>
      </c>
      <c r="AL712" s="23">
        <f t="shared" si="627"/>
        <v>1.9129946317283065E-4</v>
      </c>
      <c r="AM712" s="23">
        <f t="shared" si="628"/>
        <v>1.113856551699869E-3</v>
      </c>
      <c r="AN712" s="23">
        <f t="shared" si="629"/>
        <v>9.531032931304419E-3</v>
      </c>
      <c r="AO712" s="23">
        <f t="shared" si="630"/>
        <v>1.9284220077906322E-4</v>
      </c>
      <c r="AP712" s="248">
        <f t="shared" si="631"/>
        <v>4.5041025609195203E-5</v>
      </c>
      <c r="AQ712" s="256">
        <f t="shared" si="632"/>
        <v>620.1805177054672</v>
      </c>
      <c r="AR712" s="257">
        <f t="shared" si="633"/>
        <v>191.29946317283066</v>
      </c>
      <c r="AS712" s="257">
        <f t="shared" si="634"/>
        <v>1113.856551699869</v>
      </c>
      <c r="AT712" s="257">
        <f t="shared" si="635"/>
        <v>9531.0329313044185</v>
      </c>
      <c r="AU712" s="257">
        <f t="shared" si="636"/>
        <v>192.84220077906323</v>
      </c>
      <c r="AV712" s="258">
        <f t="shared" si="637"/>
        <v>45.041025609195202</v>
      </c>
      <c r="AW712" s="264">
        <v>1</v>
      </c>
      <c r="AX712" s="265">
        <f t="shared" si="638"/>
        <v>620.1805177054672</v>
      </c>
      <c r="AY712" s="265">
        <f t="shared" si="639"/>
        <v>191.29946317283066</v>
      </c>
      <c r="AZ712" s="265">
        <f t="shared" si="640"/>
        <v>1113.856551699869</v>
      </c>
      <c r="BA712" s="265">
        <f t="shared" si="641"/>
        <v>9531.0329313044185</v>
      </c>
      <c r="BB712" s="265">
        <f t="shared" si="642"/>
        <v>192.84220077906323</v>
      </c>
      <c r="BC712" s="266">
        <f t="shared" si="643"/>
        <v>45.041025609195202</v>
      </c>
      <c r="BF712" s="210">
        <f>'F. CONVERSIÓN DE CARBÓN A CARNE'!$L$20</f>
        <v>0.24417195935985944</v>
      </c>
      <c r="BG712" s="13">
        <v>0.1</v>
      </c>
      <c r="BH712" s="13">
        <f t="shared" si="644"/>
        <v>90</v>
      </c>
      <c r="BI712">
        <f>(((((BD712+BE712+BF712)/0.565555287076649)^2)+((BH712/Q712)^2))^(1/2))*R712</f>
        <v>225.57252400875302</v>
      </c>
      <c r="BJ712">
        <f t="shared" si="651"/>
        <v>8325.5725240087522</v>
      </c>
      <c r="BK712" s="13">
        <f t="shared" si="645"/>
        <v>1.0050000000000001</v>
      </c>
      <c r="BL712" s="13">
        <f t="shared" si="646"/>
        <v>0.31</v>
      </c>
      <c r="BM712" s="13">
        <f t="shared" si="647"/>
        <v>1.8050000000000002</v>
      </c>
      <c r="BN712" s="13">
        <f t="shared" si="648"/>
        <v>15.445</v>
      </c>
      <c r="BO712" s="13">
        <f t="shared" si="649"/>
        <v>0.3125</v>
      </c>
      <c r="BP712" s="13">
        <f t="shared" si="650"/>
        <v>9.5899999999999999E-2</v>
      </c>
      <c r="BQ712" s="13">
        <f>((((BJ712/(Q712+R712+S712+T712))^2)+((BK712/W712)^2))^(1/2))*AD712</f>
        <v>1.3194289069846457</v>
      </c>
      <c r="BR712" s="209">
        <f>((((BJ712/(Q712+R712+S712+T712))^2)+((BL712/X712)^2))^(1/2))*AE712</f>
        <v>0.40698802105994047</v>
      </c>
      <c r="BS712" s="209">
        <f>(((((BJ712/(Q712+R712+S712+T712))^2)+((BM712/Y712)^2))^(1/2))*AF712)</f>
        <v>2.3697205742361054</v>
      </c>
      <c r="BT712" s="209">
        <f>((((BJ712/(Q712+R712+S712+T712))^2)+((BN712/Z712)^2))^(1/2))*AG712</f>
        <v>20.277193500873487</v>
      </c>
      <c r="BU712" s="209">
        <f>((((BJ712/(Q712+R712+S712+T712))^2)+((BO712/AA712)^2))^(1/2))*AH712</f>
        <v>0.41027018252010133</v>
      </c>
      <c r="BV712" s="209">
        <f>((((BJ712/(Q712+R712+S712+T712))^2)+((BP712/AB712)^2))^(1/2))*AI712</f>
        <v>9.5824408365616037E-2</v>
      </c>
      <c r="CI712"/>
      <c r="CJ712"/>
      <c r="CK712"/>
      <c r="CL712"/>
      <c r="CM712"/>
    </row>
    <row r="713" spans="1:91" s="65" customFormat="1" ht="12.95" customHeight="1" thickBot="1" x14ac:dyDescent="0.3">
      <c r="A713" s="13">
        <v>4.7223309629108803</v>
      </c>
      <c r="B713" s="13">
        <v>-74.092423547208995</v>
      </c>
      <c r="C713" s="13">
        <v>30</v>
      </c>
      <c r="D713" s="13">
        <v>37</v>
      </c>
      <c r="E713" s="13">
        <v>2475</v>
      </c>
      <c r="F713" s="3" t="s">
        <v>13</v>
      </c>
      <c r="G713" s="4" t="s">
        <v>233</v>
      </c>
      <c r="H713" s="5" t="s">
        <v>610</v>
      </c>
      <c r="I713" s="14" t="s">
        <v>1606</v>
      </c>
      <c r="J713" s="3" t="s">
        <v>1559</v>
      </c>
      <c r="K713" s="6">
        <v>40633</v>
      </c>
      <c r="L713" s="15">
        <v>12</v>
      </c>
      <c r="M713" s="3">
        <v>7</v>
      </c>
      <c r="N713" s="3">
        <f t="shared" si="617"/>
        <v>360</v>
      </c>
      <c r="O713" s="3">
        <v>30</v>
      </c>
      <c r="P713" s="14" t="s">
        <v>1554</v>
      </c>
      <c r="Q713" s="3">
        <v>900</v>
      </c>
      <c r="R713" s="14">
        <f>0.565555287076649*Q713</f>
        <v>508.99975836898415</v>
      </c>
      <c r="S713" s="14"/>
      <c r="T713" s="14"/>
      <c r="U713" s="17">
        <v>3.9E-2</v>
      </c>
      <c r="V713" s="141">
        <v>2.0099999999999998</v>
      </c>
      <c r="W713" s="147">
        <v>10.050000000000001</v>
      </c>
      <c r="X713" s="151">
        <v>3.0999999999999996</v>
      </c>
      <c r="Y713" s="156">
        <v>18.05</v>
      </c>
      <c r="Z713" s="147">
        <v>154.44999999999999</v>
      </c>
      <c r="AA713" s="147">
        <v>3.125</v>
      </c>
      <c r="AB713" s="232">
        <v>0.95899999999999996</v>
      </c>
      <c r="AC713" s="237">
        <f t="shared" si="618"/>
        <v>4.4652997274793632E-2</v>
      </c>
      <c r="AD713" s="22">
        <f t="shared" si="619"/>
        <v>0.22326498637396819</v>
      </c>
      <c r="AE713" s="22">
        <f t="shared" si="620"/>
        <v>6.886780674221904E-2</v>
      </c>
      <c r="AF713" s="22">
        <f t="shared" si="621"/>
        <v>0.40098835861195287</v>
      </c>
      <c r="AG713" s="22">
        <f t="shared" si="622"/>
        <v>3.4311718552695911</v>
      </c>
      <c r="AH713" s="22">
        <f t="shared" si="623"/>
        <v>6.9423192280462759E-2</v>
      </c>
      <c r="AI713" s="238">
        <f t="shared" si="624"/>
        <v>1.6214769219310272E-2</v>
      </c>
      <c r="AJ713" s="247">
        <f t="shared" si="625"/>
        <v>1.2403610354109343E-4</v>
      </c>
      <c r="AK713" s="23">
        <f t="shared" si="626"/>
        <v>6.2018051770546716E-4</v>
      </c>
      <c r="AL713" s="23">
        <f t="shared" si="627"/>
        <v>1.9129946317283065E-4</v>
      </c>
      <c r="AM713" s="23">
        <f t="shared" si="628"/>
        <v>1.113856551699869E-3</v>
      </c>
      <c r="AN713" s="23">
        <f t="shared" si="629"/>
        <v>9.531032931304419E-3</v>
      </c>
      <c r="AO713" s="23">
        <f t="shared" si="630"/>
        <v>1.9284220077906322E-4</v>
      </c>
      <c r="AP713" s="248">
        <f t="shared" si="631"/>
        <v>4.5041025609195203E-5</v>
      </c>
      <c r="AQ713" s="256">
        <f t="shared" si="632"/>
        <v>620.1805177054672</v>
      </c>
      <c r="AR713" s="257">
        <f t="shared" si="633"/>
        <v>191.29946317283066</v>
      </c>
      <c r="AS713" s="257">
        <f t="shared" si="634"/>
        <v>1113.856551699869</v>
      </c>
      <c r="AT713" s="257">
        <f t="shared" si="635"/>
        <v>9531.0329313044185</v>
      </c>
      <c r="AU713" s="257">
        <f t="shared" si="636"/>
        <v>192.84220077906323</v>
      </c>
      <c r="AV713" s="258">
        <f t="shared" si="637"/>
        <v>45.041025609195202</v>
      </c>
      <c r="AW713" s="264">
        <v>1</v>
      </c>
      <c r="AX713" s="265">
        <f t="shared" si="638"/>
        <v>620.1805177054672</v>
      </c>
      <c r="AY713" s="265">
        <f t="shared" si="639"/>
        <v>191.29946317283066</v>
      </c>
      <c r="AZ713" s="265">
        <f t="shared" si="640"/>
        <v>1113.856551699869</v>
      </c>
      <c r="BA713" s="265">
        <f t="shared" si="641"/>
        <v>9531.0329313044185</v>
      </c>
      <c r="BB713" s="265">
        <f t="shared" si="642"/>
        <v>192.84220077906323</v>
      </c>
      <c r="BC713" s="266">
        <f t="shared" si="643"/>
        <v>45.041025609195202</v>
      </c>
      <c r="BF713" s="210">
        <f>'F. CONVERSIÓN DE CARBÓN A CARNE'!$L$20</f>
        <v>0.24417195935985944</v>
      </c>
      <c r="BG713" s="13">
        <v>0.1</v>
      </c>
      <c r="BH713" s="13">
        <f t="shared" si="644"/>
        <v>90</v>
      </c>
      <c r="BI713">
        <f>(((((BD713+BE713+BF713)/0.565555287076649)^2)+((BH713/Q713)^2))^(1/2))*R713</f>
        <v>225.57252400875302</v>
      </c>
      <c r="BJ713">
        <f t="shared" si="651"/>
        <v>8325.5725240087522</v>
      </c>
      <c r="BK713" s="13">
        <f t="shared" si="645"/>
        <v>1.0050000000000001</v>
      </c>
      <c r="BL713" s="13">
        <f t="shared" si="646"/>
        <v>0.31</v>
      </c>
      <c r="BM713" s="13">
        <f t="shared" si="647"/>
        <v>1.8050000000000002</v>
      </c>
      <c r="BN713" s="13">
        <f t="shared" si="648"/>
        <v>15.445</v>
      </c>
      <c r="BO713" s="13">
        <f t="shared" si="649"/>
        <v>0.3125</v>
      </c>
      <c r="BP713" s="13">
        <f t="shared" si="650"/>
        <v>9.5899999999999999E-2</v>
      </c>
      <c r="BQ713" s="13">
        <f>((((BJ713/(Q713+R713+S713+T713))^2)+((BK713/W713)^2))^(1/2))*AD713</f>
        <v>1.3194289069846457</v>
      </c>
      <c r="BR713" s="209">
        <f>((((BJ713/(Q713+R713+S713+T713))^2)+((BL713/X713)^2))^(1/2))*AE713</f>
        <v>0.40698802105994047</v>
      </c>
      <c r="BS713" s="209">
        <f>(((((BJ713/(Q713+R713+S713+T713))^2)+((BM713/Y713)^2))^(1/2))*AF713)</f>
        <v>2.3697205742361054</v>
      </c>
      <c r="BT713" s="209">
        <f>((((BJ713/(Q713+R713+S713+T713))^2)+((BN713/Z713)^2))^(1/2))*AG713</f>
        <v>20.277193500873487</v>
      </c>
      <c r="BU713" s="209">
        <f>((((BJ713/(Q713+R713+S713+T713))^2)+((BO713/AA713)^2))^(1/2))*AH713</f>
        <v>0.41027018252010133</v>
      </c>
      <c r="BV713" s="209">
        <f>((((BJ713/(Q713+R713+S713+T713))^2)+((BP713/AB713)^2))^(1/2))*AI713</f>
        <v>9.5824408365616037E-2</v>
      </c>
      <c r="CI713"/>
      <c r="CJ713"/>
      <c r="CK713"/>
      <c r="CL713"/>
      <c r="CM713"/>
    </row>
    <row r="714" spans="1:91" s="65" customFormat="1" ht="12.95" customHeight="1" thickBot="1" x14ac:dyDescent="0.3">
      <c r="A714" s="13">
        <v>4.7225000000000001</v>
      </c>
      <c r="B714" s="13">
        <v>-74.052402777777772</v>
      </c>
      <c r="C714" s="13">
        <v>34</v>
      </c>
      <c r="D714" s="13">
        <v>37</v>
      </c>
      <c r="E714" s="13">
        <v>2479</v>
      </c>
      <c r="F714" s="83" t="s">
        <v>13</v>
      </c>
      <c r="G714" s="59" t="s">
        <v>1456</v>
      </c>
      <c r="H714" s="60" t="s">
        <v>1457</v>
      </c>
      <c r="I714" s="97" t="s">
        <v>1606</v>
      </c>
      <c r="J714" s="105"/>
      <c r="K714" s="104">
        <v>41089</v>
      </c>
      <c r="L714" s="106">
        <v>8</v>
      </c>
      <c r="M714" s="106">
        <v>3</v>
      </c>
      <c r="N714" s="3">
        <f t="shared" si="617"/>
        <v>96</v>
      </c>
      <c r="O714" s="16">
        <v>12</v>
      </c>
      <c r="P714" s="97" t="s">
        <v>1593</v>
      </c>
      <c r="Q714" s="97">
        <v>550</v>
      </c>
      <c r="R714" s="14"/>
      <c r="S714" s="14"/>
      <c r="T714" s="14"/>
      <c r="U714" s="17">
        <v>3.9E-2</v>
      </c>
      <c r="V714" s="143">
        <v>2.8800000000000002E-3</v>
      </c>
      <c r="W714" s="143">
        <v>3.2000000000000002E-3</v>
      </c>
      <c r="X714" s="143">
        <v>7.5000000000000002E-4</v>
      </c>
      <c r="Y714" s="146">
        <v>4.0000000000000003E-5</v>
      </c>
      <c r="Z714" s="143">
        <v>6.7999999999999996E-3</v>
      </c>
      <c r="AA714" s="146">
        <v>2.64</v>
      </c>
      <c r="AB714" s="221">
        <v>1.4999999999999999E-2</v>
      </c>
      <c r="AC714" s="237">
        <f t="shared" si="618"/>
        <v>2.4974615853628644E-5</v>
      </c>
      <c r="AD714" s="22">
        <f t="shared" si="619"/>
        <v>2.7749573170698493E-5</v>
      </c>
      <c r="AE714" s="22">
        <f t="shared" si="620"/>
        <v>6.5038062118824593E-6</v>
      </c>
      <c r="AF714" s="22">
        <f t="shared" si="621"/>
        <v>3.4686966463373119E-7</v>
      </c>
      <c r="AG714" s="22">
        <f t="shared" si="622"/>
        <v>5.8967842987734291E-5</v>
      </c>
      <c r="AH714" s="22">
        <f t="shared" si="623"/>
        <v>2.2893397865826257E-2</v>
      </c>
      <c r="AI714" s="238">
        <f t="shared" si="624"/>
        <v>9.8999999999999994E-5</v>
      </c>
      <c r="AJ714" s="247">
        <f t="shared" si="625"/>
        <v>1.7343483231686559E-7</v>
      </c>
      <c r="AK714" s="23">
        <f t="shared" si="626"/>
        <v>1.9270536924096175E-7</v>
      </c>
      <c r="AL714" s="23">
        <f t="shared" si="627"/>
        <v>4.5165320915850414E-8</v>
      </c>
      <c r="AM714" s="23">
        <f t="shared" si="628"/>
        <v>2.4088171155120219E-9</v>
      </c>
      <c r="AN714" s="23">
        <f t="shared" si="629"/>
        <v>4.0949890963704371E-7</v>
      </c>
      <c r="AO714" s="23">
        <f t="shared" si="630"/>
        <v>1.5898192962379346E-4</v>
      </c>
      <c r="AP714" s="248">
        <f t="shared" si="631"/>
        <v>6.8749999999999998E-7</v>
      </c>
      <c r="AQ714" s="256">
        <f t="shared" si="632"/>
        <v>0.19270536924096177</v>
      </c>
      <c r="AR714" s="257">
        <f t="shared" si="633"/>
        <v>4.5165320915850411E-2</v>
      </c>
      <c r="AS714" s="257">
        <f t="shared" si="634"/>
        <v>2.408817115512022E-3</v>
      </c>
      <c r="AT714" s="257">
        <f t="shared" si="635"/>
        <v>0.40949890963704372</v>
      </c>
      <c r="AU714" s="257">
        <f t="shared" si="636"/>
        <v>158.98192962379346</v>
      </c>
      <c r="AV714" s="258">
        <f t="shared" si="637"/>
        <v>0.6875</v>
      </c>
      <c r="AW714" s="264">
        <v>0</v>
      </c>
      <c r="AX714" s="265">
        <f t="shared" si="638"/>
        <v>0</v>
      </c>
      <c r="AY714" s="265">
        <f t="shared" si="639"/>
        <v>0</v>
      </c>
      <c r="AZ714" s="265">
        <f t="shared" si="640"/>
        <v>0</v>
      </c>
      <c r="BA714" s="265">
        <f t="shared" si="641"/>
        <v>0</v>
      </c>
      <c r="BB714" s="265">
        <f t="shared" si="642"/>
        <v>0</v>
      </c>
      <c r="BC714" s="266">
        <f t="shared" si="643"/>
        <v>0</v>
      </c>
      <c r="BG714" s="13">
        <v>0.1</v>
      </c>
      <c r="BH714" s="13">
        <f t="shared" si="644"/>
        <v>55</v>
      </c>
      <c r="BI714"/>
      <c r="BJ714">
        <f>BH714</f>
        <v>55</v>
      </c>
      <c r="BK714" s="13">
        <f t="shared" si="645"/>
        <v>3.2000000000000003E-4</v>
      </c>
      <c r="BL714" s="13">
        <f t="shared" si="646"/>
        <v>7.5000000000000007E-5</v>
      </c>
      <c r="BM714" s="13">
        <f t="shared" si="647"/>
        <v>4.0000000000000007E-6</v>
      </c>
      <c r="BN714" s="13">
        <f t="shared" si="648"/>
        <v>6.8000000000000005E-4</v>
      </c>
      <c r="BO714" s="13">
        <f t="shared" si="649"/>
        <v>0.26400000000000001</v>
      </c>
      <c r="BP714" s="13">
        <f t="shared" si="650"/>
        <v>1.5E-3</v>
      </c>
      <c r="BQ714" s="13">
        <f>((((BJ714/Q714)^2)+((BK714/W714)^2))^(1/2))*AD714</f>
        <v>3.9243822728066389E-6</v>
      </c>
      <c r="BR714" s="209">
        <f>(((((BJ714/Q714))^2)+((BL714/X714)^2))^(1/2))*AE714</f>
        <v>9.1977709518905595E-7</v>
      </c>
      <c r="BS714" s="209">
        <f>(((((BJ714/Q714))^2)+((BM714/Y714)^2))^(1/2))*AF714</f>
        <v>4.9054778410082988E-8</v>
      </c>
      <c r="BT714" s="209">
        <f>((((BJ714/Q714)^2)+((BN714/Z714)^2))^(1/2))*AG714</f>
        <v>8.3393123297141065E-6</v>
      </c>
      <c r="BU714" s="209">
        <f>((((BJ714/Q714)^2)+((BO714/AA714)^2))^(1/2))*AH714</f>
        <v>3.2376153750654771E-3</v>
      </c>
      <c r="BV714" s="209">
        <f>((((BJ714/Q714)^2)+((BP714/AB714)^2))^(1/2))*AI714</f>
        <v>1.4000714267493643E-5</v>
      </c>
      <c r="CI714"/>
      <c r="CJ714"/>
      <c r="CK714"/>
      <c r="CL714"/>
      <c r="CM714"/>
    </row>
    <row r="715" spans="1:91" s="65" customFormat="1" ht="12.95" customHeight="1" thickBot="1" x14ac:dyDescent="0.3">
      <c r="A715" s="13">
        <v>4.7230617213914003</v>
      </c>
      <c r="B715" s="13">
        <v>-74.045063389375201</v>
      </c>
      <c r="C715" s="13">
        <v>35</v>
      </c>
      <c r="D715" s="13">
        <v>38</v>
      </c>
      <c r="E715" s="13">
        <v>2493</v>
      </c>
      <c r="F715" s="3" t="s">
        <v>5</v>
      </c>
      <c r="G715" s="4" t="s">
        <v>737</v>
      </c>
      <c r="H715" s="5" t="s">
        <v>738</v>
      </c>
      <c r="I715" s="14" t="s">
        <v>1611</v>
      </c>
      <c r="J715" s="3" t="s">
        <v>1562</v>
      </c>
      <c r="K715" s="6">
        <v>40652</v>
      </c>
      <c r="L715" s="15">
        <v>12</v>
      </c>
      <c r="M715" s="3">
        <v>7</v>
      </c>
      <c r="N715" s="3">
        <f t="shared" si="617"/>
        <v>348</v>
      </c>
      <c r="O715" s="3">
        <v>29</v>
      </c>
      <c r="P715" s="14" t="s">
        <v>1554</v>
      </c>
      <c r="Q715" s="3">
        <v>300</v>
      </c>
      <c r="R715" s="14"/>
      <c r="S715" s="14"/>
      <c r="T715" s="14"/>
      <c r="U715" s="17">
        <v>3.9E-2</v>
      </c>
      <c r="V715" s="33">
        <v>0.36</v>
      </c>
      <c r="W715" s="34">
        <v>1.8</v>
      </c>
      <c r="X715" s="33">
        <v>10.3</v>
      </c>
      <c r="Y715" s="29">
        <f>0.01805*1000</f>
        <v>18.05</v>
      </c>
      <c r="Z715" s="34">
        <v>311.5</v>
      </c>
      <c r="AA715" s="21">
        <f>0.003125*1000</f>
        <v>3.125</v>
      </c>
      <c r="AB715" s="216">
        <v>0.28499999999999998</v>
      </c>
      <c r="AC715" s="237">
        <f t="shared" si="618"/>
        <v>1.702814717292862E-3</v>
      </c>
      <c r="AD715" s="22">
        <f t="shared" si="619"/>
        <v>8.5140735864643099E-3</v>
      </c>
      <c r="AE715" s="22">
        <f t="shared" si="620"/>
        <v>4.871942107810133E-2</v>
      </c>
      <c r="AF715" s="22">
        <f t="shared" si="621"/>
        <v>8.5377237908711545E-2</v>
      </c>
      <c r="AG715" s="22">
        <f t="shared" si="622"/>
        <v>1.4734077345464625</v>
      </c>
      <c r="AH715" s="22">
        <f t="shared" si="623"/>
        <v>1.4781377754278315E-2</v>
      </c>
      <c r="AI715" s="238">
        <f t="shared" si="624"/>
        <v>1.0259999999999998E-3</v>
      </c>
      <c r="AJ715" s="247">
        <f t="shared" si="625"/>
        <v>4.8931457393473045E-6</v>
      </c>
      <c r="AK715" s="23">
        <f t="shared" si="626"/>
        <v>2.4465728696736524E-5</v>
      </c>
      <c r="AL715" s="23">
        <f t="shared" si="627"/>
        <v>1.3999833643132565E-4</v>
      </c>
      <c r="AM715" s="23">
        <f t="shared" si="628"/>
        <v>2.4533689054227455E-4</v>
      </c>
      <c r="AN715" s="23">
        <f t="shared" si="629"/>
        <v>4.2339302716852371E-3</v>
      </c>
      <c r="AO715" s="23">
        <f t="shared" si="630"/>
        <v>4.2475223431834241E-5</v>
      </c>
      <c r="AP715" s="248">
        <f t="shared" si="631"/>
        <v>2.9482758620689651E-6</v>
      </c>
      <c r="AQ715" s="256">
        <f t="shared" si="632"/>
        <v>24.465728696736523</v>
      </c>
      <c r="AR715" s="257">
        <f t="shared" si="633"/>
        <v>139.99833643132564</v>
      </c>
      <c r="AS715" s="257">
        <f t="shared" si="634"/>
        <v>245.33689054227455</v>
      </c>
      <c r="AT715" s="257">
        <f t="shared" si="635"/>
        <v>4233.9302716852371</v>
      </c>
      <c r="AU715" s="257">
        <f t="shared" si="636"/>
        <v>42.475223431834245</v>
      </c>
      <c r="AV715" s="258">
        <f t="shared" si="637"/>
        <v>2.9482758620689653</v>
      </c>
      <c r="AW715" s="264">
        <v>1</v>
      </c>
      <c r="AX715" s="265">
        <f t="shared" si="638"/>
        <v>24.465728696736523</v>
      </c>
      <c r="AY715" s="265">
        <f t="shared" si="639"/>
        <v>139.99833643132564</v>
      </c>
      <c r="AZ715" s="265">
        <f t="shared" si="640"/>
        <v>245.33689054227455</v>
      </c>
      <c r="BA715" s="265">
        <f t="shared" si="641"/>
        <v>4233.9302716852371</v>
      </c>
      <c r="BB715" s="265">
        <f t="shared" si="642"/>
        <v>42.475223431834245</v>
      </c>
      <c r="BC715" s="266">
        <f t="shared" si="643"/>
        <v>2.9482758620689653</v>
      </c>
      <c r="BG715" s="13">
        <v>0.1</v>
      </c>
      <c r="BH715" s="13">
        <f t="shared" si="644"/>
        <v>30</v>
      </c>
      <c r="BI715"/>
      <c r="BJ715">
        <f>BH715</f>
        <v>30</v>
      </c>
      <c r="BK715" s="13">
        <f t="shared" si="645"/>
        <v>0.18000000000000002</v>
      </c>
      <c r="BL715" s="13">
        <f t="shared" si="646"/>
        <v>1.03</v>
      </c>
      <c r="BM715" s="13">
        <f t="shared" si="647"/>
        <v>1.8050000000000002</v>
      </c>
      <c r="BN715" s="13">
        <f t="shared" si="648"/>
        <v>31.150000000000002</v>
      </c>
      <c r="BO715" s="13">
        <f t="shared" si="649"/>
        <v>0.3125</v>
      </c>
      <c r="BP715" s="13">
        <f t="shared" si="650"/>
        <v>2.8499999999999998E-2</v>
      </c>
      <c r="BQ715" s="13">
        <f>((((BJ715/Q715)^2)+((BK715/W715)^2))^(1/2))*AD715</f>
        <v>1.2040718337020368E-3</v>
      </c>
      <c r="BR715" s="209">
        <f>(((((BJ715/Q715))^2)+((BL715/X715)^2))^(1/2))*AE715</f>
        <v>6.8899666039616532E-3</v>
      </c>
      <c r="BS715" s="209">
        <f>(((((BJ715/Q715))^2)+((BM715/Y715)^2))^(1/2))*AF715</f>
        <v>1.2074164776845423E-2</v>
      </c>
      <c r="BT715" s="209">
        <f>((((BJ715/Q715)^2)+((BN715/Z715)^2))^(1/2))*AG715</f>
        <v>0.20837132011010245</v>
      </c>
      <c r="BU715" s="209">
        <f>((((BJ715/Q715)^2)+((BO715/AA715)^2))^(1/2))*AH715</f>
        <v>2.0904024890660358E-3</v>
      </c>
      <c r="BV715" s="209">
        <f>((((BJ715/Q715)^2)+((BP715/AB715)^2))^(1/2))*AI715</f>
        <v>1.4509831149947956E-4</v>
      </c>
      <c r="CI715"/>
      <c r="CJ715"/>
      <c r="CK715"/>
      <c r="CL715"/>
      <c r="CM715"/>
    </row>
    <row r="716" spans="1:91" s="65" customFormat="1" ht="12.95" customHeight="1" thickBot="1" x14ac:dyDescent="0.3">
      <c r="A716" s="13">
        <v>4.7230833333333333</v>
      </c>
      <c r="B716" s="13">
        <v>-74.045400000000001</v>
      </c>
      <c r="C716" s="13">
        <v>35</v>
      </c>
      <c r="D716" s="13">
        <v>38</v>
      </c>
      <c r="E716" s="13">
        <v>2493</v>
      </c>
      <c r="F716" s="3" t="s">
        <v>47</v>
      </c>
      <c r="G716" s="4" t="s">
        <v>755</v>
      </c>
      <c r="H716" s="5" t="s">
        <v>770</v>
      </c>
      <c r="I716" s="14" t="s">
        <v>1611</v>
      </c>
      <c r="J716" s="3" t="s">
        <v>1562</v>
      </c>
      <c r="K716" s="6" t="s">
        <v>1622</v>
      </c>
      <c r="L716" s="15">
        <v>12</v>
      </c>
      <c r="M716" s="3">
        <v>7</v>
      </c>
      <c r="N716" s="3">
        <f t="shared" si="617"/>
        <v>360</v>
      </c>
      <c r="O716" s="3">
        <v>30</v>
      </c>
      <c r="P716" s="14" t="s">
        <v>1554</v>
      </c>
      <c r="Q716" s="3">
        <v>72</v>
      </c>
      <c r="R716" s="14"/>
      <c r="S716" s="14"/>
      <c r="T716" s="14"/>
      <c r="U716" s="17">
        <v>3.9E-2</v>
      </c>
      <c r="V716" s="33">
        <v>0.36</v>
      </c>
      <c r="W716" s="34">
        <v>1.8</v>
      </c>
      <c r="X716" s="33">
        <v>10.3</v>
      </c>
      <c r="Y716" s="29">
        <f>0.01805*1000</f>
        <v>18.05</v>
      </c>
      <c r="Z716" s="34">
        <v>311.5</v>
      </c>
      <c r="AA716" s="21">
        <f>0.003125*1000</f>
        <v>3.125</v>
      </c>
      <c r="AB716" s="216">
        <v>0.28499999999999998</v>
      </c>
      <c r="AC716" s="237">
        <f t="shared" si="618"/>
        <v>4.0867553215028683E-4</v>
      </c>
      <c r="AD716" s="22">
        <f t="shared" si="619"/>
        <v>2.0433776607514343E-3</v>
      </c>
      <c r="AE716" s="22">
        <f t="shared" si="620"/>
        <v>1.169266105874432E-2</v>
      </c>
      <c r="AF716" s="22">
        <f t="shared" si="621"/>
        <v>2.0490537098090775E-2</v>
      </c>
      <c r="AG716" s="22">
        <f t="shared" si="622"/>
        <v>0.353617856291151</v>
      </c>
      <c r="AH716" s="22">
        <f t="shared" si="623"/>
        <v>3.5475306610267959E-3</v>
      </c>
      <c r="AI716" s="238">
        <f t="shared" si="624"/>
        <v>2.4624E-4</v>
      </c>
      <c r="AJ716" s="247">
        <f t="shared" si="625"/>
        <v>1.1352098115285745E-6</v>
      </c>
      <c r="AK716" s="23">
        <f t="shared" si="626"/>
        <v>5.6760490576428734E-6</v>
      </c>
      <c r="AL716" s="23">
        <f t="shared" si="627"/>
        <v>3.2479614052067554E-5</v>
      </c>
      <c r="AM716" s="23">
        <f t="shared" si="628"/>
        <v>5.6918158605807707E-5</v>
      </c>
      <c r="AN716" s="23">
        <f t="shared" si="629"/>
        <v>9.8227182303097503E-4</v>
      </c>
      <c r="AO716" s="23">
        <f t="shared" si="630"/>
        <v>9.8542518361855443E-6</v>
      </c>
      <c r="AP716" s="248">
        <f t="shared" si="631"/>
        <v>6.8400000000000004E-7</v>
      </c>
      <c r="AQ716" s="256">
        <f t="shared" si="632"/>
        <v>5.6760490576428735</v>
      </c>
      <c r="AR716" s="257">
        <f t="shared" si="633"/>
        <v>32.479614052067554</v>
      </c>
      <c r="AS716" s="257">
        <f t="shared" si="634"/>
        <v>56.918158605807704</v>
      </c>
      <c r="AT716" s="257">
        <f t="shared" si="635"/>
        <v>982.27182303097504</v>
      </c>
      <c r="AU716" s="257">
        <f t="shared" si="636"/>
        <v>9.8542518361855436</v>
      </c>
      <c r="AV716" s="258">
        <f t="shared" si="637"/>
        <v>0.68400000000000005</v>
      </c>
      <c r="AW716" s="264">
        <v>1</v>
      </c>
      <c r="AX716" s="265">
        <f t="shared" si="638"/>
        <v>5.6760490576428735</v>
      </c>
      <c r="AY716" s="265">
        <f t="shared" si="639"/>
        <v>32.479614052067554</v>
      </c>
      <c r="AZ716" s="265">
        <f t="shared" si="640"/>
        <v>56.918158605807704</v>
      </c>
      <c r="BA716" s="265">
        <f t="shared" si="641"/>
        <v>982.27182303097504</v>
      </c>
      <c r="BB716" s="265">
        <f t="shared" si="642"/>
        <v>9.8542518361855436</v>
      </c>
      <c r="BC716" s="266">
        <f t="shared" si="643"/>
        <v>0.68400000000000005</v>
      </c>
      <c r="BG716" s="13">
        <v>0.1</v>
      </c>
      <c r="BH716" s="13">
        <f t="shared" si="644"/>
        <v>7.2</v>
      </c>
      <c r="BI716"/>
      <c r="BJ716">
        <f>BH716</f>
        <v>7.2</v>
      </c>
      <c r="BK716" s="13">
        <f t="shared" si="645"/>
        <v>0.18000000000000002</v>
      </c>
      <c r="BL716" s="13">
        <f t="shared" si="646"/>
        <v>1.03</v>
      </c>
      <c r="BM716" s="13">
        <f t="shared" si="647"/>
        <v>1.8050000000000002</v>
      </c>
      <c r="BN716" s="13">
        <f t="shared" si="648"/>
        <v>31.150000000000002</v>
      </c>
      <c r="BO716" s="13">
        <f t="shared" si="649"/>
        <v>0.3125</v>
      </c>
      <c r="BP716" s="13">
        <f t="shared" si="650"/>
        <v>2.8499999999999998E-2</v>
      </c>
      <c r="BQ716" s="13">
        <f>((((BJ716/Q716)^2)+((BK716/W716)^2))^(1/2))*AD716</f>
        <v>2.889772400884888E-4</v>
      </c>
      <c r="BR716" s="209">
        <f>(((((BJ716/Q716))^2)+((BL716/X716)^2))^(1/2))*AE716</f>
        <v>1.653591984950797E-3</v>
      </c>
      <c r="BS716" s="209">
        <f>(((((BJ716/Q716))^2)+((BM716/Y716)^2))^(1/2))*AF716</f>
        <v>2.8977995464429022E-3</v>
      </c>
      <c r="BT716" s="209">
        <f>((((BJ716/Q716)^2)+((BN716/Z716)^2))^(1/2))*AG716</f>
        <v>5.0009116826424595E-2</v>
      </c>
      <c r="BU716" s="209">
        <f>((((BJ716/Q716)^2)+((BO716/AA716)^2))^(1/2))*AH716</f>
        <v>5.016965973758487E-4</v>
      </c>
      <c r="BV716" s="209">
        <f>((((BJ716/Q716)^2)+((BP716/AB716)^2))^(1/2))*AI716</f>
        <v>3.48235947598751E-5</v>
      </c>
      <c r="CI716"/>
      <c r="CJ716"/>
      <c r="CK716"/>
      <c r="CL716"/>
      <c r="CM716"/>
    </row>
    <row r="717" spans="1:91" s="36" customFormat="1" ht="12.95" customHeight="1" thickBot="1" x14ac:dyDescent="0.3">
      <c r="A717" s="13">
        <v>4.7230833333333333</v>
      </c>
      <c r="B717" s="13">
        <v>-74.045400000000001</v>
      </c>
      <c r="C717" s="13">
        <v>35</v>
      </c>
      <c r="D717" s="13">
        <v>38</v>
      </c>
      <c r="E717" s="13">
        <v>2493</v>
      </c>
      <c r="F717" s="3" t="s">
        <v>47</v>
      </c>
      <c r="G717" s="4" t="s">
        <v>755</v>
      </c>
      <c r="H717" s="5" t="s">
        <v>770</v>
      </c>
      <c r="I717" s="14" t="s">
        <v>1611</v>
      </c>
      <c r="J717" s="3" t="s">
        <v>1562</v>
      </c>
      <c r="K717" s="6" t="s">
        <v>1624</v>
      </c>
      <c r="L717" s="15">
        <v>12</v>
      </c>
      <c r="M717" s="3">
        <v>5</v>
      </c>
      <c r="N717" s="3">
        <f t="shared" si="617"/>
        <v>240</v>
      </c>
      <c r="O717" s="3">
        <v>20</v>
      </c>
      <c r="P717" s="14" t="s">
        <v>1554</v>
      </c>
      <c r="Q717" s="3">
        <v>7</v>
      </c>
      <c r="R717" s="14"/>
      <c r="S717" s="14"/>
      <c r="T717" s="14"/>
      <c r="U717" s="17">
        <v>3.9E-2</v>
      </c>
      <c r="V717" s="145">
        <v>0.36</v>
      </c>
      <c r="W717" s="150">
        <v>1.8</v>
      </c>
      <c r="X717" s="152">
        <v>10.3</v>
      </c>
      <c r="Y717" s="156">
        <f>0.01805*1000</f>
        <v>18.05</v>
      </c>
      <c r="Z717" s="150">
        <v>311.5</v>
      </c>
      <c r="AA717" s="157">
        <f>0.003125*1000</f>
        <v>3.125</v>
      </c>
      <c r="AB717" s="227">
        <v>0.28499999999999998</v>
      </c>
      <c r="AC717" s="237">
        <f t="shared" si="618"/>
        <v>3.9732343403500119E-5</v>
      </c>
      <c r="AD717" s="22">
        <f t="shared" si="619"/>
        <v>1.9866171701750056E-4</v>
      </c>
      <c r="AE717" s="22">
        <f t="shared" si="620"/>
        <v>1.1367864918223644E-3</v>
      </c>
      <c r="AF717" s="22">
        <f t="shared" si="621"/>
        <v>1.9921355512032696E-3</v>
      </c>
      <c r="AG717" s="22">
        <f t="shared" si="622"/>
        <v>3.4379513806084123E-2</v>
      </c>
      <c r="AH717" s="22">
        <f t="shared" si="623"/>
        <v>3.4489881426649408E-4</v>
      </c>
      <c r="AI717" s="238">
        <f t="shared" si="624"/>
        <v>2.3939999999999998E-5</v>
      </c>
      <c r="AJ717" s="247">
        <f t="shared" si="625"/>
        <v>1.6555143084791717E-7</v>
      </c>
      <c r="AK717" s="23">
        <f t="shared" si="626"/>
        <v>8.2775715423958565E-7</v>
      </c>
      <c r="AL717" s="23">
        <f t="shared" si="627"/>
        <v>4.7366103825931851E-6</v>
      </c>
      <c r="AM717" s="23">
        <f t="shared" si="628"/>
        <v>8.3005647966802907E-6</v>
      </c>
      <c r="AN717" s="23">
        <f t="shared" si="629"/>
        <v>1.4324797419201717E-4</v>
      </c>
      <c r="AO717" s="23">
        <f t="shared" si="630"/>
        <v>1.4370783927770586E-6</v>
      </c>
      <c r="AP717" s="248">
        <f t="shared" si="631"/>
        <v>9.974999999999999E-8</v>
      </c>
      <c r="AQ717" s="256">
        <f t="shared" si="632"/>
        <v>0.82775715423958562</v>
      </c>
      <c r="AR717" s="257">
        <f t="shared" si="633"/>
        <v>4.7366103825931853</v>
      </c>
      <c r="AS717" s="257">
        <f t="shared" si="634"/>
        <v>8.3005647966802911</v>
      </c>
      <c r="AT717" s="257">
        <f t="shared" si="635"/>
        <v>143.24797419201718</v>
      </c>
      <c r="AU717" s="257">
        <f t="shared" si="636"/>
        <v>1.4370783927770587</v>
      </c>
      <c r="AV717" s="258">
        <f t="shared" si="637"/>
        <v>9.9749999999999991E-2</v>
      </c>
      <c r="AW717" s="264">
        <v>0</v>
      </c>
      <c r="AX717" s="265">
        <f t="shared" si="638"/>
        <v>0</v>
      </c>
      <c r="AY717" s="265">
        <f t="shared" si="639"/>
        <v>0</v>
      </c>
      <c r="AZ717" s="265">
        <f t="shared" si="640"/>
        <v>0</v>
      </c>
      <c r="BA717" s="265">
        <f t="shared" si="641"/>
        <v>0</v>
      </c>
      <c r="BB717" s="265">
        <f t="shared" si="642"/>
        <v>0</v>
      </c>
      <c r="BC717" s="266">
        <f t="shared" si="643"/>
        <v>0</v>
      </c>
      <c r="BG717" s="13">
        <v>0.1</v>
      </c>
      <c r="BH717" s="13">
        <f t="shared" si="644"/>
        <v>0.70000000000000007</v>
      </c>
      <c r="BI717"/>
      <c r="BJ717">
        <f>BH717</f>
        <v>0.70000000000000007</v>
      </c>
      <c r="BK717" s="13">
        <f t="shared" si="645"/>
        <v>0.18000000000000002</v>
      </c>
      <c r="BL717" s="13">
        <f t="shared" si="646"/>
        <v>1.03</v>
      </c>
      <c r="BM717" s="13">
        <f t="shared" si="647"/>
        <v>1.8050000000000002</v>
      </c>
      <c r="BN717" s="13">
        <f t="shared" si="648"/>
        <v>31.150000000000002</v>
      </c>
      <c r="BO717" s="13">
        <f t="shared" si="649"/>
        <v>0.3125</v>
      </c>
      <c r="BP717" s="13">
        <f t="shared" si="650"/>
        <v>2.8499999999999998E-2</v>
      </c>
      <c r="BQ717" s="13">
        <f>((((BJ717/Q717)^2)+((BK717/W717)^2))^(1/2))*AD717</f>
        <v>2.8095009453047524E-5</v>
      </c>
      <c r="BR717" s="209">
        <f>(((((BJ717/Q717))^2)+((BL717/X717)^2))^(1/2))*AE717</f>
        <v>1.6076588742577192E-4</v>
      </c>
      <c r="BS717" s="209">
        <f>(((((BJ717/Q717))^2)+((BM717/Y717)^2))^(1/2))*AF717</f>
        <v>2.8173051145972657E-4</v>
      </c>
      <c r="BT717" s="209">
        <f>((((BJ717/Q717)^2)+((BN717/Z717)^2))^(1/2))*AG717</f>
        <v>4.8619974692357239E-3</v>
      </c>
      <c r="BU717" s="209">
        <f>((((BJ717/Q717)^2)+((BO717/AA717)^2))^(1/2))*AH717</f>
        <v>4.8776058078207515E-5</v>
      </c>
      <c r="BV717" s="209">
        <f>((((BJ717/Q717)^2)+((BP717/AB717)^2))^(1/2))*AI717</f>
        <v>3.3856272683211899E-6</v>
      </c>
      <c r="CI717"/>
      <c r="CJ717"/>
      <c r="CK717"/>
      <c r="CL717"/>
      <c r="CM717"/>
    </row>
    <row r="718" spans="1:91" s="65" customFormat="1" ht="12.95" customHeight="1" thickBot="1" x14ac:dyDescent="0.3">
      <c r="A718" s="13">
        <v>4.7232950000000002</v>
      </c>
      <c r="B718" s="13">
        <v>-74.088577000000001</v>
      </c>
      <c r="C718" s="13">
        <v>30</v>
      </c>
      <c r="D718" s="13">
        <v>38</v>
      </c>
      <c r="E718" s="13">
        <v>2488</v>
      </c>
      <c r="F718" s="58" t="s">
        <v>13</v>
      </c>
      <c r="G718" s="59" t="s">
        <v>1214</v>
      </c>
      <c r="H718" s="60" t="s">
        <v>1215</v>
      </c>
      <c r="I718" s="16" t="s">
        <v>1606</v>
      </c>
      <c r="J718" s="16"/>
      <c r="K718" s="66">
        <v>40140</v>
      </c>
      <c r="L718" s="69">
        <f>140/30</f>
        <v>4.666666666666667</v>
      </c>
      <c r="M718" s="16">
        <v>7</v>
      </c>
      <c r="N718" s="3">
        <f t="shared" si="617"/>
        <v>140</v>
      </c>
      <c r="O718" s="3">
        <v>30</v>
      </c>
      <c r="P718" s="16" t="s">
        <v>1554</v>
      </c>
      <c r="Q718" s="16">
        <v>960</v>
      </c>
      <c r="R718" s="14"/>
      <c r="S718" s="14"/>
      <c r="T718" s="14"/>
      <c r="U718" s="17">
        <v>3.9E-2</v>
      </c>
      <c r="V718" s="145">
        <v>0.36</v>
      </c>
      <c r="W718" s="150">
        <v>1.8</v>
      </c>
      <c r="X718" s="152">
        <v>10.3</v>
      </c>
      <c r="Y718" s="156">
        <f>0.01805*1000</f>
        <v>18.05</v>
      </c>
      <c r="Z718" s="150">
        <v>311.5</v>
      </c>
      <c r="AA718" s="157">
        <f>0.003125*1000</f>
        <v>3.125</v>
      </c>
      <c r="AB718" s="227">
        <v>0.28499999999999998</v>
      </c>
      <c r="AC718" s="237">
        <f t="shared" si="618"/>
        <v>5.4490070953371588E-3</v>
      </c>
      <c r="AD718" s="22">
        <f t="shared" si="619"/>
        <v>2.7245035476685792E-2</v>
      </c>
      <c r="AE718" s="22">
        <f t="shared" si="620"/>
        <v>0.15590214744992426</v>
      </c>
      <c r="AF718" s="22">
        <f t="shared" si="621"/>
        <v>0.27320716130787698</v>
      </c>
      <c r="AG718" s="22">
        <f t="shared" si="622"/>
        <v>4.7149047505486807</v>
      </c>
      <c r="AH718" s="22">
        <f t="shared" si="623"/>
        <v>4.7300408813690617E-2</v>
      </c>
      <c r="AI718" s="238">
        <f t="shared" si="624"/>
        <v>3.2832E-3</v>
      </c>
      <c r="AJ718" s="247">
        <f t="shared" si="625"/>
        <v>1.5136130820380997E-5</v>
      </c>
      <c r="AK718" s="23">
        <f t="shared" si="626"/>
        <v>7.5680654101904985E-5</v>
      </c>
      <c r="AL718" s="23">
        <f t="shared" si="627"/>
        <v>4.3306152069423403E-4</v>
      </c>
      <c r="AM718" s="23">
        <f t="shared" si="628"/>
        <v>7.589087814107694E-4</v>
      </c>
      <c r="AN718" s="23">
        <f t="shared" si="629"/>
        <v>1.3096957640413001E-2</v>
      </c>
      <c r="AO718" s="23">
        <f t="shared" si="630"/>
        <v>1.3139002448247394E-4</v>
      </c>
      <c r="AP718" s="248">
        <f t="shared" si="631"/>
        <v>9.1200000000000008E-6</v>
      </c>
      <c r="AQ718" s="256">
        <f t="shared" si="632"/>
        <v>75.680654101904992</v>
      </c>
      <c r="AR718" s="257">
        <f t="shared" si="633"/>
        <v>433.06152069423405</v>
      </c>
      <c r="AS718" s="257">
        <f t="shared" si="634"/>
        <v>758.90878141076939</v>
      </c>
      <c r="AT718" s="257">
        <f t="shared" si="635"/>
        <v>13096.957640413002</v>
      </c>
      <c r="AU718" s="257">
        <f t="shared" si="636"/>
        <v>131.39002448247393</v>
      </c>
      <c r="AV718" s="258">
        <f t="shared" si="637"/>
        <v>9.120000000000001</v>
      </c>
      <c r="AW718" s="264">
        <v>1</v>
      </c>
      <c r="AX718" s="265">
        <f t="shared" si="638"/>
        <v>75.680654101904992</v>
      </c>
      <c r="AY718" s="265">
        <f t="shared" si="639"/>
        <v>433.06152069423405</v>
      </c>
      <c r="AZ718" s="265">
        <f t="shared" si="640"/>
        <v>758.90878141076939</v>
      </c>
      <c r="BA718" s="265">
        <f t="shared" si="641"/>
        <v>13096.957640413002</v>
      </c>
      <c r="BB718" s="265">
        <f t="shared" si="642"/>
        <v>131.39002448247393</v>
      </c>
      <c r="BC718" s="266">
        <f t="shared" si="643"/>
        <v>9.120000000000001</v>
      </c>
      <c r="BG718" s="13">
        <v>0.1</v>
      </c>
      <c r="BH718" s="13">
        <f t="shared" si="644"/>
        <v>96</v>
      </c>
      <c r="BI718"/>
      <c r="BJ718">
        <f>BH718</f>
        <v>96</v>
      </c>
      <c r="BK718" s="13">
        <f t="shared" si="645"/>
        <v>0.18000000000000002</v>
      </c>
      <c r="BL718" s="13">
        <f t="shared" si="646"/>
        <v>1.03</v>
      </c>
      <c r="BM718" s="13">
        <f t="shared" si="647"/>
        <v>1.8050000000000002</v>
      </c>
      <c r="BN718" s="13">
        <f t="shared" si="648"/>
        <v>31.150000000000002</v>
      </c>
      <c r="BO718" s="13">
        <f t="shared" si="649"/>
        <v>0.3125</v>
      </c>
      <c r="BP718" s="13">
        <f t="shared" si="650"/>
        <v>2.8499999999999998E-2</v>
      </c>
      <c r="BQ718" s="13">
        <f>((((BJ718/Q718)^2)+((BK718/W718)^2))^(1/2))*AD718</f>
        <v>3.8530298678465177E-3</v>
      </c>
      <c r="BR718" s="209">
        <f>(((((BJ718/Q718))^2)+((BL718/X718)^2))^(1/2))*AE718</f>
        <v>2.2047893132677292E-2</v>
      </c>
      <c r="BS718" s="209">
        <f>(((((BJ718/Q718))^2)+((BM718/Y718)^2))^(1/2))*AF718</f>
        <v>3.8637327285905361E-2</v>
      </c>
      <c r="BT718" s="209">
        <f>((((BJ718/Q718)^2)+((BN718/Z718)^2))^(1/2))*AG718</f>
        <v>0.66678822435232799</v>
      </c>
      <c r="BU718" s="209">
        <f>((((BJ718/Q718)^2)+((BO718/AA718)^2))^(1/2))*AH718</f>
        <v>6.689287965011316E-3</v>
      </c>
      <c r="BV718" s="209">
        <f>((((BJ718/Q718)^2)+((BP718/AB718)^2))^(1/2))*AI718</f>
        <v>4.6431459679833467E-4</v>
      </c>
      <c r="CI718"/>
      <c r="CJ718"/>
      <c r="CK718"/>
      <c r="CL718"/>
      <c r="CM718"/>
    </row>
    <row r="719" spans="1:91" s="65" customFormat="1" ht="12.95" customHeight="1" thickBot="1" x14ac:dyDescent="0.3">
      <c r="A719" s="13">
        <v>4.7235777777777779</v>
      </c>
      <c r="B719" s="13">
        <v>-74.045952777777771</v>
      </c>
      <c r="C719" s="13">
        <v>35</v>
      </c>
      <c r="D719" s="13">
        <v>38</v>
      </c>
      <c r="E719" s="13">
        <v>2493</v>
      </c>
      <c r="F719" s="3" t="s">
        <v>5</v>
      </c>
      <c r="G719" s="4" t="s">
        <v>771</v>
      </c>
      <c r="H719" s="5" t="s">
        <v>772</v>
      </c>
      <c r="I719" s="14" t="s">
        <v>1611</v>
      </c>
      <c r="J719" s="3" t="s">
        <v>1623</v>
      </c>
      <c r="K719" s="6" t="s">
        <v>1624</v>
      </c>
      <c r="L719" s="15">
        <v>12</v>
      </c>
      <c r="M719" s="3">
        <v>7</v>
      </c>
      <c r="N719" s="3">
        <f t="shared" si="617"/>
        <v>360</v>
      </c>
      <c r="O719" s="3">
        <v>30</v>
      </c>
      <c r="P719" s="14" t="s">
        <v>1554</v>
      </c>
      <c r="Q719" s="3">
        <v>400</v>
      </c>
      <c r="R719" s="14">
        <f>0.565555287076649*Q719</f>
        <v>226.22211483065962</v>
      </c>
      <c r="S719" s="14"/>
      <c r="T719" s="14"/>
      <c r="U719" s="17">
        <v>3.9E-2</v>
      </c>
      <c r="V719" s="27">
        <v>2.0099999999999998</v>
      </c>
      <c r="W719" s="28">
        <v>10.050000000000001</v>
      </c>
      <c r="X719" s="27">
        <v>3.0999999999999996</v>
      </c>
      <c r="Y719" s="29">
        <v>18.05</v>
      </c>
      <c r="Z719" s="28">
        <v>154.44999999999999</v>
      </c>
      <c r="AA719" s="31">
        <v>3.125</v>
      </c>
      <c r="AB719" s="225">
        <v>0.95899999999999996</v>
      </c>
      <c r="AC719" s="237">
        <f t="shared" si="618"/>
        <v>1.9845776566574953E-2</v>
      </c>
      <c r="AD719" s="22">
        <f t="shared" si="619"/>
        <v>9.922888283287476E-2</v>
      </c>
      <c r="AE719" s="22">
        <f t="shared" si="620"/>
        <v>3.0607914107652907E-2</v>
      </c>
      <c r="AF719" s="22">
        <f t="shared" si="621"/>
        <v>0.17821704827197907</v>
      </c>
      <c r="AG719" s="22">
        <f t="shared" si="622"/>
        <v>1.524965269008707</v>
      </c>
      <c r="AH719" s="22">
        <f t="shared" si="623"/>
        <v>3.0854752124650109E-2</v>
      </c>
      <c r="AI719" s="238">
        <f t="shared" si="624"/>
        <v>7.2065640974712294E-3</v>
      </c>
      <c r="AJ719" s="247">
        <f t="shared" si="625"/>
        <v>5.5127157129374869E-5</v>
      </c>
      <c r="AK719" s="23">
        <f t="shared" si="626"/>
        <v>2.7563578564687431E-4</v>
      </c>
      <c r="AL719" s="23">
        <f t="shared" si="627"/>
        <v>8.5021983632369184E-5</v>
      </c>
      <c r="AM719" s="23">
        <f t="shared" si="628"/>
        <v>4.9504735631105301E-4</v>
      </c>
      <c r="AN719" s="23">
        <f t="shared" si="629"/>
        <v>4.236014636135297E-3</v>
      </c>
      <c r="AO719" s="23">
        <f t="shared" si="630"/>
        <v>8.5707644790694753E-5</v>
      </c>
      <c r="AP719" s="248">
        <f t="shared" si="631"/>
        <v>2.0018233604086748E-5</v>
      </c>
      <c r="AQ719" s="256">
        <f t="shared" si="632"/>
        <v>275.6357856468743</v>
      </c>
      <c r="AR719" s="257">
        <f t="shared" si="633"/>
        <v>85.021983632369185</v>
      </c>
      <c r="AS719" s="257">
        <f t="shared" si="634"/>
        <v>495.04735631105302</v>
      </c>
      <c r="AT719" s="257">
        <f t="shared" si="635"/>
        <v>4236.0146361352972</v>
      </c>
      <c r="AU719" s="257">
        <f t="shared" si="636"/>
        <v>85.707644790694758</v>
      </c>
      <c r="AV719" s="258">
        <f t="shared" si="637"/>
        <v>20.018233604086749</v>
      </c>
      <c r="AW719" s="264">
        <v>1</v>
      </c>
      <c r="AX719" s="265">
        <f t="shared" si="638"/>
        <v>275.6357856468743</v>
      </c>
      <c r="AY719" s="265">
        <f t="shared" si="639"/>
        <v>85.021983632369185</v>
      </c>
      <c r="AZ719" s="265">
        <f t="shared" si="640"/>
        <v>495.04735631105302</v>
      </c>
      <c r="BA719" s="265">
        <f t="shared" si="641"/>
        <v>4236.0146361352972</v>
      </c>
      <c r="BB719" s="265">
        <f t="shared" si="642"/>
        <v>85.707644790694758</v>
      </c>
      <c r="BC719" s="266">
        <f t="shared" si="643"/>
        <v>20.018233604086749</v>
      </c>
      <c r="BF719" s="210">
        <f>'F. CONVERSIÓN DE CARBÓN A CARNE'!$L$20</f>
        <v>0.24417195935985944</v>
      </c>
      <c r="BG719" s="13">
        <v>0.1</v>
      </c>
      <c r="BH719" s="13">
        <f t="shared" si="644"/>
        <v>40</v>
      </c>
      <c r="BI719">
        <f>(((((BD719+BE719+BF719)/0.565555287076649)^2)+((BH719/Q719)^2))^(1/2))*R719</f>
        <v>100.25445511500133</v>
      </c>
      <c r="BJ719">
        <f>(((BH719)^2)+((BI719^2))^(1/2))</f>
        <v>1700.2544551150013</v>
      </c>
      <c r="BK719" s="13">
        <f t="shared" si="645"/>
        <v>1.0050000000000001</v>
      </c>
      <c r="BL719" s="13">
        <f t="shared" si="646"/>
        <v>0.31</v>
      </c>
      <c r="BM719" s="13">
        <f t="shared" si="647"/>
        <v>1.8050000000000002</v>
      </c>
      <c r="BN719" s="13">
        <f t="shared" si="648"/>
        <v>15.445</v>
      </c>
      <c r="BO719" s="13">
        <f t="shared" si="649"/>
        <v>0.3125</v>
      </c>
      <c r="BP719" s="13">
        <f t="shared" si="650"/>
        <v>9.5899999999999999E-2</v>
      </c>
      <c r="BQ719" s="13">
        <f>((((BJ719/(Q719+R719+S719+T719))^2)+((BK719/W719)^2))^(1/2))*AD719</f>
        <v>0.26959882165493931</v>
      </c>
      <c r="BR719" s="209">
        <f>((((BJ719/(Q719+R719+S719+T719))^2)+((BL719/X719)^2))^(1/2))*AE719</f>
        <v>8.3159835535354401E-2</v>
      </c>
      <c r="BS719" s="209">
        <f>(((((BJ719/(Q719+R719+S719+T719))^2)+((BM719/Y719)^2))^(1/2))*AF719)</f>
        <v>0.48420484884295073</v>
      </c>
      <c r="BT719" s="209">
        <f>((((BJ719/(Q719+R719+S719+T719))^2)+((BN719/Z719)^2))^(1/2))*AG719</f>
        <v>4.1432376123985444</v>
      </c>
      <c r="BU719" s="209">
        <f>((((BJ719/(Q719+R719+S719+T719))^2)+((BO719/AA719)^2))^(1/2))*AH719</f>
        <v>8.3830479370316943E-2</v>
      </c>
      <c r="BV719" s="209">
        <f>((((BJ719/(Q719+R719+S719+T719))^2)+((BP719/AB719)^2))^(1/2))*AI719</f>
        <v>1.9579795049505019E-2</v>
      </c>
      <c r="CI719"/>
      <c r="CJ719"/>
      <c r="CK719"/>
      <c r="CL719"/>
      <c r="CM719"/>
    </row>
    <row r="720" spans="1:91" s="65" customFormat="1" ht="12.95" customHeight="1" thickBot="1" x14ac:dyDescent="0.3">
      <c r="A720" s="13">
        <v>4.7238639999999998</v>
      </c>
      <c r="B720" s="13">
        <v>-74.045946000000001</v>
      </c>
      <c r="C720" s="13">
        <v>35</v>
      </c>
      <c r="D720" s="13">
        <v>38</v>
      </c>
      <c r="E720" s="13">
        <v>2493</v>
      </c>
      <c r="F720" s="3" t="s">
        <v>47</v>
      </c>
      <c r="G720" s="4" t="s">
        <v>755</v>
      </c>
      <c r="H720" s="5" t="s">
        <v>1621</v>
      </c>
      <c r="I720" s="14" t="s">
        <v>1611</v>
      </c>
      <c r="J720" s="3" t="s">
        <v>1562</v>
      </c>
      <c r="K720" s="6" t="s">
        <v>1620</v>
      </c>
      <c r="L720" s="15">
        <v>12</v>
      </c>
      <c r="M720" s="3">
        <v>5</v>
      </c>
      <c r="N720" s="3">
        <f t="shared" si="617"/>
        <v>240</v>
      </c>
      <c r="O720" s="3">
        <v>20</v>
      </c>
      <c r="P720" s="14" t="s">
        <v>1554</v>
      </c>
      <c r="Q720" s="3">
        <v>60</v>
      </c>
      <c r="R720" s="14"/>
      <c r="S720" s="14"/>
      <c r="T720" s="14"/>
      <c r="U720" s="17">
        <v>3.9E-2</v>
      </c>
      <c r="V720" s="145">
        <v>0.36</v>
      </c>
      <c r="W720" s="150">
        <v>1.8</v>
      </c>
      <c r="X720" s="152">
        <v>10.3</v>
      </c>
      <c r="Y720" s="156">
        <f>0.01805*1000</f>
        <v>18.05</v>
      </c>
      <c r="Z720" s="150">
        <v>311.5</v>
      </c>
      <c r="AA720" s="157">
        <f>0.003125*1000</f>
        <v>3.125</v>
      </c>
      <c r="AB720" s="227">
        <v>0.28499999999999998</v>
      </c>
      <c r="AC720" s="237">
        <f t="shared" si="618"/>
        <v>3.4056294345857243E-4</v>
      </c>
      <c r="AD720" s="22">
        <f t="shared" si="619"/>
        <v>1.702814717292862E-3</v>
      </c>
      <c r="AE720" s="22">
        <f t="shared" si="620"/>
        <v>9.743884215620266E-3</v>
      </c>
      <c r="AF720" s="22">
        <f t="shared" si="621"/>
        <v>1.7075447581742311E-2</v>
      </c>
      <c r="AG720" s="22">
        <f t="shared" si="622"/>
        <v>0.29468154690929255</v>
      </c>
      <c r="AH720" s="22">
        <f t="shared" si="623"/>
        <v>2.9562755508556636E-3</v>
      </c>
      <c r="AI720" s="238">
        <f t="shared" si="624"/>
        <v>2.052E-4</v>
      </c>
      <c r="AJ720" s="247">
        <f t="shared" si="625"/>
        <v>1.4190122644107183E-6</v>
      </c>
      <c r="AK720" s="23">
        <f t="shared" si="626"/>
        <v>7.0950613220535919E-6</v>
      </c>
      <c r="AL720" s="23">
        <f t="shared" si="627"/>
        <v>4.0599517565084441E-5</v>
      </c>
      <c r="AM720" s="23">
        <f t="shared" si="628"/>
        <v>7.1147698257259631E-5</v>
      </c>
      <c r="AN720" s="23">
        <f t="shared" si="629"/>
        <v>1.2278397787887189E-3</v>
      </c>
      <c r="AO720" s="23">
        <f t="shared" si="630"/>
        <v>1.2317814795231932E-5</v>
      </c>
      <c r="AP720" s="248">
        <f t="shared" si="631"/>
        <v>8.5499999999999997E-7</v>
      </c>
      <c r="AQ720" s="256">
        <f t="shared" si="632"/>
        <v>7.0950613220535921</v>
      </c>
      <c r="AR720" s="257">
        <f t="shared" si="633"/>
        <v>40.59951756508444</v>
      </c>
      <c r="AS720" s="257">
        <f t="shared" si="634"/>
        <v>71.147698257259634</v>
      </c>
      <c r="AT720" s="257">
        <f t="shared" si="635"/>
        <v>1227.8397787887188</v>
      </c>
      <c r="AU720" s="257">
        <f t="shared" si="636"/>
        <v>12.317814795231932</v>
      </c>
      <c r="AV720" s="258">
        <f t="shared" si="637"/>
        <v>0.85499999999999998</v>
      </c>
      <c r="AW720" s="264">
        <v>0</v>
      </c>
      <c r="AX720" s="265">
        <f t="shared" si="638"/>
        <v>0</v>
      </c>
      <c r="AY720" s="265">
        <f t="shared" si="639"/>
        <v>0</v>
      </c>
      <c r="AZ720" s="265">
        <f t="shared" si="640"/>
        <v>0</v>
      </c>
      <c r="BA720" s="265">
        <f t="shared" si="641"/>
        <v>0</v>
      </c>
      <c r="BB720" s="265">
        <f t="shared" si="642"/>
        <v>0</v>
      </c>
      <c r="BC720" s="266">
        <f t="shared" si="643"/>
        <v>0</v>
      </c>
      <c r="BG720" s="13">
        <v>0.1</v>
      </c>
      <c r="BH720" s="13">
        <f t="shared" si="644"/>
        <v>6</v>
      </c>
      <c r="BI720"/>
      <c r="BJ720">
        <f>BH720</f>
        <v>6</v>
      </c>
      <c r="BK720" s="13">
        <f t="shared" si="645"/>
        <v>0.18000000000000002</v>
      </c>
      <c r="BL720" s="13">
        <f t="shared" si="646"/>
        <v>1.03</v>
      </c>
      <c r="BM720" s="13">
        <f t="shared" si="647"/>
        <v>1.8050000000000002</v>
      </c>
      <c r="BN720" s="13">
        <f t="shared" si="648"/>
        <v>31.150000000000002</v>
      </c>
      <c r="BO720" s="13">
        <f t="shared" si="649"/>
        <v>0.3125</v>
      </c>
      <c r="BP720" s="13">
        <f t="shared" si="650"/>
        <v>2.8499999999999998E-2</v>
      </c>
      <c r="BQ720" s="13">
        <f>((((BJ720/Q720)^2)+((BK720/W720)^2))^(1/2))*AD720</f>
        <v>2.4081436674040736E-4</v>
      </c>
      <c r="BR720" s="209">
        <f>(((((BJ720/Q720))^2)+((BL720/X720)^2))^(1/2))*AE720</f>
        <v>1.3779933207923307E-3</v>
      </c>
      <c r="BS720" s="209">
        <f>(((((BJ720/Q720))^2)+((BM720/Y720)^2))^(1/2))*AF720</f>
        <v>2.4148329553690851E-3</v>
      </c>
      <c r="BT720" s="209">
        <f>((((BJ720/Q720)^2)+((BN720/Z720)^2))^(1/2))*AG720</f>
        <v>4.1674264022020499E-2</v>
      </c>
      <c r="BU720" s="209">
        <f>((((BJ720/Q720)^2)+((BO720/AA720)^2))^(1/2))*AH720</f>
        <v>4.1808049781320725E-4</v>
      </c>
      <c r="BV720" s="209">
        <f>((((BJ720/Q720)^2)+((BP720/AB720)^2))^(1/2))*AI720</f>
        <v>2.9019662299895917E-5</v>
      </c>
      <c r="CI720"/>
      <c r="CJ720"/>
      <c r="CK720"/>
      <c r="CL720"/>
      <c r="CM720"/>
    </row>
    <row r="721" spans="1:91" s="65" customFormat="1" ht="12.95" customHeight="1" thickBot="1" x14ac:dyDescent="0.3">
      <c r="A721" s="13">
        <v>4.7241277777777775</v>
      </c>
      <c r="B721" s="13">
        <v>-74.052172222222225</v>
      </c>
      <c r="C721" s="13">
        <v>34</v>
      </c>
      <c r="D721" s="13">
        <v>38</v>
      </c>
      <c r="E721" s="13">
        <v>2492</v>
      </c>
      <c r="F721" s="58" t="s">
        <v>13</v>
      </c>
      <c r="G721" s="59" t="s">
        <v>997</v>
      </c>
      <c r="H721" s="60" t="s">
        <v>998</v>
      </c>
      <c r="I721" s="16" t="s">
        <v>1606</v>
      </c>
      <c r="J721" s="16"/>
      <c r="K721" s="73">
        <v>39275</v>
      </c>
      <c r="L721" s="16">
        <v>12</v>
      </c>
      <c r="M721" s="16">
        <v>7</v>
      </c>
      <c r="N721" s="3">
        <f t="shared" si="617"/>
        <v>360</v>
      </c>
      <c r="O721" s="3">
        <v>30</v>
      </c>
      <c r="P721" s="16" t="s">
        <v>1554</v>
      </c>
      <c r="Q721" s="16">
        <v>72</v>
      </c>
      <c r="R721" s="14"/>
      <c r="S721" s="14"/>
      <c r="T721" s="14"/>
      <c r="U721" s="17">
        <v>3.9E-2</v>
      </c>
      <c r="V721" s="33">
        <v>0.36</v>
      </c>
      <c r="W721" s="34">
        <v>1.8</v>
      </c>
      <c r="X721" s="33">
        <v>10.3</v>
      </c>
      <c r="Y721" s="29">
        <f>0.01805*1000</f>
        <v>18.05</v>
      </c>
      <c r="Z721" s="34">
        <v>311.5</v>
      </c>
      <c r="AA721" s="21">
        <f>0.003125*1000</f>
        <v>3.125</v>
      </c>
      <c r="AB721" s="216">
        <v>0.28499999999999998</v>
      </c>
      <c r="AC721" s="237">
        <f t="shared" si="618"/>
        <v>4.0867553215028683E-4</v>
      </c>
      <c r="AD721" s="22">
        <f t="shared" si="619"/>
        <v>2.0433776607514343E-3</v>
      </c>
      <c r="AE721" s="22">
        <f t="shared" si="620"/>
        <v>1.169266105874432E-2</v>
      </c>
      <c r="AF721" s="22">
        <f t="shared" si="621"/>
        <v>2.0490537098090775E-2</v>
      </c>
      <c r="AG721" s="22">
        <f t="shared" si="622"/>
        <v>0.353617856291151</v>
      </c>
      <c r="AH721" s="22">
        <f t="shared" si="623"/>
        <v>3.5475306610267959E-3</v>
      </c>
      <c r="AI721" s="238">
        <f t="shared" si="624"/>
        <v>2.4624E-4</v>
      </c>
      <c r="AJ721" s="247">
        <f t="shared" si="625"/>
        <v>1.1352098115285745E-6</v>
      </c>
      <c r="AK721" s="23">
        <f t="shared" si="626"/>
        <v>5.6760490576428734E-6</v>
      </c>
      <c r="AL721" s="23">
        <f t="shared" si="627"/>
        <v>3.2479614052067554E-5</v>
      </c>
      <c r="AM721" s="23">
        <f t="shared" si="628"/>
        <v>5.6918158605807707E-5</v>
      </c>
      <c r="AN721" s="23">
        <f t="shared" si="629"/>
        <v>9.8227182303097503E-4</v>
      </c>
      <c r="AO721" s="23">
        <f t="shared" si="630"/>
        <v>9.8542518361855443E-6</v>
      </c>
      <c r="AP721" s="248">
        <f t="shared" si="631"/>
        <v>6.8400000000000004E-7</v>
      </c>
      <c r="AQ721" s="256">
        <f t="shared" si="632"/>
        <v>5.6760490576428735</v>
      </c>
      <c r="AR721" s="257">
        <f t="shared" si="633"/>
        <v>32.479614052067554</v>
      </c>
      <c r="AS721" s="257">
        <f t="shared" si="634"/>
        <v>56.918158605807704</v>
      </c>
      <c r="AT721" s="257">
        <f t="shared" si="635"/>
        <v>982.27182303097504</v>
      </c>
      <c r="AU721" s="257">
        <f t="shared" si="636"/>
        <v>9.8542518361855436</v>
      </c>
      <c r="AV721" s="258">
        <f t="shared" si="637"/>
        <v>0.68400000000000005</v>
      </c>
      <c r="AW721" s="264">
        <v>1</v>
      </c>
      <c r="AX721" s="265">
        <f t="shared" si="638"/>
        <v>5.6760490576428735</v>
      </c>
      <c r="AY721" s="265">
        <f t="shared" si="639"/>
        <v>32.479614052067554</v>
      </c>
      <c r="AZ721" s="265">
        <f t="shared" si="640"/>
        <v>56.918158605807704</v>
      </c>
      <c r="BA721" s="265">
        <f t="shared" si="641"/>
        <v>982.27182303097504</v>
      </c>
      <c r="BB721" s="265">
        <f t="shared" si="642"/>
        <v>9.8542518361855436</v>
      </c>
      <c r="BC721" s="266">
        <f t="shared" si="643"/>
        <v>0.68400000000000005</v>
      </c>
      <c r="BG721" s="13">
        <v>0.1</v>
      </c>
      <c r="BH721" s="13">
        <f t="shared" si="644"/>
        <v>7.2</v>
      </c>
      <c r="BI721"/>
      <c r="BJ721">
        <f>BH721</f>
        <v>7.2</v>
      </c>
      <c r="BK721" s="13">
        <f t="shared" si="645"/>
        <v>0.18000000000000002</v>
      </c>
      <c r="BL721" s="13">
        <f t="shared" si="646"/>
        <v>1.03</v>
      </c>
      <c r="BM721" s="13">
        <f t="shared" si="647"/>
        <v>1.8050000000000002</v>
      </c>
      <c r="BN721" s="13">
        <f t="shared" si="648"/>
        <v>31.150000000000002</v>
      </c>
      <c r="BO721" s="13">
        <f t="shared" si="649"/>
        <v>0.3125</v>
      </c>
      <c r="BP721" s="13">
        <f t="shared" si="650"/>
        <v>2.8499999999999998E-2</v>
      </c>
      <c r="BQ721" s="13">
        <f>((((BJ721/Q721)^2)+((BK721/W721)^2))^(1/2))*AD721</f>
        <v>2.889772400884888E-4</v>
      </c>
      <c r="BR721" s="209">
        <f>(((((BJ721/Q721))^2)+((BL721/X721)^2))^(1/2))*AE721</f>
        <v>1.653591984950797E-3</v>
      </c>
      <c r="BS721" s="209">
        <f>(((((BJ721/Q721))^2)+((BM721/Y721)^2))^(1/2))*AF721</f>
        <v>2.8977995464429022E-3</v>
      </c>
      <c r="BT721" s="209">
        <f>((((BJ721/Q721)^2)+((BN721/Z721)^2))^(1/2))*AG721</f>
        <v>5.0009116826424595E-2</v>
      </c>
      <c r="BU721" s="209">
        <f>((((BJ721/Q721)^2)+((BO721/AA721)^2))^(1/2))*AH721</f>
        <v>5.016965973758487E-4</v>
      </c>
      <c r="BV721" s="209">
        <f>((((BJ721/Q721)^2)+((BP721/AB721)^2))^(1/2))*AI721</f>
        <v>3.48235947598751E-5</v>
      </c>
      <c r="CI721"/>
      <c r="CJ721"/>
      <c r="CK721"/>
      <c r="CL721"/>
      <c r="CM721"/>
    </row>
    <row r="722" spans="1:91" s="65" customFormat="1" ht="12.95" customHeight="1" thickBot="1" x14ac:dyDescent="0.3">
      <c r="A722" s="13">
        <v>4.7246074231802</v>
      </c>
      <c r="B722" s="13">
        <v>-74.089236263206999</v>
      </c>
      <c r="C722" s="13">
        <v>30</v>
      </c>
      <c r="D722" s="13">
        <v>38</v>
      </c>
      <c r="E722" s="13">
        <v>2488</v>
      </c>
      <c r="F722" s="3" t="s">
        <v>5</v>
      </c>
      <c r="G722" s="4" t="s">
        <v>669</v>
      </c>
      <c r="H722" s="5" t="s">
        <v>670</v>
      </c>
      <c r="I722" s="14" t="s">
        <v>1606</v>
      </c>
      <c r="J722" s="3" t="s">
        <v>1553</v>
      </c>
      <c r="K722" s="6">
        <v>40633</v>
      </c>
      <c r="L722" s="15">
        <v>12</v>
      </c>
      <c r="M722" s="3">
        <v>7</v>
      </c>
      <c r="N722" s="3">
        <f t="shared" si="617"/>
        <v>360</v>
      </c>
      <c r="O722" s="3">
        <v>30</v>
      </c>
      <c r="P722" s="14" t="s">
        <v>1554</v>
      </c>
      <c r="Q722" s="3">
        <v>5000</v>
      </c>
      <c r="R722" s="14"/>
      <c r="S722" s="14"/>
      <c r="T722" s="14">
        <f>0.738210935315612*Q722</f>
        <v>3691.05467657806</v>
      </c>
      <c r="U722" s="17">
        <v>3.9E-2</v>
      </c>
      <c r="V722" s="141">
        <v>2.02</v>
      </c>
      <c r="W722" s="147">
        <v>10.1</v>
      </c>
      <c r="X722" s="151">
        <v>1.9</v>
      </c>
      <c r="Y722" s="153">
        <v>18.05</v>
      </c>
      <c r="Z722" s="147">
        <v>160.19999999999999</v>
      </c>
      <c r="AA722" s="157">
        <v>3.125</v>
      </c>
      <c r="AB722" s="231">
        <v>1.0149999999999999</v>
      </c>
      <c r="AC722" s="237">
        <f t="shared" si="618"/>
        <v>0.27680089574434852</v>
      </c>
      <c r="AD722" s="22">
        <f t="shared" si="619"/>
        <v>1.3840044787217423</v>
      </c>
      <c r="AE722" s="22">
        <f t="shared" si="620"/>
        <v>0.26035727817537724</v>
      </c>
      <c r="AF722" s="22">
        <f t="shared" si="621"/>
        <v>2.4733941426660837</v>
      </c>
      <c r="AG722" s="22">
        <f t="shared" si="622"/>
        <v>21.952229454576546</v>
      </c>
      <c r="AH722" s="22">
        <f t="shared" si="623"/>
        <v>0.42821920752529152</v>
      </c>
      <c r="AI722" s="238">
        <f t="shared" si="624"/>
        <v>0.10585704596072078</v>
      </c>
      <c r="AJ722" s="247">
        <f t="shared" si="625"/>
        <v>7.6889137706763477E-4</v>
      </c>
      <c r="AK722" s="23">
        <f t="shared" si="626"/>
        <v>3.844456885338173E-3</v>
      </c>
      <c r="AL722" s="23">
        <f t="shared" si="627"/>
        <v>7.2321466159827011E-4</v>
      </c>
      <c r="AM722" s="23">
        <f t="shared" si="628"/>
        <v>6.8705392851835662E-3</v>
      </c>
      <c r="AN722" s="23">
        <f t="shared" si="629"/>
        <v>6.0978415151601517E-2</v>
      </c>
      <c r="AO722" s="23">
        <f t="shared" si="630"/>
        <v>1.1894977986813653E-3</v>
      </c>
      <c r="AP722" s="248">
        <f t="shared" si="631"/>
        <v>2.9404734989089103E-4</v>
      </c>
      <c r="AQ722" s="256">
        <f t="shared" si="632"/>
        <v>3844.4568853381729</v>
      </c>
      <c r="AR722" s="257">
        <f t="shared" si="633"/>
        <v>723.21466159827014</v>
      </c>
      <c r="AS722" s="257">
        <f t="shared" si="634"/>
        <v>6870.5392851835659</v>
      </c>
      <c r="AT722" s="257">
        <f t="shared" si="635"/>
        <v>60978.415151601519</v>
      </c>
      <c r="AU722" s="257">
        <f t="shared" si="636"/>
        <v>1189.4977986813653</v>
      </c>
      <c r="AV722" s="258">
        <f t="shared" si="637"/>
        <v>294.04734989089104</v>
      </c>
      <c r="AW722" s="264">
        <v>1</v>
      </c>
      <c r="AX722" s="265">
        <f t="shared" si="638"/>
        <v>3844.4568853381729</v>
      </c>
      <c r="AY722" s="265">
        <f t="shared" si="639"/>
        <v>723.21466159827014</v>
      </c>
      <c r="AZ722" s="265">
        <f t="shared" si="640"/>
        <v>6870.5392851835659</v>
      </c>
      <c r="BA722" s="265">
        <f t="shared" si="641"/>
        <v>60978.415151601519</v>
      </c>
      <c r="BB722" s="265">
        <f t="shared" si="642"/>
        <v>1189.4977986813653</v>
      </c>
      <c r="BC722" s="266">
        <f t="shared" si="643"/>
        <v>294.04734989089104</v>
      </c>
      <c r="BD722" s="211">
        <f>'F. CONVERSIÓN DE CARBÓN A CARNE'!$F$20</f>
        <v>0.16207300021353654</v>
      </c>
      <c r="BG722" s="13">
        <v>0.1</v>
      </c>
      <c r="BH722" s="13">
        <f t="shared" si="644"/>
        <v>500</v>
      </c>
      <c r="BI722">
        <f>(((((BD722+BE722+BF722)/0.738210935315612)^2)+((BH722/Q722)^2))^(1/2))*T722</f>
        <v>890.46632794862774</v>
      </c>
      <c r="BJ722">
        <f>(((BH722)^2)+((BI722^2))^(1/2))</f>
        <v>250890.46632794864</v>
      </c>
      <c r="BK722" s="13">
        <f t="shared" si="645"/>
        <v>1.01</v>
      </c>
      <c r="BL722" s="13">
        <f t="shared" si="646"/>
        <v>0.19</v>
      </c>
      <c r="BM722" s="13">
        <f t="shared" si="647"/>
        <v>1.8050000000000002</v>
      </c>
      <c r="BN722" s="13">
        <f t="shared" si="648"/>
        <v>16.02</v>
      </c>
      <c r="BO722" s="13">
        <f t="shared" si="649"/>
        <v>0.3125</v>
      </c>
      <c r="BP722" s="13">
        <f t="shared" si="650"/>
        <v>0.10149999999999999</v>
      </c>
      <c r="BQ722" s="13">
        <f>((((BJ722/(Q722+R722+S722+T722))^2)+((BK722/W722)^2))^(1/2))*AD722</f>
        <v>39.953219184676207</v>
      </c>
      <c r="BR722" s="209">
        <f>((((BJ722/(Q722+R722+S722+T722))^2)+((BL722/X722)^2))^(1/2))*AE722</f>
        <v>7.5159521238499796</v>
      </c>
      <c r="BS722" s="209">
        <f>(((((BJ722/(Q722+R722+S722+T722))^2)+((BM722/Y722)^2))^(1/2))*AF722)</f>
        <v>71.4015451765748</v>
      </c>
      <c r="BT722" s="209">
        <f>((((BJ722/(Q722+R722+S722+T722))^2)+((BN722/Z722)^2))^(1/2))*AG722</f>
        <v>633.71343696882468</v>
      </c>
      <c r="BU722" s="209">
        <f>((((BJ722/(Q722+R722+S722+T722))^2)+((BO722/AA722)^2))^(1/2))*AH722</f>
        <v>12.361763361595361</v>
      </c>
      <c r="BV722" s="209">
        <f>((((BJ722/(Q722+R722+S722+T722))^2)+((BP722/AB722)^2))^(1/2))*AI722</f>
        <v>3.0558642147005206</v>
      </c>
      <c r="CI722"/>
      <c r="CJ722"/>
      <c r="CK722"/>
      <c r="CL722"/>
      <c r="CM722"/>
    </row>
    <row r="723" spans="1:91" s="65" customFormat="1" ht="12.95" customHeight="1" thickBot="1" x14ac:dyDescent="0.3">
      <c r="A723" s="13">
        <v>4.7246583333333332</v>
      </c>
      <c r="B723" s="13">
        <v>-74.090927777777779</v>
      </c>
      <c r="C723" s="13">
        <v>30</v>
      </c>
      <c r="D723" s="13">
        <v>38</v>
      </c>
      <c r="E723" s="13">
        <v>2488</v>
      </c>
      <c r="F723" s="58" t="s">
        <v>13</v>
      </c>
      <c r="G723" s="59" t="s">
        <v>962</v>
      </c>
      <c r="H723" s="60" t="s">
        <v>963</v>
      </c>
      <c r="I723" s="16" t="s">
        <v>1606</v>
      </c>
      <c r="J723" s="16"/>
      <c r="K723" s="72">
        <v>40533</v>
      </c>
      <c r="L723" s="62">
        <v>12</v>
      </c>
      <c r="M723" s="16">
        <v>7</v>
      </c>
      <c r="N723" s="3">
        <f t="shared" si="617"/>
        <v>360</v>
      </c>
      <c r="O723" s="3">
        <v>30</v>
      </c>
      <c r="P723" s="16" t="s">
        <v>1593</v>
      </c>
      <c r="Q723" s="62">
        <v>550</v>
      </c>
      <c r="R723" s="14"/>
      <c r="S723" s="14"/>
      <c r="T723" s="14"/>
      <c r="U723" s="17">
        <v>3.9E-2</v>
      </c>
      <c r="V723" s="48">
        <v>2.8800000000000002E-3</v>
      </c>
      <c r="W723" s="49">
        <v>3.2000000000000002E-3</v>
      </c>
      <c r="X723" s="49">
        <v>7.5000000000000002E-4</v>
      </c>
      <c r="Y723" s="49">
        <v>4.0000000000000003E-5</v>
      </c>
      <c r="Z723" s="49">
        <v>6.7999999999999996E-3</v>
      </c>
      <c r="AA723" s="49">
        <v>2.64</v>
      </c>
      <c r="AB723" s="228">
        <v>1.4999999999999999E-2</v>
      </c>
      <c r="AC723" s="237">
        <f t="shared" si="618"/>
        <v>2.4974615853628644E-5</v>
      </c>
      <c r="AD723" s="22">
        <f t="shared" si="619"/>
        <v>2.7749573170698493E-5</v>
      </c>
      <c r="AE723" s="22">
        <f t="shared" si="620"/>
        <v>6.5038062118824593E-6</v>
      </c>
      <c r="AF723" s="22">
        <f t="shared" si="621"/>
        <v>3.4686966463373119E-7</v>
      </c>
      <c r="AG723" s="22">
        <f t="shared" si="622"/>
        <v>5.8967842987734291E-5</v>
      </c>
      <c r="AH723" s="22">
        <f t="shared" si="623"/>
        <v>2.2893397865826257E-2</v>
      </c>
      <c r="AI723" s="238">
        <f t="shared" si="624"/>
        <v>9.8999999999999994E-5</v>
      </c>
      <c r="AJ723" s="247">
        <f t="shared" si="625"/>
        <v>6.937393292674624E-8</v>
      </c>
      <c r="AK723" s="23">
        <f t="shared" si="626"/>
        <v>7.7082147696384702E-8</v>
      </c>
      <c r="AL723" s="23">
        <f t="shared" si="627"/>
        <v>1.8066128366340164E-8</v>
      </c>
      <c r="AM723" s="23">
        <f t="shared" si="628"/>
        <v>9.6352684620480882E-10</v>
      </c>
      <c r="AN723" s="23">
        <f t="shared" si="629"/>
        <v>1.6379956385481747E-7</v>
      </c>
      <c r="AO723" s="23">
        <f t="shared" si="630"/>
        <v>6.3592771849517376E-5</v>
      </c>
      <c r="AP723" s="248">
        <f t="shared" si="631"/>
        <v>2.7499999999999996E-7</v>
      </c>
      <c r="AQ723" s="256">
        <f t="shared" si="632"/>
        <v>7.7082147696384704E-2</v>
      </c>
      <c r="AR723" s="257">
        <f t="shared" si="633"/>
        <v>1.8066128366340164E-2</v>
      </c>
      <c r="AS723" s="257">
        <f t="shared" si="634"/>
        <v>9.6352684620480884E-4</v>
      </c>
      <c r="AT723" s="257">
        <f t="shared" si="635"/>
        <v>0.16379956385481748</v>
      </c>
      <c r="AU723" s="257">
        <f t="shared" si="636"/>
        <v>63.592771849517376</v>
      </c>
      <c r="AV723" s="258">
        <f t="shared" si="637"/>
        <v>0.27499999999999997</v>
      </c>
      <c r="AW723" s="264">
        <v>1</v>
      </c>
      <c r="AX723" s="265">
        <f t="shared" si="638"/>
        <v>7.7082147696384704E-2</v>
      </c>
      <c r="AY723" s="265">
        <f t="shared" si="639"/>
        <v>1.8066128366340164E-2</v>
      </c>
      <c r="AZ723" s="265">
        <f t="shared" si="640"/>
        <v>9.6352684620480884E-4</v>
      </c>
      <c r="BA723" s="265">
        <f t="shared" si="641"/>
        <v>0.16379956385481748</v>
      </c>
      <c r="BB723" s="265">
        <f t="shared" si="642"/>
        <v>63.592771849517376</v>
      </c>
      <c r="BC723" s="266">
        <f t="shared" si="643"/>
        <v>0.27499999999999997</v>
      </c>
      <c r="BG723" s="13">
        <v>0.1</v>
      </c>
      <c r="BH723" s="13">
        <f t="shared" si="644"/>
        <v>55</v>
      </c>
      <c r="BI723"/>
      <c r="BJ723">
        <f>BH723</f>
        <v>55</v>
      </c>
      <c r="BK723" s="13">
        <f t="shared" si="645"/>
        <v>3.2000000000000003E-4</v>
      </c>
      <c r="BL723" s="13">
        <f t="shared" si="646"/>
        <v>7.5000000000000007E-5</v>
      </c>
      <c r="BM723" s="13">
        <f t="shared" si="647"/>
        <v>4.0000000000000007E-6</v>
      </c>
      <c r="BN723" s="13">
        <f t="shared" si="648"/>
        <v>6.8000000000000005E-4</v>
      </c>
      <c r="BO723" s="13">
        <f t="shared" si="649"/>
        <v>0.26400000000000001</v>
      </c>
      <c r="BP723" s="13">
        <f t="shared" si="650"/>
        <v>1.5E-3</v>
      </c>
      <c r="BQ723" s="13">
        <f>((((BJ723/Q723)^2)+((BK723/W723)^2))^(1/2))*AD723</f>
        <v>3.9243822728066389E-6</v>
      </c>
      <c r="BR723" s="209">
        <f>(((((BJ723/Q723))^2)+((BL723/X723)^2))^(1/2))*AE723</f>
        <v>9.1977709518905595E-7</v>
      </c>
      <c r="BS723" s="209">
        <f>(((((BJ723/Q723))^2)+((BM723/Y723)^2))^(1/2))*AF723</f>
        <v>4.9054778410082988E-8</v>
      </c>
      <c r="BT723" s="209">
        <f>((((BJ723/Q723)^2)+((BN723/Z723)^2))^(1/2))*AG723</f>
        <v>8.3393123297141065E-6</v>
      </c>
      <c r="BU723" s="209">
        <f>((((BJ723/Q723)^2)+((BO723/AA723)^2))^(1/2))*AH723</f>
        <v>3.2376153750654771E-3</v>
      </c>
      <c r="BV723" s="209">
        <f>((((BJ723/Q723)^2)+((BP723/AB723)^2))^(1/2))*AI723</f>
        <v>1.4000714267493643E-5</v>
      </c>
      <c r="CI723"/>
      <c r="CJ723"/>
      <c r="CK723"/>
      <c r="CL723"/>
      <c r="CM723"/>
    </row>
    <row r="724" spans="1:91" s="65" customFormat="1" ht="12.95" customHeight="1" thickBot="1" x14ac:dyDescent="0.3">
      <c r="A724" s="13">
        <v>4.7247138888888891</v>
      </c>
      <c r="B724" s="13">
        <v>-74.091111111111104</v>
      </c>
      <c r="C724" s="13">
        <v>30</v>
      </c>
      <c r="D724" s="13">
        <v>38</v>
      </c>
      <c r="E724" s="13">
        <v>2488</v>
      </c>
      <c r="F724" s="3" t="s">
        <v>5</v>
      </c>
      <c r="G724" s="4" t="s">
        <v>830</v>
      </c>
      <c r="H724" s="5" t="s">
        <v>831</v>
      </c>
      <c r="I724" s="14" t="s">
        <v>1606</v>
      </c>
      <c r="J724" s="3" t="s">
        <v>1557</v>
      </c>
      <c r="K724" s="6">
        <v>40633</v>
      </c>
      <c r="L724" s="15">
        <v>12</v>
      </c>
      <c r="M724" s="3">
        <v>7</v>
      </c>
      <c r="N724" s="3">
        <f t="shared" si="617"/>
        <v>360</v>
      </c>
      <c r="O724" s="3">
        <v>30</v>
      </c>
      <c r="P724" s="14" t="s">
        <v>1593</v>
      </c>
      <c r="Q724" s="3">
        <v>4000</v>
      </c>
      <c r="R724" s="14"/>
      <c r="S724" s="14"/>
      <c r="T724" s="14"/>
      <c r="U724" s="17">
        <v>3.9E-2</v>
      </c>
      <c r="V724" s="48">
        <v>2.8800000000000002E-3</v>
      </c>
      <c r="W724" s="49">
        <v>3.2000000000000002E-3</v>
      </c>
      <c r="X724" s="49">
        <v>7.5000000000000002E-4</v>
      </c>
      <c r="Y724" s="49">
        <v>4.0000000000000003E-5</v>
      </c>
      <c r="Z724" s="49">
        <v>6.7999999999999996E-3</v>
      </c>
      <c r="AA724" s="49">
        <v>2.64</v>
      </c>
      <c r="AB724" s="228">
        <v>1.4999999999999999E-2</v>
      </c>
      <c r="AC724" s="237">
        <f t="shared" si="618"/>
        <v>1.8163356984457195E-4</v>
      </c>
      <c r="AD724" s="22">
        <f t="shared" si="619"/>
        <v>2.0181507760507996E-4</v>
      </c>
      <c r="AE724" s="22">
        <f t="shared" si="620"/>
        <v>4.7300408813690614E-5</v>
      </c>
      <c r="AF724" s="22">
        <f t="shared" si="621"/>
        <v>2.522688470063499E-6</v>
      </c>
      <c r="AG724" s="22">
        <f t="shared" si="622"/>
        <v>4.2885703991079482E-4</v>
      </c>
      <c r="AH724" s="22">
        <f t="shared" si="623"/>
        <v>0.16649743902419095</v>
      </c>
      <c r="AI724" s="238">
        <f t="shared" si="624"/>
        <v>7.2000000000000005E-4</v>
      </c>
      <c r="AJ724" s="247">
        <f t="shared" si="625"/>
        <v>5.0453769401269982E-7</v>
      </c>
      <c r="AK724" s="23">
        <f t="shared" si="626"/>
        <v>5.6059743779188877E-7</v>
      </c>
      <c r="AL724" s="23">
        <f t="shared" si="627"/>
        <v>1.3139002448247393E-7</v>
      </c>
      <c r="AM724" s="23">
        <f t="shared" si="628"/>
        <v>7.0074679723986081E-9</v>
      </c>
      <c r="AN724" s="23">
        <f t="shared" si="629"/>
        <v>1.1912695553077634E-6</v>
      </c>
      <c r="AO724" s="23">
        <f t="shared" si="630"/>
        <v>4.624928861783082E-4</v>
      </c>
      <c r="AP724" s="248">
        <f t="shared" si="631"/>
        <v>2.0000000000000003E-6</v>
      </c>
      <c r="AQ724" s="256">
        <f t="shared" si="632"/>
        <v>0.56059743779188875</v>
      </c>
      <c r="AR724" s="257">
        <f t="shared" si="633"/>
        <v>0.13139002448247394</v>
      </c>
      <c r="AS724" s="257">
        <f t="shared" si="634"/>
        <v>7.0074679723986085E-3</v>
      </c>
      <c r="AT724" s="257">
        <f t="shared" si="635"/>
        <v>1.1912695553077635</v>
      </c>
      <c r="AU724" s="257">
        <f t="shared" si="636"/>
        <v>462.4928861783082</v>
      </c>
      <c r="AV724" s="258">
        <f t="shared" si="637"/>
        <v>2.0000000000000004</v>
      </c>
      <c r="AW724" s="264">
        <v>1</v>
      </c>
      <c r="AX724" s="265">
        <f t="shared" si="638"/>
        <v>0.56059743779188875</v>
      </c>
      <c r="AY724" s="265">
        <f t="shared" si="639"/>
        <v>0.13139002448247394</v>
      </c>
      <c r="AZ724" s="265">
        <f t="shared" si="640"/>
        <v>7.0074679723986085E-3</v>
      </c>
      <c r="BA724" s="265">
        <f t="shared" si="641"/>
        <v>1.1912695553077635</v>
      </c>
      <c r="BB724" s="265">
        <f t="shared" si="642"/>
        <v>462.4928861783082</v>
      </c>
      <c r="BC724" s="266">
        <f t="shared" si="643"/>
        <v>2.0000000000000004</v>
      </c>
      <c r="BG724" s="13">
        <v>0.1</v>
      </c>
      <c r="BH724" s="13">
        <f t="shared" si="644"/>
        <v>400</v>
      </c>
      <c r="BI724"/>
      <c r="BJ724">
        <f>BH724</f>
        <v>400</v>
      </c>
      <c r="BK724" s="13">
        <f t="shared" si="645"/>
        <v>3.2000000000000003E-4</v>
      </c>
      <c r="BL724" s="13">
        <f t="shared" si="646"/>
        <v>7.5000000000000007E-5</v>
      </c>
      <c r="BM724" s="13">
        <f t="shared" si="647"/>
        <v>4.0000000000000007E-6</v>
      </c>
      <c r="BN724" s="13">
        <f t="shared" si="648"/>
        <v>6.8000000000000005E-4</v>
      </c>
      <c r="BO724" s="13">
        <f t="shared" si="649"/>
        <v>0.26400000000000001</v>
      </c>
      <c r="BP724" s="13">
        <f t="shared" si="650"/>
        <v>1.5E-3</v>
      </c>
      <c r="BQ724" s="13">
        <f>((((BJ724/Q724)^2)+((BK724/W724)^2))^(1/2))*AD724</f>
        <v>2.8540961984048282E-5</v>
      </c>
      <c r="BR724" s="209">
        <f>(((((BJ724/Q724))^2)+((BL724/X724)^2))^(1/2))*AE724</f>
        <v>6.6892879650113154E-6</v>
      </c>
      <c r="BS724" s="209">
        <f>(((((BJ724/Q724))^2)+((BM724/Y724)^2))^(1/2))*AF724</f>
        <v>3.5676202480060343E-7</v>
      </c>
      <c r="BT724" s="209">
        <f>((((BJ724/Q724)^2)+((BN724/Z724)^2))^(1/2))*AG724</f>
        <v>6.0649544216102584E-5</v>
      </c>
      <c r="BU724" s="209">
        <f>((((BJ724/Q724)^2)+((BO724/AA724)^2))^(1/2))*AH724</f>
        <v>2.354629363683983E-2</v>
      </c>
      <c r="BV724" s="209">
        <f>((((BJ724/Q724)^2)+((BP724/AB724)^2))^(1/2))*AI724</f>
        <v>1.0182337649086286E-4</v>
      </c>
      <c r="CI724"/>
      <c r="CJ724"/>
      <c r="CK724"/>
      <c r="CL724"/>
      <c r="CM724"/>
    </row>
    <row r="725" spans="1:91" s="65" customFormat="1" ht="12.95" customHeight="1" thickBot="1" x14ac:dyDescent="0.3">
      <c r="A725" s="13">
        <v>4.7247888888888889</v>
      </c>
      <c r="B725" s="13">
        <v>-74.056775000000002</v>
      </c>
      <c r="C725" s="13">
        <v>34</v>
      </c>
      <c r="D725" s="13">
        <v>38</v>
      </c>
      <c r="E725" s="13">
        <v>2492</v>
      </c>
      <c r="F725" s="58" t="s">
        <v>13</v>
      </c>
      <c r="G725" s="59" t="s">
        <v>1113</v>
      </c>
      <c r="H725" s="60" t="s">
        <v>1114</v>
      </c>
      <c r="I725" s="16" t="s">
        <v>1606</v>
      </c>
      <c r="J725" s="16"/>
      <c r="K725" s="66">
        <v>40456</v>
      </c>
      <c r="L725" s="16">
        <v>6</v>
      </c>
      <c r="M725" s="16">
        <v>7</v>
      </c>
      <c r="N725" s="3">
        <f t="shared" si="617"/>
        <v>180</v>
      </c>
      <c r="O725" s="3">
        <v>30</v>
      </c>
      <c r="P725" s="16" t="s">
        <v>1554</v>
      </c>
      <c r="Q725" s="62">
        <v>550</v>
      </c>
      <c r="R725" s="14"/>
      <c r="S725" s="14"/>
      <c r="T725" s="14"/>
      <c r="U725" s="17">
        <v>3.9E-2</v>
      </c>
      <c r="V725" s="33">
        <v>0.36</v>
      </c>
      <c r="W725" s="34">
        <v>1.8</v>
      </c>
      <c r="X725" s="33">
        <v>10.3</v>
      </c>
      <c r="Y725" s="29">
        <f>0.01805*1000</f>
        <v>18.05</v>
      </c>
      <c r="Z725" s="34">
        <v>311.5</v>
      </c>
      <c r="AA725" s="21">
        <f>0.003125*1000</f>
        <v>3.125</v>
      </c>
      <c r="AB725" s="216">
        <v>0.28499999999999998</v>
      </c>
      <c r="AC725" s="237">
        <f t="shared" si="618"/>
        <v>3.1218269817035803E-3</v>
      </c>
      <c r="AD725" s="22">
        <f t="shared" si="619"/>
        <v>1.5609134908517902E-2</v>
      </c>
      <c r="AE725" s="22">
        <f t="shared" si="620"/>
        <v>8.9318938643185769E-2</v>
      </c>
      <c r="AF725" s="22">
        <f t="shared" si="621"/>
        <v>0.15652493616597118</v>
      </c>
      <c r="AG725" s="22">
        <f t="shared" si="622"/>
        <v>2.701247513335181</v>
      </c>
      <c r="AH725" s="22">
        <f t="shared" si="623"/>
        <v>2.7099192549510247E-2</v>
      </c>
      <c r="AI725" s="238">
        <f t="shared" si="624"/>
        <v>1.8810000000000001E-3</v>
      </c>
      <c r="AJ725" s="247">
        <f t="shared" si="625"/>
        <v>8.6717416158432791E-6</v>
      </c>
      <c r="AK725" s="23">
        <f t="shared" si="626"/>
        <v>4.3358708079216396E-5</v>
      </c>
      <c r="AL725" s="23">
        <f t="shared" si="627"/>
        <v>2.4810816289773824E-4</v>
      </c>
      <c r="AM725" s="23">
        <f t="shared" si="628"/>
        <v>4.3479148934991998E-4</v>
      </c>
      <c r="AN725" s="23">
        <f t="shared" si="629"/>
        <v>7.503465314819947E-3</v>
      </c>
      <c r="AO725" s="23">
        <f t="shared" si="630"/>
        <v>7.5275534859750687E-5</v>
      </c>
      <c r="AP725" s="248">
        <f t="shared" si="631"/>
        <v>5.2249999999999999E-6</v>
      </c>
      <c r="AQ725" s="256">
        <f t="shared" si="632"/>
        <v>43.358708079216399</v>
      </c>
      <c r="AR725" s="257">
        <f t="shared" si="633"/>
        <v>248.10816289773825</v>
      </c>
      <c r="AS725" s="257">
        <f t="shared" si="634"/>
        <v>434.79148934991997</v>
      </c>
      <c r="AT725" s="257">
        <f t="shared" si="635"/>
        <v>7503.4653148199468</v>
      </c>
      <c r="AU725" s="257">
        <f t="shared" si="636"/>
        <v>75.275534859750692</v>
      </c>
      <c r="AV725" s="258">
        <f t="shared" si="637"/>
        <v>5.2249999999999996</v>
      </c>
      <c r="AW725" s="264">
        <v>1</v>
      </c>
      <c r="AX725" s="265">
        <f t="shared" si="638"/>
        <v>43.358708079216399</v>
      </c>
      <c r="AY725" s="265">
        <f t="shared" si="639"/>
        <v>248.10816289773825</v>
      </c>
      <c r="AZ725" s="265">
        <f t="shared" si="640"/>
        <v>434.79148934991997</v>
      </c>
      <c r="BA725" s="265">
        <f t="shared" si="641"/>
        <v>7503.4653148199468</v>
      </c>
      <c r="BB725" s="265">
        <f t="shared" si="642"/>
        <v>75.275534859750692</v>
      </c>
      <c r="BC725" s="266">
        <f t="shared" si="643"/>
        <v>5.2249999999999996</v>
      </c>
      <c r="BG725" s="13">
        <v>0.1</v>
      </c>
      <c r="BH725" s="13">
        <f t="shared" si="644"/>
        <v>55</v>
      </c>
      <c r="BI725"/>
      <c r="BJ725">
        <f>BH725</f>
        <v>55</v>
      </c>
      <c r="BK725" s="13">
        <f t="shared" si="645"/>
        <v>0.18000000000000002</v>
      </c>
      <c r="BL725" s="13">
        <f t="shared" si="646"/>
        <v>1.03</v>
      </c>
      <c r="BM725" s="13">
        <f t="shared" si="647"/>
        <v>1.8050000000000002</v>
      </c>
      <c r="BN725" s="13">
        <f t="shared" si="648"/>
        <v>31.150000000000002</v>
      </c>
      <c r="BO725" s="13">
        <f t="shared" si="649"/>
        <v>0.3125</v>
      </c>
      <c r="BP725" s="13">
        <f t="shared" si="650"/>
        <v>2.8499999999999998E-2</v>
      </c>
      <c r="BQ725" s="13">
        <f>((((BJ725/Q725)^2)+((BK725/W725)^2))^(1/2))*AD725</f>
        <v>2.2074650284537342E-3</v>
      </c>
      <c r="BR725" s="209">
        <f>(((((BJ725/Q725))^2)+((BL725/X725)^2))^(1/2))*AE725</f>
        <v>1.2631605440596364E-2</v>
      </c>
      <c r="BS725" s="209">
        <f>(((((BJ725/Q725))^2)+((BM725/Y725)^2))^(1/2))*AF725</f>
        <v>2.2135968757549945E-2</v>
      </c>
      <c r="BT725" s="209">
        <f>((((BJ725/Q725)^2)+((BN725/Z725)^2))^(1/2))*AG725</f>
        <v>0.38201408686852117</v>
      </c>
      <c r="BU725" s="209">
        <f>((((BJ725/Q725)^2)+((BO725/AA725)^2))^(1/2))*AH725</f>
        <v>3.8324045632877331E-3</v>
      </c>
      <c r="BV725" s="209">
        <f>((((BJ725/Q725)^2)+((BP725/AB725)^2))^(1/2))*AI725</f>
        <v>2.6601357108237925E-4</v>
      </c>
      <c r="CI725"/>
      <c r="CJ725"/>
      <c r="CK725"/>
      <c r="CL725"/>
      <c r="CM725"/>
    </row>
    <row r="726" spans="1:91" s="65" customFormat="1" ht="12.95" customHeight="1" thickBot="1" x14ac:dyDescent="0.3">
      <c r="A726" s="13">
        <v>4.7248000000000001</v>
      </c>
      <c r="B726" s="13">
        <v>-74.04558055555556</v>
      </c>
      <c r="C726" s="13">
        <v>35</v>
      </c>
      <c r="D726" s="13">
        <v>38</v>
      </c>
      <c r="E726" s="13">
        <v>2493</v>
      </c>
      <c r="F726" s="3" t="s">
        <v>47</v>
      </c>
      <c r="G726" s="4" t="s">
        <v>755</v>
      </c>
      <c r="H726" s="5" t="s">
        <v>765</v>
      </c>
      <c r="I726" s="14" t="s">
        <v>1611</v>
      </c>
      <c r="J726" s="3" t="s">
        <v>1562</v>
      </c>
      <c r="K726" s="6" t="s">
        <v>1620</v>
      </c>
      <c r="L726" s="15">
        <v>12</v>
      </c>
      <c r="M726" s="3">
        <v>6</v>
      </c>
      <c r="N726" s="3">
        <f t="shared" si="617"/>
        <v>300</v>
      </c>
      <c r="O726" s="3">
        <v>25</v>
      </c>
      <c r="P726" s="14" t="s">
        <v>1554</v>
      </c>
      <c r="Q726" s="3">
        <v>40</v>
      </c>
      <c r="R726" s="14"/>
      <c r="S726" s="14"/>
      <c r="T726" s="14"/>
      <c r="U726" s="17">
        <v>3.9E-2</v>
      </c>
      <c r="V726" s="145">
        <v>0.36</v>
      </c>
      <c r="W726" s="150">
        <v>1.8</v>
      </c>
      <c r="X726" s="152">
        <v>10.3</v>
      </c>
      <c r="Y726" s="156">
        <f>0.01805*1000</f>
        <v>18.05</v>
      </c>
      <c r="Z726" s="150">
        <v>311.5</v>
      </c>
      <c r="AA726" s="157">
        <f>0.003125*1000</f>
        <v>3.125</v>
      </c>
      <c r="AB726" s="227">
        <v>0.28499999999999998</v>
      </c>
      <c r="AC726" s="237">
        <f t="shared" si="618"/>
        <v>2.2704196230571489E-4</v>
      </c>
      <c r="AD726" s="22">
        <f t="shared" si="619"/>
        <v>1.1352098115285747E-3</v>
      </c>
      <c r="AE726" s="22">
        <f t="shared" si="620"/>
        <v>6.4959228104135101E-3</v>
      </c>
      <c r="AF726" s="22">
        <f t="shared" si="621"/>
        <v>1.138363172116154E-2</v>
      </c>
      <c r="AG726" s="22">
        <f t="shared" si="622"/>
        <v>0.196454364606195</v>
      </c>
      <c r="AH726" s="22">
        <f t="shared" si="623"/>
        <v>1.9708503672371089E-3</v>
      </c>
      <c r="AI726" s="238">
        <f t="shared" si="624"/>
        <v>1.3679999999999999E-4</v>
      </c>
      <c r="AJ726" s="247">
        <f t="shared" si="625"/>
        <v>7.5680654101904968E-7</v>
      </c>
      <c r="AK726" s="23">
        <f t="shared" si="626"/>
        <v>3.7840327050952489E-6</v>
      </c>
      <c r="AL726" s="23">
        <f t="shared" si="627"/>
        <v>2.16530760347117E-5</v>
      </c>
      <c r="AM726" s="23">
        <f t="shared" si="628"/>
        <v>3.7945439070538469E-5</v>
      </c>
      <c r="AN726" s="23">
        <f t="shared" si="629"/>
        <v>6.5484788202065005E-4</v>
      </c>
      <c r="AO726" s="23">
        <f t="shared" si="630"/>
        <v>6.5695012241236962E-6</v>
      </c>
      <c r="AP726" s="248">
        <f t="shared" si="631"/>
        <v>4.5599999999999995E-7</v>
      </c>
      <c r="AQ726" s="256">
        <f t="shared" si="632"/>
        <v>3.7840327050952487</v>
      </c>
      <c r="AR726" s="257">
        <f t="shared" si="633"/>
        <v>21.653076034711699</v>
      </c>
      <c r="AS726" s="257">
        <f t="shared" si="634"/>
        <v>37.94543907053847</v>
      </c>
      <c r="AT726" s="257">
        <f t="shared" si="635"/>
        <v>654.8478820206501</v>
      </c>
      <c r="AU726" s="257">
        <f t="shared" si="636"/>
        <v>6.5695012241236963</v>
      </c>
      <c r="AV726" s="258">
        <f t="shared" si="637"/>
        <v>0.45599999999999996</v>
      </c>
      <c r="AW726" s="264">
        <v>0</v>
      </c>
      <c r="AX726" s="265">
        <f t="shared" si="638"/>
        <v>0</v>
      </c>
      <c r="AY726" s="265">
        <f t="shared" si="639"/>
        <v>0</v>
      </c>
      <c r="AZ726" s="265">
        <f t="shared" si="640"/>
        <v>0</v>
      </c>
      <c r="BA726" s="265">
        <f t="shared" si="641"/>
        <v>0</v>
      </c>
      <c r="BB726" s="265">
        <f t="shared" si="642"/>
        <v>0</v>
      </c>
      <c r="BC726" s="266">
        <f t="shared" si="643"/>
        <v>0</v>
      </c>
      <c r="BG726" s="13">
        <v>0.1</v>
      </c>
      <c r="BH726" s="13">
        <f t="shared" si="644"/>
        <v>4</v>
      </c>
      <c r="BI726"/>
      <c r="BJ726">
        <f>BH726</f>
        <v>4</v>
      </c>
      <c r="BK726" s="13">
        <f t="shared" si="645"/>
        <v>0.18000000000000002</v>
      </c>
      <c r="BL726" s="13">
        <f t="shared" si="646"/>
        <v>1.03</v>
      </c>
      <c r="BM726" s="13">
        <f t="shared" si="647"/>
        <v>1.8050000000000002</v>
      </c>
      <c r="BN726" s="13">
        <f t="shared" si="648"/>
        <v>31.150000000000002</v>
      </c>
      <c r="BO726" s="13">
        <f t="shared" si="649"/>
        <v>0.3125</v>
      </c>
      <c r="BP726" s="13">
        <f t="shared" si="650"/>
        <v>2.8499999999999998E-2</v>
      </c>
      <c r="BQ726" s="13">
        <f>((((BJ726/Q726)^2)+((BK726/W726)^2))^(1/2))*AD726</f>
        <v>1.6054291116027156E-4</v>
      </c>
      <c r="BR726" s="209">
        <f>(((((BJ726/Q726))^2)+((BL726/X726)^2))^(1/2))*AE726</f>
        <v>9.1866221386155368E-4</v>
      </c>
      <c r="BS726" s="209">
        <f>(((((BJ726/Q726))^2)+((BM726/Y726)^2))^(1/2))*AF726</f>
        <v>1.6098886369127232E-3</v>
      </c>
      <c r="BT726" s="209">
        <f>((((BJ726/Q726)^2)+((BN726/Z726)^2))^(1/2))*AG726</f>
        <v>2.7782842681346998E-2</v>
      </c>
      <c r="BU726" s="209">
        <f>((((BJ726/Q726)^2)+((BO726/AA726)^2))^(1/2))*AH726</f>
        <v>2.7872033187547148E-4</v>
      </c>
      <c r="BV726" s="209">
        <f>((((BJ726/Q726)^2)+((BP726/AB726)^2))^(1/2))*AI726</f>
        <v>1.9346441533263941E-5</v>
      </c>
      <c r="CI726"/>
      <c r="CJ726"/>
      <c r="CK726"/>
      <c r="CL726"/>
      <c r="CM726"/>
    </row>
    <row r="727" spans="1:91" s="65" customFormat="1" ht="12.95" customHeight="1" thickBot="1" x14ac:dyDescent="0.3">
      <c r="A727" s="13">
        <v>4.7248042775416303</v>
      </c>
      <c r="B727" s="13">
        <v>-74.090208868095601</v>
      </c>
      <c r="C727" s="13">
        <v>30</v>
      </c>
      <c r="D727" s="13">
        <v>38</v>
      </c>
      <c r="E727" s="13">
        <v>2488</v>
      </c>
      <c r="F727" s="3" t="s">
        <v>5</v>
      </c>
      <c r="G727" s="4" t="s">
        <v>661</v>
      </c>
      <c r="H727" s="5" t="s">
        <v>662</v>
      </c>
      <c r="I727" s="14" t="s">
        <v>1606</v>
      </c>
      <c r="J727" s="3" t="s">
        <v>1553</v>
      </c>
      <c r="K727" s="6">
        <v>40633</v>
      </c>
      <c r="L727" s="15">
        <v>12</v>
      </c>
      <c r="M727" s="3">
        <v>7</v>
      </c>
      <c r="N727" s="3">
        <f t="shared" si="617"/>
        <v>360</v>
      </c>
      <c r="O727" s="3">
        <v>30</v>
      </c>
      <c r="P727" s="14" t="s">
        <v>1554</v>
      </c>
      <c r="Q727" s="3">
        <v>400</v>
      </c>
      <c r="R727" s="14"/>
      <c r="S727" s="14"/>
      <c r="T727" s="14">
        <f>0.738210935315612*Q727</f>
        <v>295.28437412624481</v>
      </c>
      <c r="U727" s="17">
        <v>3.9E-2</v>
      </c>
      <c r="V727" s="27">
        <v>2.02</v>
      </c>
      <c r="W727" s="28">
        <v>10.1</v>
      </c>
      <c r="X727" s="27">
        <v>1.9</v>
      </c>
      <c r="Y727" s="155">
        <v>18.05</v>
      </c>
      <c r="Z727" s="28">
        <v>160.19999999999999</v>
      </c>
      <c r="AA727" s="21">
        <v>3.125</v>
      </c>
      <c r="AB727" s="222">
        <v>1.0149999999999999</v>
      </c>
      <c r="AC727" s="237">
        <f t="shared" si="618"/>
        <v>2.2144071659547872E-2</v>
      </c>
      <c r="AD727" s="22">
        <f t="shared" si="619"/>
        <v>0.11072035829773938</v>
      </c>
      <c r="AE727" s="22">
        <f t="shared" si="620"/>
        <v>2.0828582254030181E-2</v>
      </c>
      <c r="AF727" s="22">
        <f t="shared" si="621"/>
        <v>0.1978715314132867</v>
      </c>
      <c r="AG727" s="22">
        <f t="shared" si="622"/>
        <v>1.7561783563661233</v>
      </c>
      <c r="AH727" s="22">
        <f t="shared" si="623"/>
        <v>3.4257536602023325E-2</v>
      </c>
      <c r="AI727" s="238">
        <f t="shared" si="624"/>
        <v>8.4685636768576603E-3</v>
      </c>
      <c r="AJ727" s="247">
        <f t="shared" si="625"/>
        <v>6.1511310165410758E-5</v>
      </c>
      <c r="AK727" s="23">
        <f t="shared" si="626"/>
        <v>3.0755655082705384E-4</v>
      </c>
      <c r="AL727" s="23">
        <f t="shared" si="627"/>
        <v>5.7857172927861611E-5</v>
      </c>
      <c r="AM727" s="23">
        <f t="shared" si="628"/>
        <v>5.4964314281468526E-4</v>
      </c>
      <c r="AN727" s="23">
        <f t="shared" si="629"/>
        <v>4.8782732121281204E-3</v>
      </c>
      <c r="AO727" s="23">
        <f t="shared" si="630"/>
        <v>9.5159823894509231E-5</v>
      </c>
      <c r="AP727" s="248">
        <f t="shared" si="631"/>
        <v>2.3523787991271279E-5</v>
      </c>
      <c r="AQ727" s="256">
        <f t="shared" si="632"/>
        <v>307.55655082705385</v>
      </c>
      <c r="AR727" s="257">
        <f t="shared" si="633"/>
        <v>57.857172927861612</v>
      </c>
      <c r="AS727" s="257">
        <f t="shared" si="634"/>
        <v>549.64314281468523</v>
      </c>
      <c r="AT727" s="257">
        <f t="shared" si="635"/>
        <v>4878.2732121281206</v>
      </c>
      <c r="AU727" s="257">
        <f t="shared" si="636"/>
        <v>95.159823894509231</v>
      </c>
      <c r="AV727" s="258">
        <f t="shared" si="637"/>
        <v>23.523787991271277</v>
      </c>
      <c r="AW727" s="264">
        <v>1</v>
      </c>
      <c r="AX727" s="265">
        <f t="shared" si="638"/>
        <v>307.55655082705385</v>
      </c>
      <c r="AY727" s="265">
        <f t="shared" si="639"/>
        <v>57.857172927861612</v>
      </c>
      <c r="AZ727" s="265">
        <f t="shared" si="640"/>
        <v>549.64314281468523</v>
      </c>
      <c r="BA727" s="265">
        <f t="shared" si="641"/>
        <v>4878.2732121281206</v>
      </c>
      <c r="BB727" s="265">
        <f t="shared" si="642"/>
        <v>95.159823894509231</v>
      </c>
      <c r="BC727" s="266">
        <f t="shared" si="643"/>
        <v>23.523787991271277</v>
      </c>
      <c r="BD727" s="211">
        <f>'F. CONVERSIÓN DE CARBÓN A CARNE'!$F$20</f>
        <v>0.16207300021353654</v>
      </c>
      <c r="BG727" s="13">
        <v>0.1</v>
      </c>
      <c r="BH727" s="13">
        <f t="shared" si="644"/>
        <v>40</v>
      </c>
      <c r="BI727">
        <f>(((((BD727+BE727+BF727)/0.738210935315612)^2)+((BH727/Q727)^2))^(1/2))*T727</f>
        <v>71.237306235890216</v>
      </c>
      <c r="BJ727">
        <f t="shared" ref="BJ727:BJ728" si="652">(((BH727)^2)+((BI727^2))^(1/2))</f>
        <v>1671.2373062358902</v>
      </c>
      <c r="BK727" s="13">
        <f t="shared" si="645"/>
        <v>1.01</v>
      </c>
      <c r="BL727" s="13">
        <f t="shared" si="646"/>
        <v>0.19</v>
      </c>
      <c r="BM727" s="13">
        <f t="shared" si="647"/>
        <v>1.8050000000000002</v>
      </c>
      <c r="BN727" s="13">
        <f t="shared" si="648"/>
        <v>16.02</v>
      </c>
      <c r="BO727" s="13">
        <f t="shared" si="649"/>
        <v>0.3125</v>
      </c>
      <c r="BP727" s="13">
        <f t="shared" si="650"/>
        <v>0.10149999999999999</v>
      </c>
      <c r="BQ727" s="13">
        <f>((((BJ727/(Q727+R727+S727+T727))^2)+((BK727/W727)^2))^(1/2))*AD727</f>
        <v>0.26636591484786293</v>
      </c>
      <c r="BR727" s="209">
        <f>((((BJ727/(Q727+R727+S727+T727))^2)+((BL727/X727)^2))^(1/2))*AE727</f>
        <v>5.0108439426825704E-2</v>
      </c>
      <c r="BS727" s="209">
        <f>(((((BJ727/(Q727+R727+S727+T727))^2)+((BM727/Y727)^2))^(1/2))*AF727)</f>
        <v>0.47603017455484414</v>
      </c>
      <c r="BT727" s="209">
        <f>((((BJ727/(Q727+R727+S727+T727))^2)+((BN727/Z727)^2))^(1/2))*AG727</f>
        <v>4.2249326295670926</v>
      </c>
      <c r="BU727" s="209">
        <f>((((BJ727/(Q727+R727+S727+T727))^2)+((BO727/AA727)^2))^(1/2))*AH727</f>
        <v>8.241519642570018E-2</v>
      </c>
      <c r="BV727" s="209">
        <f>((((BJ727/(Q727+R727+S727+T727))^2)+((BP727/AB727)^2))^(1/2))*AI727</f>
        <v>2.0373278644634125E-2</v>
      </c>
      <c r="CI727"/>
      <c r="CJ727"/>
      <c r="CK727"/>
      <c r="CL727"/>
      <c r="CM727"/>
    </row>
    <row r="728" spans="1:91" s="65" customFormat="1" ht="12.95" customHeight="1" thickBot="1" x14ac:dyDescent="0.3">
      <c r="A728" s="13">
        <v>4.724941666666667</v>
      </c>
      <c r="B728" s="13">
        <v>-74.091144444444438</v>
      </c>
      <c r="C728" s="13">
        <v>30</v>
      </c>
      <c r="D728" s="13">
        <v>38</v>
      </c>
      <c r="E728" s="13">
        <v>2488</v>
      </c>
      <c r="F728" s="3" t="s">
        <v>5</v>
      </c>
      <c r="G728" s="4" t="s">
        <v>691</v>
      </c>
      <c r="H728" s="5" t="s">
        <v>692</v>
      </c>
      <c r="I728" s="14" t="s">
        <v>1606</v>
      </c>
      <c r="J728" s="3" t="s">
        <v>1553</v>
      </c>
      <c r="K728" s="6">
        <v>40633</v>
      </c>
      <c r="L728" s="15">
        <v>12</v>
      </c>
      <c r="M728" s="3">
        <v>2</v>
      </c>
      <c r="N728" s="3">
        <f t="shared" si="617"/>
        <v>96</v>
      </c>
      <c r="O728" s="3">
        <v>8</v>
      </c>
      <c r="P728" s="14" t="s">
        <v>1554</v>
      </c>
      <c r="Q728" s="3">
        <v>144</v>
      </c>
      <c r="R728" s="14"/>
      <c r="S728" s="14"/>
      <c r="T728" s="14">
        <f>0.738210935315612*Q728</f>
        <v>106.30237468544813</v>
      </c>
      <c r="U728" s="17">
        <v>3.9E-2</v>
      </c>
      <c r="V728" s="27">
        <v>2.02</v>
      </c>
      <c r="W728" s="28">
        <v>10.1</v>
      </c>
      <c r="X728" s="27">
        <v>1.9</v>
      </c>
      <c r="Y728" s="155">
        <v>18.05</v>
      </c>
      <c r="Z728" s="28">
        <v>160.19999999999999</v>
      </c>
      <c r="AA728" s="21">
        <v>3.125</v>
      </c>
      <c r="AB728" s="222">
        <v>1.0149999999999999</v>
      </c>
      <c r="AC728" s="237">
        <f t="shared" si="618"/>
        <v>7.9718657974372359E-3</v>
      </c>
      <c r="AD728" s="22">
        <f t="shared" si="619"/>
        <v>3.9859328987186173E-2</v>
      </c>
      <c r="AE728" s="22">
        <f t="shared" si="620"/>
        <v>7.4982896114508648E-3</v>
      </c>
      <c r="AF728" s="22">
        <f t="shared" si="621"/>
        <v>7.1233751308783219E-2</v>
      </c>
      <c r="AG728" s="22">
        <f t="shared" si="622"/>
        <v>0.63222420829180437</v>
      </c>
      <c r="AH728" s="22">
        <f t="shared" si="623"/>
        <v>1.2332713176728396E-2</v>
      </c>
      <c r="AI728" s="238">
        <f t="shared" si="624"/>
        <v>3.0486829236687578E-3</v>
      </c>
      <c r="AJ728" s="247">
        <f t="shared" si="625"/>
        <v>8.3040268723304545E-5</v>
      </c>
      <c r="AK728" s="23">
        <f t="shared" si="626"/>
        <v>4.1520134361652263E-4</v>
      </c>
      <c r="AL728" s="23">
        <f t="shared" si="627"/>
        <v>7.810718345261317E-5</v>
      </c>
      <c r="AM728" s="23">
        <f t="shared" si="628"/>
        <v>7.4201824279982516E-4</v>
      </c>
      <c r="AN728" s="23">
        <f t="shared" si="629"/>
        <v>6.5856688363729625E-3</v>
      </c>
      <c r="AO728" s="23">
        <f t="shared" si="630"/>
        <v>1.2846576225758745E-4</v>
      </c>
      <c r="AP728" s="248">
        <f t="shared" si="631"/>
        <v>3.175711378821623E-5</v>
      </c>
      <c r="AQ728" s="256">
        <f t="shared" si="632"/>
        <v>415.20134361652265</v>
      </c>
      <c r="AR728" s="257">
        <f t="shared" si="633"/>
        <v>78.107183452613171</v>
      </c>
      <c r="AS728" s="257">
        <f t="shared" si="634"/>
        <v>742.0182427998252</v>
      </c>
      <c r="AT728" s="257">
        <f t="shared" si="635"/>
        <v>6585.6688363729627</v>
      </c>
      <c r="AU728" s="257">
        <f t="shared" si="636"/>
        <v>128.46576225758744</v>
      </c>
      <c r="AV728" s="258">
        <f t="shared" si="637"/>
        <v>31.75711378821623</v>
      </c>
      <c r="AW728" s="264">
        <v>0</v>
      </c>
      <c r="AX728" s="265">
        <f t="shared" si="638"/>
        <v>0</v>
      </c>
      <c r="AY728" s="265">
        <f t="shared" si="639"/>
        <v>0</v>
      </c>
      <c r="AZ728" s="265">
        <f t="shared" si="640"/>
        <v>0</v>
      </c>
      <c r="BA728" s="265">
        <f t="shared" si="641"/>
        <v>0</v>
      </c>
      <c r="BB728" s="265">
        <f t="shared" si="642"/>
        <v>0</v>
      </c>
      <c r="BC728" s="266">
        <f t="shared" si="643"/>
        <v>0</v>
      </c>
      <c r="BD728" s="211">
        <f>'F. CONVERSIÓN DE CARBÓN A CARNE'!$F$20</f>
        <v>0.16207300021353654</v>
      </c>
      <c r="BG728" s="13">
        <v>0.1</v>
      </c>
      <c r="BH728" s="13">
        <f t="shared" si="644"/>
        <v>14.4</v>
      </c>
      <c r="BI728">
        <f>(((((BD728+BE728+BF728)/0.738210935315612)^2)+((BH728/Q728)^2))^(1/2))*T728</f>
        <v>25.64543024492048</v>
      </c>
      <c r="BJ728">
        <f t="shared" si="652"/>
        <v>233.00543024492049</v>
      </c>
      <c r="BK728" s="13">
        <f t="shared" si="645"/>
        <v>1.01</v>
      </c>
      <c r="BL728" s="13">
        <f t="shared" si="646"/>
        <v>0.19</v>
      </c>
      <c r="BM728" s="13">
        <f t="shared" si="647"/>
        <v>1.8050000000000002</v>
      </c>
      <c r="BN728" s="13">
        <f t="shared" si="648"/>
        <v>16.02</v>
      </c>
      <c r="BO728" s="13">
        <f t="shared" si="649"/>
        <v>0.3125</v>
      </c>
      <c r="BP728" s="13">
        <f t="shared" si="650"/>
        <v>0.10149999999999999</v>
      </c>
      <c r="BQ728" s="13">
        <f>((((BJ728/(Q728+R728+S728+T728))^2)+((BK728/W728)^2))^(1/2))*AD728</f>
        <v>3.7318359236431085E-2</v>
      </c>
      <c r="BR728" s="209">
        <f>((((BJ728/(Q728+R728+S728+T728))^2)+((BL728/X728)^2))^(1/2))*AE728</f>
        <v>7.0202854009127789E-3</v>
      </c>
      <c r="BS728" s="209">
        <f>(((((BJ728/(Q728+R728+S728+T728))^2)+((BM728/Y728)^2))^(1/2))*AF728)</f>
        <v>6.6692711308671396E-2</v>
      </c>
      <c r="BT728" s="209">
        <f>((((BJ728/(Q728+R728+S728+T728))^2)+((BN728/Z728)^2))^(1/2))*AG728</f>
        <v>0.59192090590854052</v>
      </c>
      <c r="BU728" s="209">
        <f>((((BJ728/(Q728+R728+S728+T728))^2)+((BO728/AA728)^2))^(1/2))*AH728</f>
        <v>1.1546522040974965E-2</v>
      </c>
      <c r="BV728" s="209">
        <f>((((BJ728/(Q728+R728+S728+T728))^2)+((BP728/AB728)^2))^(1/2))*AI728</f>
        <v>2.8543341655354673E-3</v>
      </c>
      <c r="CI728"/>
      <c r="CJ728"/>
      <c r="CK728"/>
      <c r="CL728"/>
      <c r="CM728"/>
    </row>
    <row r="729" spans="1:91" s="65" customFormat="1" ht="12.95" customHeight="1" thickBot="1" x14ac:dyDescent="0.3">
      <c r="A729" s="13">
        <v>4.7249718756313603</v>
      </c>
      <c r="B729" s="13">
        <v>-74.055692835938899</v>
      </c>
      <c r="C729" s="13">
        <v>34</v>
      </c>
      <c r="D729" s="13">
        <v>38</v>
      </c>
      <c r="E729" s="13">
        <v>2492</v>
      </c>
      <c r="F729" s="58" t="s">
        <v>13</v>
      </c>
      <c r="G729" s="59" t="s">
        <v>1236</v>
      </c>
      <c r="H729" s="60" t="s">
        <v>1237</v>
      </c>
      <c r="I729" s="16" t="s">
        <v>1606</v>
      </c>
      <c r="J729" s="16"/>
      <c r="K729" s="66">
        <v>40456</v>
      </c>
      <c r="L729" s="16">
        <v>3</v>
      </c>
      <c r="M729" s="16">
        <v>7</v>
      </c>
      <c r="N729" s="3">
        <f t="shared" si="617"/>
        <v>90</v>
      </c>
      <c r="O729" s="3">
        <v>30</v>
      </c>
      <c r="P729" s="16" t="s">
        <v>1554</v>
      </c>
      <c r="Q729" s="62">
        <v>550</v>
      </c>
      <c r="R729" s="14"/>
      <c r="S729" s="14"/>
      <c r="T729" s="14"/>
      <c r="U729" s="17">
        <v>3.9E-2</v>
      </c>
      <c r="V729" s="33">
        <v>0.36</v>
      </c>
      <c r="W729" s="34">
        <v>1.8</v>
      </c>
      <c r="X729" s="33">
        <v>10.3</v>
      </c>
      <c r="Y729" s="29">
        <f t="shared" ref="Y729:Y734" si="653">0.01805*1000</f>
        <v>18.05</v>
      </c>
      <c r="Z729" s="34">
        <v>311.5</v>
      </c>
      <c r="AA729" s="21">
        <f t="shared" ref="AA729:AA734" si="654">0.003125*1000</f>
        <v>3.125</v>
      </c>
      <c r="AB729" s="216">
        <v>0.28499999999999998</v>
      </c>
      <c r="AC729" s="237">
        <f t="shared" si="618"/>
        <v>3.1218269817035803E-3</v>
      </c>
      <c r="AD729" s="22">
        <f t="shared" si="619"/>
        <v>1.5609134908517902E-2</v>
      </c>
      <c r="AE729" s="22">
        <f t="shared" si="620"/>
        <v>8.9318938643185769E-2</v>
      </c>
      <c r="AF729" s="22">
        <f t="shared" si="621"/>
        <v>0.15652493616597118</v>
      </c>
      <c r="AG729" s="22">
        <f t="shared" si="622"/>
        <v>2.701247513335181</v>
      </c>
      <c r="AH729" s="22">
        <f t="shared" si="623"/>
        <v>2.7099192549510247E-2</v>
      </c>
      <c r="AI729" s="238">
        <f t="shared" si="624"/>
        <v>1.8810000000000001E-3</v>
      </c>
      <c r="AJ729" s="247">
        <f t="shared" si="625"/>
        <v>8.6717416158432791E-6</v>
      </c>
      <c r="AK729" s="23">
        <f t="shared" si="626"/>
        <v>4.3358708079216396E-5</v>
      </c>
      <c r="AL729" s="23">
        <f t="shared" si="627"/>
        <v>2.4810816289773824E-4</v>
      </c>
      <c r="AM729" s="23">
        <f t="shared" si="628"/>
        <v>4.3479148934991998E-4</v>
      </c>
      <c r="AN729" s="23">
        <f t="shared" si="629"/>
        <v>7.503465314819947E-3</v>
      </c>
      <c r="AO729" s="23">
        <f t="shared" si="630"/>
        <v>7.5275534859750687E-5</v>
      </c>
      <c r="AP729" s="248">
        <f t="shared" si="631"/>
        <v>5.2249999999999999E-6</v>
      </c>
      <c r="AQ729" s="256">
        <f t="shared" si="632"/>
        <v>43.358708079216399</v>
      </c>
      <c r="AR729" s="257">
        <f t="shared" si="633"/>
        <v>248.10816289773825</v>
      </c>
      <c r="AS729" s="257">
        <f t="shared" si="634"/>
        <v>434.79148934991997</v>
      </c>
      <c r="AT729" s="257">
        <f t="shared" si="635"/>
        <v>7503.4653148199468</v>
      </c>
      <c r="AU729" s="257">
        <f t="shared" si="636"/>
        <v>75.275534859750692</v>
      </c>
      <c r="AV729" s="258">
        <f t="shared" si="637"/>
        <v>5.2249999999999996</v>
      </c>
      <c r="AW729" s="264">
        <v>1</v>
      </c>
      <c r="AX729" s="265">
        <f t="shared" si="638"/>
        <v>43.358708079216399</v>
      </c>
      <c r="AY729" s="265">
        <f t="shared" si="639"/>
        <v>248.10816289773825</v>
      </c>
      <c r="AZ729" s="265">
        <f t="shared" si="640"/>
        <v>434.79148934991997</v>
      </c>
      <c r="BA729" s="265">
        <f t="shared" si="641"/>
        <v>7503.4653148199468</v>
      </c>
      <c r="BB729" s="265">
        <f t="shared" si="642"/>
        <v>75.275534859750692</v>
      </c>
      <c r="BC729" s="266">
        <f t="shared" si="643"/>
        <v>5.2249999999999996</v>
      </c>
      <c r="BG729" s="13">
        <v>0.1</v>
      </c>
      <c r="BH729" s="13">
        <f t="shared" si="644"/>
        <v>55</v>
      </c>
      <c r="BI729"/>
      <c r="BJ729">
        <f t="shared" ref="BJ729:BJ736" si="655">BH729</f>
        <v>55</v>
      </c>
      <c r="BK729" s="13">
        <f t="shared" si="645"/>
        <v>0.18000000000000002</v>
      </c>
      <c r="BL729" s="13">
        <f t="shared" si="646"/>
        <v>1.03</v>
      </c>
      <c r="BM729" s="13">
        <f t="shared" si="647"/>
        <v>1.8050000000000002</v>
      </c>
      <c r="BN729" s="13">
        <f t="shared" si="648"/>
        <v>31.150000000000002</v>
      </c>
      <c r="BO729" s="13">
        <f t="shared" si="649"/>
        <v>0.3125</v>
      </c>
      <c r="BP729" s="13">
        <f t="shared" si="650"/>
        <v>2.8499999999999998E-2</v>
      </c>
      <c r="BQ729" s="13">
        <f t="shared" ref="BQ729:BQ736" si="656">((((BJ729/Q729)^2)+((BK729/W729)^2))^(1/2))*AD729</f>
        <v>2.2074650284537342E-3</v>
      </c>
      <c r="BR729" s="209">
        <f t="shared" ref="BR729:BR736" si="657">(((((BJ729/Q729))^2)+((BL729/X729)^2))^(1/2))*AE729</f>
        <v>1.2631605440596364E-2</v>
      </c>
      <c r="BS729" s="209">
        <f t="shared" ref="BS729:BS736" si="658">(((((BJ729/Q729))^2)+((BM729/Y729)^2))^(1/2))*AF729</f>
        <v>2.2135968757549945E-2</v>
      </c>
      <c r="BT729" s="209">
        <f t="shared" ref="BT729:BT736" si="659">((((BJ729/Q729)^2)+((BN729/Z729)^2))^(1/2))*AG729</f>
        <v>0.38201408686852117</v>
      </c>
      <c r="BU729" s="209">
        <f t="shared" ref="BU729:BU736" si="660">((((BJ729/Q729)^2)+((BO729/AA729)^2))^(1/2))*AH729</f>
        <v>3.8324045632877331E-3</v>
      </c>
      <c r="BV729" s="209">
        <f t="shared" ref="BV729:BV736" si="661">((((BJ729/Q729)^2)+((BP729/AB729)^2))^(1/2))*AI729</f>
        <v>2.6601357108237925E-4</v>
      </c>
      <c r="CI729"/>
      <c r="CJ729"/>
      <c r="CK729"/>
      <c r="CL729"/>
      <c r="CM729"/>
    </row>
    <row r="730" spans="1:91" s="65" customFormat="1" ht="12.95" customHeight="1" thickBot="1" x14ac:dyDescent="0.3">
      <c r="A730" s="13">
        <v>4.7251304960846401</v>
      </c>
      <c r="B730" s="13">
        <v>-74.056723972943303</v>
      </c>
      <c r="C730" s="13">
        <v>34</v>
      </c>
      <c r="D730" s="13">
        <v>38</v>
      </c>
      <c r="E730" s="13">
        <v>2492</v>
      </c>
      <c r="F730" s="58" t="s">
        <v>13</v>
      </c>
      <c r="G730" s="59" t="s">
        <v>895</v>
      </c>
      <c r="H730" s="60" t="s">
        <v>896</v>
      </c>
      <c r="I730" s="16" t="s">
        <v>1606</v>
      </c>
      <c r="J730" s="16"/>
      <c r="K730" s="66">
        <v>40456</v>
      </c>
      <c r="L730" s="16">
        <v>11</v>
      </c>
      <c r="M730" s="16">
        <v>7</v>
      </c>
      <c r="N730" s="3">
        <f t="shared" si="617"/>
        <v>330</v>
      </c>
      <c r="O730" s="3">
        <v>30</v>
      </c>
      <c r="P730" s="16" t="s">
        <v>1554</v>
      </c>
      <c r="Q730" s="62">
        <v>550</v>
      </c>
      <c r="R730" s="14"/>
      <c r="S730" s="14"/>
      <c r="T730" s="14"/>
      <c r="U730" s="17">
        <v>3.9E-2</v>
      </c>
      <c r="V730" s="33">
        <v>0.36</v>
      </c>
      <c r="W730" s="34">
        <v>1.8</v>
      </c>
      <c r="X730" s="33">
        <v>10.3</v>
      </c>
      <c r="Y730" s="29">
        <f t="shared" si="653"/>
        <v>18.05</v>
      </c>
      <c r="Z730" s="34">
        <v>311.5</v>
      </c>
      <c r="AA730" s="21">
        <f t="shared" si="654"/>
        <v>3.125</v>
      </c>
      <c r="AB730" s="216">
        <v>0.28499999999999998</v>
      </c>
      <c r="AC730" s="237">
        <f t="shared" si="618"/>
        <v>3.1218269817035803E-3</v>
      </c>
      <c r="AD730" s="22">
        <f t="shared" si="619"/>
        <v>1.5609134908517902E-2</v>
      </c>
      <c r="AE730" s="22">
        <f t="shared" si="620"/>
        <v>8.9318938643185769E-2</v>
      </c>
      <c r="AF730" s="22">
        <f t="shared" si="621"/>
        <v>0.15652493616597118</v>
      </c>
      <c r="AG730" s="22">
        <f t="shared" si="622"/>
        <v>2.701247513335181</v>
      </c>
      <c r="AH730" s="22">
        <f t="shared" si="623"/>
        <v>2.7099192549510247E-2</v>
      </c>
      <c r="AI730" s="238">
        <f t="shared" si="624"/>
        <v>1.8810000000000001E-3</v>
      </c>
      <c r="AJ730" s="247">
        <f t="shared" si="625"/>
        <v>8.6717416158432791E-6</v>
      </c>
      <c r="AK730" s="23">
        <f t="shared" si="626"/>
        <v>4.3358708079216396E-5</v>
      </c>
      <c r="AL730" s="23">
        <f t="shared" si="627"/>
        <v>2.4810816289773824E-4</v>
      </c>
      <c r="AM730" s="23">
        <f t="shared" si="628"/>
        <v>4.3479148934991998E-4</v>
      </c>
      <c r="AN730" s="23">
        <f t="shared" si="629"/>
        <v>7.503465314819947E-3</v>
      </c>
      <c r="AO730" s="23">
        <f t="shared" si="630"/>
        <v>7.5275534859750687E-5</v>
      </c>
      <c r="AP730" s="248">
        <f t="shared" si="631"/>
        <v>5.2249999999999999E-6</v>
      </c>
      <c r="AQ730" s="256">
        <f t="shared" si="632"/>
        <v>43.358708079216399</v>
      </c>
      <c r="AR730" s="257">
        <f t="shared" si="633"/>
        <v>248.10816289773825</v>
      </c>
      <c r="AS730" s="257">
        <f t="shared" si="634"/>
        <v>434.79148934991997</v>
      </c>
      <c r="AT730" s="257">
        <f t="shared" si="635"/>
        <v>7503.4653148199468</v>
      </c>
      <c r="AU730" s="257">
        <f t="shared" si="636"/>
        <v>75.275534859750692</v>
      </c>
      <c r="AV730" s="258">
        <f t="shared" si="637"/>
        <v>5.2249999999999996</v>
      </c>
      <c r="AW730" s="264">
        <v>1</v>
      </c>
      <c r="AX730" s="265">
        <f t="shared" si="638"/>
        <v>43.358708079216399</v>
      </c>
      <c r="AY730" s="265">
        <f t="shared" si="639"/>
        <v>248.10816289773825</v>
      </c>
      <c r="AZ730" s="265">
        <f t="shared" si="640"/>
        <v>434.79148934991997</v>
      </c>
      <c r="BA730" s="265">
        <f t="shared" si="641"/>
        <v>7503.4653148199468</v>
      </c>
      <c r="BB730" s="265">
        <f t="shared" si="642"/>
        <v>75.275534859750692</v>
      </c>
      <c r="BC730" s="266">
        <f t="shared" si="643"/>
        <v>5.2249999999999996</v>
      </c>
      <c r="BG730" s="13">
        <v>0.1</v>
      </c>
      <c r="BH730" s="13">
        <f t="shared" si="644"/>
        <v>55</v>
      </c>
      <c r="BI730"/>
      <c r="BJ730">
        <f t="shared" si="655"/>
        <v>55</v>
      </c>
      <c r="BK730" s="13">
        <f t="shared" si="645"/>
        <v>0.18000000000000002</v>
      </c>
      <c r="BL730" s="13">
        <f t="shared" si="646"/>
        <v>1.03</v>
      </c>
      <c r="BM730" s="13">
        <f t="shared" si="647"/>
        <v>1.8050000000000002</v>
      </c>
      <c r="BN730" s="13">
        <f t="shared" si="648"/>
        <v>31.150000000000002</v>
      </c>
      <c r="BO730" s="13">
        <f t="shared" si="649"/>
        <v>0.3125</v>
      </c>
      <c r="BP730" s="13">
        <f t="shared" si="650"/>
        <v>2.8499999999999998E-2</v>
      </c>
      <c r="BQ730" s="13">
        <f t="shared" si="656"/>
        <v>2.2074650284537342E-3</v>
      </c>
      <c r="BR730" s="209">
        <f t="shared" si="657"/>
        <v>1.2631605440596364E-2</v>
      </c>
      <c r="BS730" s="209">
        <f t="shared" si="658"/>
        <v>2.2135968757549945E-2</v>
      </c>
      <c r="BT730" s="209">
        <f t="shared" si="659"/>
        <v>0.38201408686852117</v>
      </c>
      <c r="BU730" s="209">
        <f t="shared" si="660"/>
        <v>3.8324045632877331E-3</v>
      </c>
      <c r="BV730" s="209">
        <f t="shared" si="661"/>
        <v>2.6601357108237925E-4</v>
      </c>
      <c r="CI730"/>
      <c r="CJ730"/>
      <c r="CK730"/>
      <c r="CL730"/>
      <c r="CM730"/>
    </row>
    <row r="731" spans="1:91" s="65" customFormat="1" ht="12.95" customHeight="1" thickBot="1" x14ac:dyDescent="0.3">
      <c r="A731" s="13">
        <v>4.7254337011062102</v>
      </c>
      <c r="B731" s="13">
        <v>-74.056438981770697</v>
      </c>
      <c r="C731" s="13">
        <v>34</v>
      </c>
      <c r="D731" s="13">
        <v>38</v>
      </c>
      <c r="E731" s="13">
        <v>2492</v>
      </c>
      <c r="F731" s="58" t="s">
        <v>13</v>
      </c>
      <c r="G731" s="59" t="s">
        <v>935</v>
      </c>
      <c r="H731" s="60" t="s">
        <v>936</v>
      </c>
      <c r="I731" s="16" t="s">
        <v>1606</v>
      </c>
      <c r="J731" s="16"/>
      <c r="K731" s="66">
        <v>40456</v>
      </c>
      <c r="L731" s="16">
        <v>10</v>
      </c>
      <c r="M731" s="16">
        <v>7</v>
      </c>
      <c r="N731" s="3">
        <f t="shared" si="617"/>
        <v>300</v>
      </c>
      <c r="O731" s="3">
        <v>30</v>
      </c>
      <c r="P731" s="16" t="s">
        <v>1554</v>
      </c>
      <c r="Q731" s="62">
        <v>550</v>
      </c>
      <c r="R731" s="14"/>
      <c r="S731" s="14"/>
      <c r="T731" s="14"/>
      <c r="U731" s="17">
        <v>3.9E-2</v>
      </c>
      <c r="V731" s="33">
        <v>0.36</v>
      </c>
      <c r="W731" s="34">
        <v>1.8</v>
      </c>
      <c r="X731" s="33">
        <v>10.3</v>
      </c>
      <c r="Y731" s="29">
        <f t="shared" si="653"/>
        <v>18.05</v>
      </c>
      <c r="Z731" s="34">
        <v>311.5</v>
      </c>
      <c r="AA731" s="21">
        <f t="shared" si="654"/>
        <v>3.125</v>
      </c>
      <c r="AB731" s="216">
        <v>0.28499999999999998</v>
      </c>
      <c r="AC731" s="237">
        <f t="shared" si="618"/>
        <v>3.1218269817035803E-3</v>
      </c>
      <c r="AD731" s="22">
        <f t="shared" si="619"/>
        <v>1.5609134908517902E-2</v>
      </c>
      <c r="AE731" s="22">
        <f t="shared" si="620"/>
        <v>8.9318938643185769E-2</v>
      </c>
      <c r="AF731" s="22">
        <f t="shared" si="621"/>
        <v>0.15652493616597118</v>
      </c>
      <c r="AG731" s="22">
        <f t="shared" si="622"/>
        <v>2.701247513335181</v>
      </c>
      <c r="AH731" s="22">
        <f t="shared" si="623"/>
        <v>2.7099192549510247E-2</v>
      </c>
      <c r="AI731" s="238">
        <f t="shared" si="624"/>
        <v>1.8810000000000001E-3</v>
      </c>
      <c r="AJ731" s="247">
        <f t="shared" si="625"/>
        <v>8.6717416158432791E-6</v>
      </c>
      <c r="AK731" s="23">
        <f t="shared" si="626"/>
        <v>4.3358708079216396E-5</v>
      </c>
      <c r="AL731" s="23">
        <f t="shared" si="627"/>
        <v>2.4810816289773824E-4</v>
      </c>
      <c r="AM731" s="23">
        <f t="shared" si="628"/>
        <v>4.3479148934991998E-4</v>
      </c>
      <c r="AN731" s="23">
        <f t="shared" si="629"/>
        <v>7.503465314819947E-3</v>
      </c>
      <c r="AO731" s="23">
        <f t="shared" si="630"/>
        <v>7.5275534859750687E-5</v>
      </c>
      <c r="AP731" s="248">
        <f t="shared" si="631"/>
        <v>5.2249999999999999E-6</v>
      </c>
      <c r="AQ731" s="256">
        <f t="shared" si="632"/>
        <v>43.358708079216399</v>
      </c>
      <c r="AR731" s="257">
        <f t="shared" si="633"/>
        <v>248.10816289773825</v>
      </c>
      <c r="AS731" s="257">
        <f t="shared" si="634"/>
        <v>434.79148934991997</v>
      </c>
      <c r="AT731" s="257">
        <f t="shared" si="635"/>
        <v>7503.4653148199468</v>
      </c>
      <c r="AU731" s="257">
        <f t="shared" si="636"/>
        <v>75.275534859750692</v>
      </c>
      <c r="AV731" s="258">
        <f t="shared" si="637"/>
        <v>5.2249999999999996</v>
      </c>
      <c r="AW731" s="264">
        <v>1</v>
      </c>
      <c r="AX731" s="265">
        <f t="shared" si="638"/>
        <v>43.358708079216399</v>
      </c>
      <c r="AY731" s="265">
        <f t="shared" si="639"/>
        <v>248.10816289773825</v>
      </c>
      <c r="AZ731" s="265">
        <f t="shared" si="640"/>
        <v>434.79148934991997</v>
      </c>
      <c r="BA731" s="265">
        <f t="shared" si="641"/>
        <v>7503.4653148199468</v>
      </c>
      <c r="BB731" s="265">
        <f t="shared" si="642"/>
        <v>75.275534859750692</v>
      </c>
      <c r="BC731" s="266">
        <f t="shared" si="643"/>
        <v>5.2249999999999996</v>
      </c>
      <c r="BG731" s="13">
        <v>0.1</v>
      </c>
      <c r="BH731" s="13">
        <f t="shared" si="644"/>
        <v>55</v>
      </c>
      <c r="BI731"/>
      <c r="BJ731">
        <f t="shared" si="655"/>
        <v>55</v>
      </c>
      <c r="BK731" s="13">
        <f t="shared" si="645"/>
        <v>0.18000000000000002</v>
      </c>
      <c r="BL731" s="13">
        <f t="shared" si="646"/>
        <v>1.03</v>
      </c>
      <c r="BM731" s="13">
        <f t="shared" si="647"/>
        <v>1.8050000000000002</v>
      </c>
      <c r="BN731" s="13">
        <f t="shared" si="648"/>
        <v>31.150000000000002</v>
      </c>
      <c r="BO731" s="13">
        <f t="shared" si="649"/>
        <v>0.3125</v>
      </c>
      <c r="BP731" s="13">
        <f t="shared" si="650"/>
        <v>2.8499999999999998E-2</v>
      </c>
      <c r="BQ731" s="13">
        <f t="shared" si="656"/>
        <v>2.2074650284537342E-3</v>
      </c>
      <c r="BR731" s="209">
        <f t="shared" si="657"/>
        <v>1.2631605440596364E-2</v>
      </c>
      <c r="BS731" s="209">
        <f t="shared" si="658"/>
        <v>2.2135968757549945E-2</v>
      </c>
      <c r="BT731" s="209">
        <f t="shared" si="659"/>
        <v>0.38201408686852117</v>
      </c>
      <c r="BU731" s="209">
        <f t="shared" si="660"/>
        <v>3.8324045632877331E-3</v>
      </c>
      <c r="BV731" s="209">
        <f t="shared" si="661"/>
        <v>2.6601357108237925E-4</v>
      </c>
      <c r="CI731"/>
      <c r="CJ731"/>
      <c r="CK731"/>
      <c r="CL731"/>
      <c r="CM731"/>
    </row>
    <row r="732" spans="1:91" s="65" customFormat="1" ht="12.95" customHeight="1" thickBot="1" x14ac:dyDescent="0.3">
      <c r="A732" s="13">
        <v>4.7255278092328501</v>
      </c>
      <c r="B732" s="13">
        <v>-74.113459864334203</v>
      </c>
      <c r="C732" s="13">
        <v>28</v>
      </c>
      <c r="D732" s="13">
        <v>38</v>
      </c>
      <c r="E732" s="13">
        <v>1999</v>
      </c>
      <c r="F732" s="83" t="s">
        <v>13</v>
      </c>
      <c r="G732" s="59" t="s">
        <v>1472</v>
      </c>
      <c r="H732" s="60" t="s">
        <v>1473</v>
      </c>
      <c r="I732" s="93" t="s">
        <v>1587</v>
      </c>
      <c r="J732" s="71"/>
      <c r="K732" s="84">
        <v>41036</v>
      </c>
      <c r="L732" s="16">
        <v>12</v>
      </c>
      <c r="M732" s="93">
        <v>7</v>
      </c>
      <c r="N732" s="3">
        <f t="shared" si="617"/>
        <v>360</v>
      </c>
      <c r="O732" s="3">
        <v>30</v>
      </c>
      <c r="P732" s="93" t="s">
        <v>1554</v>
      </c>
      <c r="Q732" s="62">
        <v>550</v>
      </c>
      <c r="R732" s="14"/>
      <c r="S732" s="14"/>
      <c r="T732" s="14"/>
      <c r="U732" s="17">
        <v>3.9E-2</v>
      </c>
      <c r="V732" s="33">
        <v>0.36</v>
      </c>
      <c r="W732" s="34">
        <v>1.8</v>
      </c>
      <c r="X732" s="33">
        <v>10.3</v>
      </c>
      <c r="Y732" s="29">
        <f t="shared" si="653"/>
        <v>18.05</v>
      </c>
      <c r="Z732" s="34">
        <v>311.5</v>
      </c>
      <c r="AA732" s="21">
        <f t="shared" si="654"/>
        <v>3.125</v>
      </c>
      <c r="AB732" s="216">
        <v>0.28499999999999998</v>
      </c>
      <c r="AC732" s="237">
        <f t="shared" si="618"/>
        <v>3.1218269817035803E-3</v>
      </c>
      <c r="AD732" s="22">
        <f t="shared" si="619"/>
        <v>1.5609134908517902E-2</v>
      </c>
      <c r="AE732" s="22">
        <f t="shared" si="620"/>
        <v>8.9318938643185769E-2</v>
      </c>
      <c r="AF732" s="22">
        <f t="shared" si="621"/>
        <v>0.15652493616597118</v>
      </c>
      <c r="AG732" s="22">
        <f t="shared" si="622"/>
        <v>2.701247513335181</v>
      </c>
      <c r="AH732" s="22">
        <f t="shared" si="623"/>
        <v>2.7099192549510247E-2</v>
      </c>
      <c r="AI732" s="238">
        <f t="shared" si="624"/>
        <v>1.8810000000000001E-3</v>
      </c>
      <c r="AJ732" s="247">
        <f t="shared" si="625"/>
        <v>8.6717416158432791E-6</v>
      </c>
      <c r="AK732" s="23">
        <f t="shared" si="626"/>
        <v>4.3358708079216396E-5</v>
      </c>
      <c r="AL732" s="23">
        <f t="shared" si="627"/>
        <v>2.4810816289773824E-4</v>
      </c>
      <c r="AM732" s="23">
        <f t="shared" si="628"/>
        <v>4.3479148934991998E-4</v>
      </c>
      <c r="AN732" s="23">
        <f t="shared" si="629"/>
        <v>7.503465314819947E-3</v>
      </c>
      <c r="AO732" s="23">
        <f t="shared" si="630"/>
        <v>7.5275534859750687E-5</v>
      </c>
      <c r="AP732" s="248">
        <f t="shared" si="631"/>
        <v>5.2249999999999999E-6</v>
      </c>
      <c r="AQ732" s="256">
        <f t="shared" si="632"/>
        <v>43.358708079216399</v>
      </c>
      <c r="AR732" s="257">
        <f t="shared" si="633"/>
        <v>248.10816289773825</v>
      </c>
      <c r="AS732" s="257">
        <f t="shared" si="634"/>
        <v>434.79148934991997</v>
      </c>
      <c r="AT732" s="257">
        <f t="shared" si="635"/>
        <v>7503.4653148199468</v>
      </c>
      <c r="AU732" s="257">
        <f t="shared" si="636"/>
        <v>75.275534859750692</v>
      </c>
      <c r="AV732" s="258">
        <f t="shared" si="637"/>
        <v>5.2249999999999996</v>
      </c>
      <c r="AW732" s="264">
        <v>1</v>
      </c>
      <c r="AX732" s="265">
        <f t="shared" si="638"/>
        <v>43.358708079216399</v>
      </c>
      <c r="AY732" s="265">
        <f t="shared" si="639"/>
        <v>248.10816289773825</v>
      </c>
      <c r="AZ732" s="265">
        <f t="shared" si="640"/>
        <v>434.79148934991997</v>
      </c>
      <c r="BA732" s="265">
        <f t="shared" si="641"/>
        <v>7503.4653148199468</v>
      </c>
      <c r="BB732" s="265">
        <f t="shared" si="642"/>
        <v>75.275534859750692</v>
      </c>
      <c r="BC732" s="266">
        <f t="shared" si="643"/>
        <v>5.2249999999999996</v>
      </c>
      <c r="BG732" s="13">
        <v>0.1</v>
      </c>
      <c r="BH732" s="13">
        <f t="shared" si="644"/>
        <v>55</v>
      </c>
      <c r="BI732"/>
      <c r="BJ732">
        <f t="shared" si="655"/>
        <v>55</v>
      </c>
      <c r="BK732" s="13">
        <f t="shared" si="645"/>
        <v>0.18000000000000002</v>
      </c>
      <c r="BL732" s="13">
        <f t="shared" si="646"/>
        <v>1.03</v>
      </c>
      <c r="BM732" s="13">
        <f t="shared" si="647"/>
        <v>1.8050000000000002</v>
      </c>
      <c r="BN732" s="13">
        <f t="shared" si="648"/>
        <v>31.150000000000002</v>
      </c>
      <c r="BO732" s="13">
        <f t="shared" si="649"/>
        <v>0.3125</v>
      </c>
      <c r="BP732" s="13">
        <f t="shared" si="650"/>
        <v>2.8499999999999998E-2</v>
      </c>
      <c r="BQ732" s="13">
        <f t="shared" si="656"/>
        <v>2.2074650284537342E-3</v>
      </c>
      <c r="BR732" s="209">
        <f t="shared" si="657"/>
        <v>1.2631605440596364E-2</v>
      </c>
      <c r="BS732" s="209">
        <f t="shared" si="658"/>
        <v>2.2135968757549945E-2</v>
      </c>
      <c r="BT732" s="209">
        <f t="shared" si="659"/>
        <v>0.38201408686852117</v>
      </c>
      <c r="BU732" s="209">
        <f t="shared" si="660"/>
        <v>3.8324045632877331E-3</v>
      </c>
      <c r="BV732" s="209">
        <f t="shared" si="661"/>
        <v>2.6601357108237925E-4</v>
      </c>
      <c r="CI732"/>
      <c r="CJ732"/>
      <c r="CK732"/>
      <c r="CL732"/>
      <c r="CM732"/>
    </row>
    <row r="733" spans="1:91" s="65" customFormat="1" ht="12.95" customHeight="1" thickBot="1" x14ac:dyDescent="0.3">
      <c r="A733" s="13">
        <v>4.7256198742501097</v>
      </c>
      <c r="B733" s="13">
        <v>-74.113495518781903</v>
      </c>
      <c r="C733" s="13">
        <v>28</v>
      </c>
      <c r="D733" s="13">
        <v>38</v>
      </c>
      <c r="E733" s="13">
        <v>1999</v>
      </c>
      <c r="F733" s="83" t="s">
        <v>13</v>
      </c>
      <c r="G733" s="59" t="s">
        <v>1470</v>
      </c>
      <c r="H733" s="60" t="s">
        <v>1471</v>
      </c>
      <c r="I733" s="93" t="s">
        <v>1587</v>
      </c>
      <c r="J733" s="71"/>
      <c r="K733" s="84">
        <v>41036</v>
      </c>
      <c r="L733" s="16">
        <v>12</v>
      </c>
      <c r="M733" s="93">
        <v>7</v>
      </c>
      <c r="N733" s="3">
        <f t="shared" si="617"/>
        <v>360</v>
      </c>
      <c r="O733" s="3">
        <v>30</v>
      </c>
      <c r="P733" s="93" t="s">
        <v>1554</v>
      </c>
      <c r="Q733" s="62">
        <v>550</v>
      </c>
      <c r="R733" s="14"/>
      <c r="S733" s="14"/>
      <c r="T733" s="14"/>
      <c r="U733" s="17">
        <v>3.9E-2</v>
      </c>
      <c r="V733" s="145">
        <v>0.36</v>
      </c>
      <c r="W733" s="150">
        <v>1.8</v>
      </c>
      <c r="X733" s="152">
        <v>10.3</v>
      </c>
      <c r="Y733" s="156">
        <f t="shared" si="653"/>
        <v>18.05</v>
      </c>
      <c r="Z733" s="150">
        <v>311.5</v>
      </c>
      <c r="AA733" s="157">
        <f t="shared" si="654"/>
        <v>3.125</v>
      </c>
      <c r="AB733" s="227">
        <v>0.28499999999999998</v>
      </c>
      <c r="AC733" s="237">
        <f t="shared" si="618"/>
        <v>3.1218269817035803E-3</v>
      </c>
      <c r="AD733" s="22">
        <f t="shared" si="619"/>
        <v>1.5609134908517902E-2</v>
      </c>
      <c r="AE733" s="22">
        <f t="shared" si="620"/>
        <v>8.9318938643185769E-2</v>
      </c>
      <c r="AF733" s="22">
        <f t="shared" si="621"/>
        <v>0.15652493616597118</v>
      </c>
      <c r="AG733" s="22">
        <f t="shared" si="622"/>
        <v>2.701247513335181</v>
      </c>
      <c r="AH733" s="22">
        <f t="shared" si="623"/>
        <v>2.7099192549510247E-2</v>
      </c>
      <c r="AI733" s="238">
        <f t="shared" si="624"/>
        <v>1.8810000000000001E-3</v>
      </c>
      <c r="AJ733" s="247">
        <f t="shared" si="625"/>
        <v>8.6717416158432791E-6</v>
      </c>
      <c r="AK733" s="23">
        <f t="shared" si="626"/>
        <v>4.3358708079216396E-5</v>
      </c>
      <c r="AL733" s="23">
        <f t="shared" si="627"/>
        <v>2.4810816289773824E-4</v>
      </c>
      <c r="AM733" s="23">
        <f t="shared" si="628"/>
        <v>4.3479148934991998E-4</v>
      </c>
      <c r="AN733" s="23">
        <f t="shared" si="629"/>
        <v>7.503465314819947E-3</v>
      </c>
      <c r="AO733" s="23">
        <f t="shared" si="630"/>
        <v>7.5275534859750687E-5</v>
      </c>
      <c r="AP733" s="248">
        <f t="shared" si="631"/>
        <v>5.2249999999999999E-6</v>
      </c>
      <c r="AQ733" s="256">
        <f t="shared" si="632"/>
        <v>43.358708079216399</v>
      </c>
      <c r="AR733" s="257">
        <f t="shared" si="633"/>
        <v>248.10816289773825</v>
      </c>
      <c r="AS733" s="257">
        <f t="shared" si="634"/>
        <v>434.79148934991997</v>
      </c>
      <c r="AT733" s="257">
        <f t="shared" si="635"/>
        <v>7503.4653148199468</v>
      </c>
      <c r="AU733" s="257">
        <f t="shared" si="636"/>
        <v>75.275534859750692</v>
      </c>
      <c r="AV733" s="258">
        <f t="shared" si="637"/>
        <v>5.2249999999999996</v>
      </c>
      <c r="AW733" s="264">
        <v>1</v>
      </c>
      <c r="AX733" s="265">
        <f t="shared" si="638"/>
        <v>43.358708079216399</v>
      </c>
      <c r="AY733" s="265">
        <f t="shared" si="639"/>
        <v>248.10816289773825</v>
      </c>
      <c r="AZ733" s="265">
        <f t="shared" si="640"/>
        <v>434.79148934991997</v>
      </c>
      <c r="BA733" s="265">
        <f t="shared" si="641"/>
        <v>7503.4653148199468</v>
      </c>
      <c r="BB733" s="265">
        <f t="shared" si="642"/>
        <v>75.275534859750692</v>
      </c>
      <c r="BC733" s="266">
        <f t="shared" si="643"/>
        <v>5.2249999999999996</v>
      </c>
      <c r="BG733" s="13">
        <v>0.1</v>
      </c>
      <c r="BH733" s="13">
        <f t="shared" si="644"/>
        <v>55</v>
      </c>
      <c r="BI733"/>
      <c r="BJ733">
        <f t="shared" si="655"/>
        <v>55</v>
      </c>
      <c r="BK733" s="13">
        <f t="shared" si="645"/>
        <v>0.18000000000000002</v>
      </c>
      <c r="BL733" s="13">
        <f t="shared" si="646"/>
        <v>1.03</v>
      </c>
      <c r="BM733" s="13">
        <f t="shared" si="647"/>
        <v>1.8050000000000002</v>
      </c>
      <c r="BN733" s="13">
        <f t="shared" si="648"/>
        <v>31.150000000000002</v>
      </c>
      <c r="BO733" s="13">
        <f t="shared" si="649"/>
        <v>0.3125</v>
      </c>
      <c r="BP733" s="13">
        <f t="shared" si="650"/>
        <v>2.8499999999999998E-2</v>
      </c>
      <c r="BQ733" s="13">
        <f t="shared" si="656"/>
        <v>2.2074650284537342E-3</v>
      </c>
      <c r="BR733" s="209">
        <f t="shared" si="657"/>
        <v>1.2631605440596364E-2</v>
      </c>
      <c r="BS733" s="209">
        <f t="shared" si="658"/>
        <v>2.2135968757549945E-2</v>
      </c>
      <c r="BT733" s="209">
        <f t="shared" si="659"/>
        <v>0.38201408686852117</v>
      </c>
      <c r="BU733" s="209">
        <f t="shared" si="660"/>
        <v>3.8324045632877331E-3</v>
      </c>
      <c r="BV733" s="209">
        <f t="shared" si="661"/>
        <v>2.6601357108237925E-4</v>
      </c>
      <c r="CI733"/>
      <c r="CJ733"/>
      <c r="CK733"/>
      <c r="CL733"/>
      <c r="CM733"/>
    </row>
    <row r="734" spans="1:91" s="65" customFormat="1" ht="12.95" customHeight="1" thickBot="1" x14ac:dyDescent="0.3">
      <c r="A734" s="13">
        <v>4.7272444444444446</v>
      </c>
      <c r="B734" s="13">
        <v>-74.096133333333327</v>
      </c>
      <c r="C734" s="13">
        <v>29</v>
      </c>
      <c r="D734" s="13">
        <v>38</v>
      </c>
      <c r="E734" s="13">
        <v>2487</v>
      </c>
      <c r="F734" s="58" t="s">
        <v>13</v>
      </c>
      <c r="G734" s="59" t="s">
        <v>1218</v>
      </c>
      <c r="H734" s="60" t="s">
        <v>1219</v>
      </c>
      <c r="I734" s="16" t="s">
        <v>1606</v>
      </c>
      <c r="J734" s="16"/>
      <c r="K734" s="66">
        <v>40177</v>
      </c>
      <c r="L734" s="16">
        <v>12</v>
      </c>
      <c r="M734" s="16">
        <v>7</v>
      </c>
      <c r="N734" s="3">
        <f t="shared" si="617"/>
        <v>360</v>
      </c>
      <c r="O734" s="3">
        <v>30</v>
      </c>
      <c r="P734" s="16" t="s">
        <v>1554</v>
      </c>
      <c r="Q734" s="16">
        <v>450</v>
      </c>
      <c r="R734" s="14"/>
      <c r="S734" s="14"/>
      <c r="T734" s="14"/>
      <c r="U734" s="17">
        <v>3.9E-2</v>
      </c>
      <c r="V734" s="33">
        <v>0.36</v>
      </c>
      <c r="W734" s="34">
        <v>1.8</v>
      </c>
      <c r="X734" s="33">
        <v>10.3</v>
      </c>
      <c r="Y734" s="29">
        <f t="shared" si="653"/>
        <v>18.05</v>
      </c>
      <c r="Z734" s="34">
        <v>311.5</v>
      </c>
      <c r="AA734" s="21">
        <f t="shared" si="654"/>
        <v>3.125</v>
      </c>
      <c r="AB734" s="216">
        <v>0.28499999999999998</v>
      </c>
      <c r="AC734" s="237">
        <f t="shared" si="618"/>
        <v>2.5542220759392931E-3</v>
      </c>
      <c r="AD734" s="22">
        <f t="shared" si="619"/>
        <v>1.2771110379696464E-2</v>
      </c>
      <c r="AE734" s="22">
        <f t="shared" si="620"/>
        <v>7.3079131617152002E-2</v>
      </c>
      <c r="AF734" s="22">
        <f t="shared" si="621"/>
        <v>0.12806585686306735</v>
      </c>
      <c r="AG734" s="22">
        <f t="shared" si="622"/>
        <v>2.2101116018196936</v>
      </c>
      <c r="AH734" s="22">
        <f t="shared" si="623"/>
        <v>2.2172066631417475E-2</v>
      </c>
      <c r="AI734" s="238">
        <f t="shared" si="624"/>
        <v>1.539E-3</v>
      </c>
      <c r="AJ734" s="247">
        <f t="shared" si="625"/>
        <v>7.0950613220535919E-6</v>
      </c>
      <c r="AK734" s="23">
        <f t="shared" si="626"/>
        <v>3.5475306610267959E-5</v>
      </c>
      <c r="AL734" s="23">
        <f t="shared" si="627"/>
        <v>2.0299758782542222E-4</v>
      </c>
      <c r="AM734" s="23">
        <f t="shared" si="628"/>
        <v>3.5573849128629818E-4</v>
      </c>
      <c r="AN734" s="23">
        <f t="shared" si="629"/>
        <v>6.139198893943593E-3</v>
      </c>
      <c r="AO734" s="23">
        <f t="shared" si="630"/>
        <v>6.1589073976159653E-5</v>
      </c>
      <c r="AP734" s="248">
        <f t="shared" si="631"/>
        <v>4.2749999999999997E-6</v>
      </c>
      <c r="AQ734" s="256">
        <f t="shared" si="632"/>
        <v>35.475306610267957</v>
      </c>
      <c r="AR734" s="257">
        <f t="shared" si="633"/>
        <v>202.99758782542222</v>
      </c>
      <c r="AS734" s="257">
        <f t="shared" si="634"/>
        <v>355.7384912862982</v>
      </c>
      <c r="AT734" s="257">
        <f t="shared" si="635"/>
        <v>6139.1988939435932</v>
      </c>
      <c r="AU734" s="257">
        <f t="shared" si="636"/>
        <v>61.589073976159654</v>
      </c>
      <c r="AV734" s="258">
        <f t="shared" si="637"/>
        <v>4.2749999999999995</v>
      </c>
      <c r="AW734" s="264">
        <v>1</v>
      </c>
      <c r="AX734" s="265">
        <f t="shared" si="638"/>
        <v>35.475306610267957</v>
      </c>
      <c r="AY734" s="265">
        <f t="shared" si="639"/>
        <v>202.99758782542222</v>
      </c>
      <c r="AZ734" s="265">
        <f t="shared" si="640"/>
        <v>355.7384912862982</v>
      </c>
      <c r="BA734" s="265">
        <f t="shared" si="641"/>
        <v>6139.1988939435932</v>
      </c>
      <c r="BB734" s="265">
        <f t="shared" si="642"/>
        <v>61.589073976159654</v>
      </c>
      <c r="BC734" s="266">
        <f t="shared" si="643"/>
        <v>4.2749999999999995</v>
      </c>
      <c r="BG734" s="13">
        <v>0.1</v>
      </c>
      <c r="BH734" s="13">
        <f t="shared" si="644"/>
        <v>45</v>
      </c>
      <c r="BI734"/>
      <c r="BJ734">
        <f t="shared" si="655"/>
        <v>45</v>
      </c>
      <c r="BK734" s="13">
        <f t="shared" si="645"/>
        <v>0.18000000000000002</v>
      </c>
      <c r="BL734" s="13">
        <f t="shared" si="646"/>
        <v>1.03</v>
      </c>
      <c r="BM734" s="13">
        <f t="shared" si="647"/>
        <v>1.8050000000000002</v>
      </c>
      <c r="BN734" s="13">
        <f t="shared" si="648"/>
        <v>31.150000000000002</v>
      </c>
      <c r="BO734" s="13">
        <f t="shared" si="649"/>
        <v>0.3125</v>
      </c>
      <c r="BP734" s="13">
        <f t="shared" si="650"/>
        <v>2.8499999999999998E-2</v>
      </c>
      <c r="BQ734" s="13">
        <f t="shared" si="656"/>
        <v>1.806107750553055E-3</v>
      </c>
      <c r="BR734" s="209">
        <f t="shared" si="657"/>
        <v>1.0334949905942482E-2</v>
      </c>
      <c r="BS734" s="209">
        <f t="shared" si="658"/>
        <v>1.811124716526814E-2</v>
      </c>
      <c r="BT734" s="209">
        <f t="shared" si="659"/>
        <v>0.31255698016515371</v>
      </c>
      <c r="BU734" s="209">
        <f t="shared" si="660"/>
        <v>3.1356037335990542E-3</v>
      </c>
      <c r="BV734" s="209">
        <f t="shared" si="661"/>
        <v>2.1764746724921936E-4</v>
      </c>
      <c r="CI734"/>
      <c r="CJ734"/>
      <c r="CK734"/>
      <c r="CL734"/>
      <c r="CM734"/>
    </row>
    <row r="735" spans="1:91" s="65" customFormat="1" ht="12.95" customHeight="1" thickBot="1" x14ac:dyDescent="0.3">
      <c r="A735" s="13">
        <v>4.7282979999999997</v>
      </c>
      <c r="B735" s="13">
        <v>-74.100825</v>
      </c>
      <c r="C735" s="13">
        <v>29</v>
      </c>
      <c r="D735" s="13">
        <v>38</v>
      </c>
      <c r="E735" s="13">
        <v>2487</v>
      </c>
      <c r="F735" s="3" t="s">
        <v>5</v>
      </c>
      <c r="G735" s="4" t="s">
        <v>834</v>
      </c>
      <c r="H735" s="5" t="s">
        <v>835</v>
      </c>
      <c r="I735" s="14" t="s">
        <v>1606</v>
      </c>
      <c r="J735" s="3" t="s">
        <v>1557</v>
      </c>
      <c r="K735" s="6">
        <v>40623</v>
      </c>
      <c r="L735" s="15">
        <v>12</v>
      </c>
      <c r="M735" s="3">
        <v>7</v>
      </c>
      <c r="N735" s="3">
        <f t="shared" si="617"/>
        <v>360</v>
      </c>
      <c r="O735" s="3">
        <v>30</v>
      </c>
      <c r="P735" s="14" t="s">
        <v>1593</v>
      </c>
      <c r="Q735" s="3">
        <v>4000</v>
      </c>
      <c r="R735" s="14"/>
      <c r="S735" s="14"/>
      <c r="T735" s="14"/>
      <c r="U735" s="17">
        <v>3.9E-2</v>
      </c>
      <c r="V735" s="143">
        <v>2.8800000000000002E-3</v>
      </c>
      <c r="W735" s="143">
        <v>3.2000000000000002E-3</v>
      </c>
      <c r="X735" s="143">
        <v>7.5000000000000002E-4</v>
      </c>
      <c r="Y735" s="146">
        <v>4.0000000000000003E-5</v>
      </c>
      <c r="Z735" s="143">
        <v>6.7999999999999996E-3</v>
      </c>
      <c r="AA735" s="146">
        <v>2.64</v>
      </c>
      <c r="AB735" s="221">
        <v>1.4999999999999999E-2</v>
      </c>
      <c r="AC735" s="237">
        <f t="shared" si="618"/>
        <v>1.8163356984457195E-4</v>
      </c>
      <c r="AD735" s="22">
        <f t="shared" si="619"/>
        <v>2.0181507760507996E-4</v>
      </c>
      <c r="AE735" s="22">
        <f t="shared" si="620"/>
        <v>4.7300408813690614E-5</v>
      </c>
      <c r="AF735" s="22">
        <f t="shared" si="621"/>
        <v>2.522688470063499E-6</v>
      </c>
      <c r="AG735" s="22">
        <f t="shared" si="622"/>
        <v>4.2885703991079482E-4</v>
      </c>
      <c r="AH735" s="22">
        <f t="shared" si="623"/>
        <v>0.16649743902419095</v>
      </c>
      <c r="AI735" s="238">
        <f t="shared" si="624"/>
        <v>7.2000000000000005E-4</v>
      </c>
      <c r="AJ735" s="247">
        <f t="shared" si="625"/>
        <v>5.0453769401269982E-7</v>
      </c>
      <c r="AK735" s="23">
        <f t="shared" si="626"/>
        <v>5.6059743779188877E-7</v>
      </c>
      <c r="AL735" s="23">
        <f t="shared" si="627"/>
        <v>1.3139002448247393E-7</v>
      </c>
      <c r="AM735" s="23">
        <f t="shared" si="628"/>
        <v>7.0074679723986081E-9</v>
      </c>
      <c r="AN735" s="23">
        <f t="shared" si="629"/>
        <v>1.1912695553077634E-6</v>
      </c>
      <c r="AO735" s="23">
        <f t="shared" si="630"/>
        <v>4.624928861783082E-4</v>
      </c>
      <c r="AP735" s="248">
        <f t="shared" si="631"/>
        <v>2.0000000000000003E-6</v>
      </c>
      <c r="AQ735" s="256">
        <f t="shared" si="632"/>
        <v>0.56059743779188875</v>
      </c>
      <c r="AR735" s="257">
        <f t="shared" si="633"/>
        <v>0.13139002448247394</v>
      </c>
      <c r="AS735" s="257">
        <f t="shared" si="634"/>
        <v>7.0074679723986085E-3</v>
      </c>
      <c r="AT735" s="257">
        <f t="shared" si="635"/>
        <v>1.1912695553077635</v>
      </c>
      <c r="AU735" s="257">
        <f t="shared" si="636"/>
        <v>462.4928861783082</v>
      </c>
      <c r="AV735" s="258">
        <f t="shared" si="637"/>
        <v>2.0000000000000004</v>
      </c>
      <c r="AW735" s="264">
        <v>1</v>
      </c>
      <c r="AX735" s="265">
        <f t="shared" si="638"/>
        <v>0.56059743779188875</v>
      </c>
      <c r="AY735" s="265">
        <f t="shared" si="639"/>
        <v>0.13139002448247394</v>
      </c>
      <c r="AZ735" s="265">
        <f t="shared" si="640"/>
        <v>7.0074679723986085E-3</v>
      </c>
      <c r="BA735" s="265">
        <f t="shared" si="641"/>
        <v>1.1912695553077635</v>
      </c>
      <c r="BB735" s="265">
        <f t="shared" si="642"/>
        <v>462.4928861783082</v>
      </c>
      <c r="BC735" s="266">
        <f t="shared" si="643"/>
        <v>2.0000000000000004</v>
      </c>
      <c r="BG735" s="13">
        <v>0.1</v>
      </c>
      <c r="BH735" s="13">
        <f t="shared" si="644"/>
        <v>400</v>
      </c>
      <c r="BI735"/>
      <c r="BJ735">
        <f t="shared" si="655"/>
        <v>400</v>
      </c>
      <c r="BK735" s="13">
        <f t="shared" si="645"/>
        <v>3.2000000000000003E-4</v>
      </c>
      <c r="BL735" s="13">
        <f t="shared" si="646"/>
        <v>7.5000000000000007E-5</v>
      </c>
      <c r="BM735" s="13">
        <f t="shared" si="647"/>
        <v>4.0000000000000007E-6</v>
      </c>
      <c r="BN735" s="13">
        <f t="shared" si="648"/>
        <v>6.8000000000000005E-4</v>
      </c>
      <c r="BO735" s="13">
        <f t="shared" si="649"/>
        <v>0.26400000000000001</v>
      </c>
      <c r="BP735" s="13">
        <f t="shared" si="650"/>
        <v>1.5E-3</v>
      </c>
      <c r="BQ735" s="13">
        <f t="shared" si="656"/>
        <v>2.8540961984048282E-5</v>
      </c>
      <c r="BR735" s="209">
        <f t="shared" si="657"/>
        <v>6.6892879650113154E-6</v>
      </c>
      <c r="BS735" s="209">
        <f t="shared" si="658"/>
        <v>3.5676202480060343E-7</v>
      </c>
      <c r="BT735" s="209">
        <f t="shared" si="659"/>
        <v>6.0649544216102584E-5</v>
      </c>
      <c r="BU735" s="209">
        <f t="shared" si="660"/>
        <v>2.354629363683983E-2</v>
      </c>
      <c r="BV735" s="209">
        <f t="shared" si="661"/>
        <v>1.0182337649086286E-4</v>
      </c>
      <c r="CI735"/>
      <c r="CJ735"/>
      <c r="CK735"/>
      <c r="CL735"/>
      <c r="CM735"/>
    </row>
    <row r="736" spans="1:91" s="65" customFormat="1" ht="12.95" customHeight="1" thickBot="1" x14ac:dyDescent="0.3">
      <c r="A736" s="13">
        <v>4.7306416666666671</v>
      </c>
      <c r="B736" s="13">
        <v>-74.067436111111107</v>
      </c>
      <c r="C736" s="13">
        <v>33</v>
      </c>
      <c r="D736" s="13">
        <v>38</v>
      </c>
      <c r="E736" s="13">
        <v>2491</v>
      </c>
      <c r="F736" s="3" t="s">
        <v>47</v>
      </c>
      <c r="G736" s="4" t="s">
        <v>85</v>
      </c>
      <c r="H736" s="5" t="s">
        <v>732</v>
      </c>
      <c r="I736" s="14" t="s">
        <v>1611</v>
      </c>
      <c r="J736" s="3" t="s">
        <v>1562</v>
      </c>
      <c r="K736" s="6">
        <v>40668</v>
      </c>
      <c r="L736" s="3">
        <f>O736/12</f>
        <v>2.1666666666666665</v>
      </c>
      <c r="M736" s="3">
        <v>2</v>
      </c>
      <c r="N736" s="3">
        <f t="shared" si="617"/>
        <v>56.333333333333329</v>
      </c>
      <c r="O736" s="3">
        <v>26</v>
      </c>
      <c r="P736" s="14" t="s">
        <v>1554</v>
      </c>
      <c r="Q736" s="3">
        <v>40</v>
      </c>
      <c r="R736" s="14"/>
      <c r="S736" s="14"/>
      <c r="T736" s="14"/>
      <c r="U736" s="17">
        <v>3.9E-2</v>
      </c>
      <c r="V736" s="33">
        <v>0.36</v>
      </c>
      <c r="W736" s="34">
        <v>1.8</v>
      </c>
      <c r="X736" s="33">
        <v>10.3</v>
      </c>
      <c r="Y736" s="29">
        <f>0.01805*1000</f>
        <v>18.05</v>
      </c>
      <c r="Z736" s="34">
        <v>311.5</v>
      </c>
      <c r="AA736" s="21">
        <f>0.003125*1000</f>
        <v>3.125</v>
      </c>
      <c r="AB736" s="216">
        <v>0.28499999999999998</v>
      </c>
      <c r="AC736" s="237">
        <f t="shared" si="618"/>
        <v>2.2704196230571489E-4</v>
      </c>
      <c r="AD736" s="22">
        <f t="shared" si="619"/>
        <v>1.1352098115285747E-3</v>
      </c>
      <c r="AE736" s="22">
        <f t="shared" si="620"/>
        <v>6.4959228104135101E-3</v>
      </c>
      <c r="AF736" s="22">
        <f t="shared" si="621"/>
        <v>1.138363172116154E-2</v>
      </c>
      <c r="AG736" s="22">
        <f t="shared" si="622"/>
        <v>0.196454364606195</v>
      </c>
      <c r="AH736" s="22">
        <f t="shared" si="623"/>
        <v>1.9708503672371089E-3</v>
      </c>
      <c r="AI736" s="238">
        <f t="shared" si="624"/>
        <v>1.3679999999999999E-4</v>
      </c>
      <c r="AJ736" s="247">
        <f t="shared" si="625"/>
        <v>7.2769859713370153E-7</v>
      </c>
      <c r="AK736" s="23">
        <f t="shared" si="626"/>
        <v>3.6384929856685087E-6</v>
      </c>
      <c r="AL736" s="23">
        <f t="shared" si="627"/>
        <v>2.0820265417992018E-5</v>
      </c>
      <c r="AM736" s="23">
        <f t="shared" si="628"/>
        <v>3.6485999106286988E-5</v>
      </c>
      <c r="AN736" s="23">
        <f t="shared" si="629"/>
        <v>6.2966142501985579E-4</v>
      </c>
      <c r="AO736" s="23">
        <f t="shared" si="630"/>
        <v>6.3168281001189388E-6</v>
      </c>
      <c r="AP736" s="248">
        <f t="shared" si="631"/>
        <v>4.3846153846153845E-7</v>
      </c>
      <c r="AQ736" s="256">
        <f t="shared" si="632"/>
        <v>3.6384929856685089</v>
      </c>
      <c r="AR736" s="257">
        <f t="shared" si="633"/>
        <v>20.820265417992019</v>
      </c>
      <c r="AS736" s="257">
        <f t="shared" si="634"/>
        <v>36.48599910628699</v>
      </c>
      <c r="AT736" s="257">
        <f t="shared" si="635"/>
        <v>629.66142501985576</v>
      </c>
      <c r="AU736" s="257">
        <f t="shared" si="636"/>
        <v>6.316828100118939</v>
      </c>
      <c r="AV736" s="258">
        <f t="shared" si="637"/>
        <v>0.43846153846153846</v>
      </c>
      <c r="AW736" s="264">
        <v>0</v>
      </c>
      <c r="AX736" s="265">
        <f t="shared" si="638"/>
        <v>0</v>
      </c>
      <c r="AY736" s="265">
        <f t="shared" si="639"/>
        <v>0</v>
      </c>
      <c r="AZ736" s="265">
        <f t="shared" si="640"/>
        <v>0</v>
      </c>
      <c r="BA736" s="265">
        <f t="shared" si="641"/>
        <v>0</v>
      </c>
      <c r="BB736" s="265">
        <f t="shared" si="642"/>
        <v>0</v>
      </c>
      <c r="BC736" s="266">
        <f t="shared" si="643"/>
        <v>0</v>
      </c>
      <c r="BG736" s="13">
        <v>0.1</v>
      </c>
      <c r="BH736" s="13">
        <f t="shared" si="644"/>
        <v>4</v>
      </c>
      <c r="BI736"/>
      <c r="BJ736">
        <f t="shared" si="655"/>
        <v>4</v>
      </c>
      <c r="BK736" s="13">
        <f t="shared" si="645"/>
        <v>0.18000000000000002</v>
      </c>
      <c r="BL736" s="13">
        <f t="shared" si="646"/>
        <v>1.03</v>
      </c>
      <c r="BM736" s="13">
        <f t="shared" si="647"/>
        <v>1.8050000000000002</v>
      </c>
      <c r="BN736" s="13">
        <f t="shared" si="648"/>
        <v>31.150000000000002</v>
      </c>
      <c r="BO736" s="13">
        <f t="shared" si="649"/>
        <v>0.3125</v>
      </c>
      <c r="BP736" s="13">
        <f t="shared" si="650"/>
        <v>2.8499999999999998E-2</v>
      </c>
      <c r="BQ736" s="13">
        <f t="shared" si="656"/>
        <v>1.6054291116027156E-4</v>
      </c>
      <c r="BR736" s="209">
        <f t="shared" si="657"/>
        <v>9.1866221386155368E-4</v>
      </c>
      <c r="BS736" s="209">
        <f t="shared" si="658"/>
        <v>1.6098886369127232E-3</v>
      </c>
      <c r="BT736" s="209">
        <f t="shared" si="659"/>
        <v>2.7782842681346998E-2</v>
      </c>
      <c r="BU736" s="209">
        <f t="shared" si="660"/>
        <v>2.7872033187547148E-4</v>
      </c>
      <c r="BV736" s="209">
        <f t="shared" si="661"/>
        <v>1.9346441533263941E-5</v>
      </c>
      <c r="CI736"/>
      <c r="CJ736"/>
      <c r="CK736"/>
      <c r="CL736"/>
      <c r="CM736"/>
    </row>
    <row r="737" spans="1:91" s="65" customFormat="1" ht="12.95" customHeight="1" thickBot="1" x14ac:dyDescent="0.3">
      <c r="A737" s="13">
        <v>4.7307759999999996</v>
      </c>
      <c r="B737" s="13">
        <v>-74.087231000000003</v>
      </c>
      <c r="C737" s="13">
        <v>30</v>
      </c>
      <c r="D737" s="13">
        <v>38</v>
      </c>
      <c r="E737" s="13">
        <v>2488</v>
      </c>
      <c r="F737" s="3" t="s">
        <v>5</v>
      </c>
      <c r="G737" s="4" t="s">
        <v>679</v>
      </c>
      <c r="H737" s="5" t="s">
        <v>680</v>
      </c>
      <c r="I737" s="14" t="s">
        <v>1606</v>
      </c>
      <c r="J737" s="3" t="s">
        <v>1564</v>
      </c>
      <c r="K737" s="6">
        <v>40625</v>
      </c>
      <c r="L737" s="15">
        <v>12</v>
      </c>
      <c r="M737" s="3">
        <v>7</v>
      </c>
      <c r="N737" s="3">
        <f t="shared" si="617"/>
        <v>360</v>
      </c>
      <c r="O737" s="3">
        <v>30</v>
      </c>
      <c r="P737" s="14" t="s">
        <v>1554</v>
      </c>
      <c r="Q737" s="3">
        <v>2000</v>
      </c>
      <c r="R737" s="14">
        <f>0.565555287076649*Q737</f>
        <v>1131.1105741532981</v>
      </c>
      <c r="S737" s="14"/>
      <c r="T737" s="14"/>
      <c r="U737" s="17">
        <v>3.9E-2</v>
      </c>
      <c r="V737" s="141">
        <v>2.0099999999999998</v>
      </c>
      <c r="W737" s="147">
        <v>10.050000000000001</v>
      </c>
      <c r="X737" s="151">
        <v>3.0999999999999996</v>
      </c>
      <c r="Y737" s="156">
        <v>18.05</v>
      </c>
      <c r="Z737" s="147">
        <v>154.44999999999999</v>
      </c>
      <c r="AA737" s="147">
        <v>3.125</v>
      </c>
      <c r="AB737" s="232">
        <v>0.95899999999999996</v>
      </c>
      <c r="AC737" s="237">
        <f t="shared" si="618"/>
        <v>9.922888283287476E-2</v>
      </c>
      <c r="AD737" s="22">
        <f t="shared" si="619"/>
        <v>0.49614441416437388</v>
      </c>
      <c r="AE737" s="22">
        <f t="shared" si="620"/>
        <v>0.15303957053826456</v>
      </c>
      <c r="AF737" s="22">
        <f t="shared" si="621"/>
        <v>0.89108524135989531</v>
      </c>
      <c r="AG737" s="22">
        <f t="shared" si="622"/>
        <v>7.6248263450435365</v>
      </c>
      <c r="AH737" s="22">
        <f t="shared" si="623"/>
        <v>0.15427376062325057</v>
      </c>
      <c r="AI737" s="238">
        <f t="shared" si="624"/>
        <v>3.6032820487356156E-2</v>
      </c>
      <c r="AJ737" s="247">
        <f t="shared" si="625"/>
        <v>2.7563578564687431E-4</v>
      </c>
      <c r="AK737" s="23">
        <f t="shared" si="626"/>
        <v>1.3781789282343718E-3</v>
      </c>
      <c r="AL737" s="23">
        <f t="shared" si="627"/>
        <v>4.2510991816184599E-4</v>
      </c>
      <c r="AM737" s="23">
        <f t="shared" si="628"/>
        <v>2.4752367815552645E-3</v>
      </c>
      <c r="AN737" s="23">
        <f t="shared" si="629"/>
        <v>2.1180073180676492E-2</v>
      </c>
      <c r="AO737" s="23">
        <f t="shared" si="630"/>
        <v>4.2853822395347383E-4</v>
      </c>
      <c r="AP737" s="248">
        <f t="shared" si="631"/>
        <v>1.0009116802043376E-4</v>
      </c>
      <c r="AQ737" s="256">
        <f t="shared" si="632"/>
        <v>1378.1789282343718</v>
      </c>
      <c r="AR737" s="257">
        <f t="shared" si="633"/>
        <v>425.109918161846</v>
      </c>
      <c r="AS737" s="257">
        <f t="shared" si="634"/>
        <v>2475.2367815552643</v>
      </c>
      <c r="AT737" s="257">
        <f t="shared" si="635"/>
        <v>21180.073180676492</v>
      </c>
      <c r="AU737" s="257">
        <f t="shared" si="636"/>
        <v>428.53822395347385</v>
      </c>
      <c r="AV737" s="258">
        <f t="shared" si="637"/>
        <v>100.09116802043376</v>
      </c>
      <c r="AW737" s="264">
        <v>1</v>
      </c>
      <c r="AX737" s="265">
        <f t="shared" si="638"/>
        <v>1378.1789282343718</v>
      </c>
      <c r="AY737" s="265">
        <f t="shared" si="639"/>
        <v>425.109918161846</v>
      </c>
      <c r="AZ737" s="265">
        <f t="shared" si="640"/>
        <v>2475.2367815552643</v>
      </c>
      <c r="BA737" s="265">
        <f t="shared" si="641"/>
        <v>21180.073180676492</v>
      </c>
      <c r="BB737" s="265">
        <f t="shared" si="642"/>
        <v>428.53822395347385</v>
      </c>
      <c r="BC737" s="266">
        <f t="shared" si="643"/>
        <v>100.09116802043376</v>
      </c>
      <c r="BF737" s="210">
        <f>'F. CONVERSIÓN DE CARBÓN A CARNE'!$L$20</f>
        <v>0.24417195935985944</v>
      </c>
      <c r="BG737" s="13">
        <v>0.1</v>
      </c>
      <c r="BH737" s="13">
        <f t="shared" si="644"/>
        <v>200</v>
      </c>
      <c r="BI737">
        <f>(((((BD737+BE737+BF737)/0.565555287076649)^2)+((BH737/Q737)^2))^(1/2))*R737</f>
        <v>501.27227557500669</v>
      </c>
      <c r="BJ737">
        <f t="shared" ref="BJ737:BJ738" si="662">(((BH737)^2)+((BI737^2))^(1/2))</f>
        <v>40501.272275575007</v>
      </c>
      <c r="BK737" s="13">
        <f t="shared" si="645"/>
        <v>1.0050000000000001</v>
      </c>
      <c r="BL737" s="13">
        <f t="shared" si="646"/>
        <v>0.31</v>
      </c>
      <c r="BM737" s="13">
        <f t="shared" si="647"/>
        <v>1.8050000000000002</v>
      </c>
      <c r="BN737" s="13">
        <f t="shared" si="648"/>
        <v>15.445</v>
      </c>
      <c r="BO737" s="13">
        <f t="shared" si="649"/>
        <v>0.3125</v>
      </c>
      <c r="BP737" s="13">
        <f t="shared" si="650"/>
        <v>9.5899999999999999E-2</v>
      </c>
      <c r="BQ737" s="13">
        <f>((((BJ737/(Q737+R737+S737+T737))^2)+((BK737/W737)^2))^(1/2))*AD737</f>
        <v>6.4178763451033314</v>
      </c>
      <c r="BR737" s="209">
        <f>((((BJ737/(Q737+R737+S737+T737))^2)+((BL737/X737)^2))^(1/2))*AE737</f>
        <v>1.9796434497333655</v>
      </c>
      <c r="BS737" s="209">
        <f>(((((BJ737/(Q737+R737+S737+T737))^2)+((BM737/Y737)^2))^(1/2))*AF737)</f>
        <v>11.526633634737824</v>
      </c>
      <c r="BT737" s="209">
        <f>((((BJ737/(Q737+R737+S737+T737))^2)+((BN737/Z737)^2))^(1/2))*AG737</f>
        <v>98.630945423005912</v>
      </c>
      <c r="BU737" s="209">
        <f>((((BJ737/(Q737+R737+S737+T737))^2)+((BO737/AA737)^2))^(1/2))*AH737</f>
        <v>1.9956083162634735</v>
      </c>
      <c r="BV737" s="209">
        <f>((((BJ737/(Q737+R737+S737+T737))^2)+((BP737/AB737)^2))^(1/2))*AI737</f>
        <v>0.46610256943564554</v>
      </c>
      <c r="CI737"/>
      <c r="CJ737"/>
      <c r="CK737"/>
      <c r="CL737"/>
      <c r="CM737"/>
    </row>
    <row r="738" spans="1:91" s="65" customFormat="1" ht="12.95" customHeight="1" thickBot="1" x14ac:dyDescent="0.3">
      <c r="A738" s="13">
        <v>4.7309444444444448</v>
      </c>
      <c r="B738" s="13">
        <v>-74.087697222222218</v>
      </c>
      <c r="C738" s="13">
        <v>30</v>
      </c>
      <c r="D738" s="13">
        <v>38</v>
      </c>
      <c r="E738" s="13">
        <v>2488</v>
      </c>
      <c r="F738" s="3" t="s">
        <v>5</v>
      </c>
      <c r="G738" s="4" t="s">
        <v>627</v>
      </c>
      <c r="H738" s="5" t="s">
        <v>628</v>
      </c>
      <c r="I738" s="14" t="s">
        <v>1606</v>
      </c>
      <c r="J738" s="3" t="s">
        <v>1553</v>
      </c>
      <c r="K738" s="6">
        <v>40631</v>
      </c>
      <c r="L738" s="15">
        <v>12</v>
      </c>
      <c r="M738" s="3">
        <v>7</v>
      </c>
      <c r="N738" s="3">
        <f t="shared" si="617"/>
        <v>360</v>
      </c>
      <c r="O738" s="3">
        <v>30</v>
      </c>
      <c r="P738" s="14" t="s">
        <v>1554</v>
      </c>
      <c r="Q738" s="3">
        <v>400</v>
      </c>
      <c r="R738" s="14"/>
      <c r="S738" s="14"/>
      <c r="T738" s="14">
        <f>0.738210935315612*Q738</f>
        <v>295.28437412624481</v>
      </c>
      <c r="U738" s="17">
        <v>3.9E-2</v>
      </c>
      <c r="V738" s="27">
        <v>2.02</v>
      </c>
      <c r="W738" s="28">
        <v>10.1</v>
      </c>
      <c r="X738" s="27">
        <v>1.9</v>
      </c>
      <c r="Y738" s="155">
        <v>18.05</v>
      </c>
      <c r="Z738" s="28">
        <v>160.19999999999999</v>
      </c>
      <c r="AA738" s="21">
        <v>3.125</v>
      </c>
      <c r="AB738" s="222">
        <v>1.0149999999999999</v>
      </c>
      <c r="AC738" s="237">
        <f t="shared" si="618"/>
        <v>2.2144071659547872E-2</v>
      </c>
      <c r="AD738" s="22">
        <f t="shared" si="619"/>
        <v>0.11072035829773938</v>
      </c>
      <c r="AE738" s="22">
        <f t="shared" si="620"/>
        <v>2.0828582254030181E-2</v>
      </c>
      <c r="AF738" s="22">
        <f t="shared" si="621"/>
        <v>0.1978715314132867</v>
      </c>
      <c r="AG738" s="22">
        <f t="shared" si="622"/>
        <v>1.7561783563661233</v>
      </c>
      <c r="AH738" s="22">
        <f t="shared" si="623"/>
        <v>3.4257536602023325E-2</v>
      </c>
      <c r="AI738" s="238">
        <f t="shared" si="624"/>
        <v>8.4685636768576603E-3</v>
      </c>
      <c r="AJ738" s="247">
        <f t="shared" si="625"/>
        <v>6.1511310165410758E-5</v>
      </c>
      <c r="AK738" s="23">
        <f t="shared" si="626"/>
        <v>3.0755655082705384E-4</v>
      </c>
      <c r="AL738" s="23">
        <f t="shared" si="627"/>
        <v>5.7857172927861611E-5</v>
      </c>
      <c r="AM738" s="23">
        <f t="shared" si="628"/>
        <v>5.4964314281468526E-4</v>
      </c>
      <c r="AN738" s="23">
        <f t="shared" si="629"/>
        <v>4.8782732121281204E-3</v>
      </c>
      <c r="AO738" s="23">
        <f t="shared" si="630"/>
        <v>9.5159823894509231E-5</v>
      </c>
      <c r="AP738" s="248">
        <f t="shared" si="631"/>
        <v>2.3523787991271279E-5</v>
      </c>
      <c r="AQ738" s="256">
        <f t="shared" si="632"/>
        <v>307.55655082705385</v>
      </c>
      <c r="AR738" s="257">
        <f t="shared" si="633"/>
        <v>57.857172927861612</v>
      </c>
      <c r="AS738" s="257">
        <f t="shared" si="634"/>
        <v>549.64314281468523</v>
      </c>
      <c r="AT738" s="257">
        <f t="shared" si="635"/>
        <v>4878.2732121281206</v>
      </c>
      <c r="AU738" s="257">
        <f t="shared" si="636"/>
        <v>95.159823894509231</v>
      </c>
      <c r="AV738" s="258">
        <f t="shared" si="637"/>
        <v>23.523787991271277</v>
      </c>
      <c r="AW738" s="264">
        <v>1</v>
      </c>
      <c r="AX738" s="265">
        <f t="shared" si="638"/>
        <v>307.55655082705385</v>
      </c>
      <c r="AY738" s="265">
        <f t="shared" si="639"/>
        <v>57.857172927861612</v>
      </c>
      <c r="AZ738" s="265">
        <f t="shared" si="640"/>
        <v>549.64314281468523</v>
      </c>
      <c r="BA738" s="265">
        <f t="shared" si="641"/>
        <v>4878.2732121281206</v>
      </c>
      <c r="BB738" s="265">
        <f t="shared" si="642"/>
        <v>95.159823894509231</v>
      </c>
      <c r="BC738" s="266">
        <f t="shared" si="643"/>
        <v>23.523787991271277</v>
      </c>
      <c r="BD738" s="211">
        <f>'F. CONVERSIÓN DE CARBÓN A CARNE'!$F$20</f>
        <v>0.16207300021353654</v>
      </c>
      <c r="BG738" s="13">
        <v>0.1</v>
      </c>
      <c r="BH738" s="13">
        <f t="shared" si="644"/>
        <v>40</v>
      </c>
      <c r="BI738">
        <f>(((((BD738+BE738+BF738)/0.738210935315612)^2)+((BH738/Q738)^2))^(1/2))*T738</f>
        <v>71.237306235890216</v>
      </c>
      <c r="BJ738">
        <f t="shared" si="662"/>
        <v>1671.2373062358902</v>
      </c>
      <c r="BK738" s="13">
        <f t="shared" si="645"/>
        <v>1.01</v>
      </c>
      <c r="BL738" s="13">
        <f t="shared" si="646"/>
        <v>0.19</v>
      </c>
      <c r="BM738" s="13">
        <f t="shared" si="647"/>
        <v>1.8050000000000002</v>
      </c>
      <c r="BN738" s="13">
        <f t="shared" si="648"/>
        <v>16.02</v>
      </c>
      <c r="BO738" s="13">
        <f t="shared" si="649"/>
        <v>0.3125</v>
      </c>
      <c r="BP738" s="13">
        <f t="shared" si="650"/>
        <v>0.10149999999999999</v>
      </c>
      <c r="BQ738" s="13">
        <f>((((BJ738/(Q738+R738+S738+T738))^2)+((BK738/W738)^2))^(1/2))*AD738</f>
        <v>0.26636591484786293</v>
      </c>
      <c r="BR738" s="209">
        <f>((((BJ738/(Q738+R738+S738+T738))^2)+((BL738/X738)^2))^(1/2))*AE738</f>
        <v>5.0108439426825704E-2</v>
      </c>
      <c r="BS738" s="209">
        <f>(((((BJ738/(Q738+R738+S738+T738))^2)+((BM738/Y738)^2))^(1/2))*AF738)</f>
        <v>0.47603017455484414</v>
      </c>
      <c r="BT738" s="209">
        <f>((((BJ738/(Q738+R738+S738+T738))^2)+((BN738/Z738)^2))^(1/2))*AG738</f>
        <v>4.2249326295670926</v>
      </c>
      <c r="BU738" s="209">
        <f>((((BJ738/(Q738+R738+S738+T738))^2)+((BO738/AA738)^2))^(1/2))*AH738</f>
        <v>8.241519642570018E-2</v>
      </c>
      <c r="BV738" s="209">
        <f>((((BJ738/(Q738+R738+S738+T738))^2)+((BP738/AB738)^2))^(1/2))*AI738</f>
        <v>2.0373278644634125E-2</v>
      </c>
      <c r="CI738"/>
      <c r="CJ738"/>
      <c r="CK738"/>
      <c r="CL738"/>
      <c r="CM738"/>
    </row>
    <row r="739" spans="1:91" s="65" customFormat="1" ht="12.95" customHeight="1" thickBot="1" x14ac:dyDescent="0.3">
      <c r="A739" s="13">
        <v>4.7313749999999999</v>
      </c>
      <c r="B739" s="13">
        <v>-74.066368999999995</v>
      </c>
      <c r="C739" s="13">
        <v>33</v>
      </c>
      <c r="D739" s="13">
        <v>38</v>
      </c>
      <c r="E739" s="13">
        <v>2491</v>
      </c>
      <c r="F739" s="3" t="s">
        <v>47</v>
      </c>
      <c r="G739" s="4" t="s">
        <v>755</v>
      </c>
      <c r="H739" s="5" t="s">
        <v>1626</v>
      </c>
      <c r="I739" s="14" t="s">
        <v>1611</v>
      </c>
      <c r="J739" s="3" t="s">
        <v>1562</v>
      </c>
      <c r="K739" s="6" t="s">
        <v>1624</v>
      </c>
      <c r="L739" s="15">
        <f>26/12</f>
        <v>2.1666666666666665</v>
      </c>
      <c r="M739" s="3">
        <v>3</v>
      </c>
      <c r="N739" s="3">
        <f t="shared" si="617"/>
        <v>56.333333333333329</v>
      </c>
      <c r="O739" s="3">
        <v>26</v>
      </c>
      <c r="P739" s="14" t="s">
        <v>1554</v>
      </c>
      <c r="Q739" s="3">
        <v>40</v>
      </c>
      <c r="R739" s="14"/>
      <c r="S739" s="14"/>
      <c r="T739" s="14"/>
      <c r="U739" s="17">
        <v>3.9E-2</v>
      </c>
      <c r="V739" s="33">
        <v>0.36</v>
      </c>
      <c r="W739" s="34">
        <v>1.8</v>
      </c>
      <c r="X739" s="33">
        <v>10.3</v>
      </c>
      <c r="Y739" s="29">
        <f>0.01805*1000</f>
        <v>18.05</v>
      </c>
      <c r="Z739" s="34">
        <v>311.5</v>
      </c>
      <c r="AA739" s="21">
        <f>0.003125*1000</f>
        <v>3.125</v>
      </c>
      <c r="AB739" s="216">
        <v>0.28499999999999998</v>
      </c>
      <c r="AC739" s="237">
        <f t="shared" si="618"/>
        <v>2.2704196230571489E-4</v>
      </c>
      <c r="AD739" s="22">
        <f t="shared" si="619"/>
        <v>1.1352098115285747E-3</v>
      </c>
      <c r="AE739" s="22">
        <f t="shared" si="620"/>
        <v>6.4959228104135101E-3</v>
      </c>
      <c r="AF739" s="22">
        <f t="shared" si="621"/>
        <v>1.138363172116154E-2</v>
      </c>
      <c r="AG739" s="22">
        <f t="shared" si="622"/>
        <v>0.196454364606195</v>
      </c>
      <c r="AH739" s="22">
        <f t="shared" si="623"/>
        <v>1.9708503672371089E-3</v>
      </c>
      <c r="AI739" s="238">
        <f t="shared" si="624"/>
        <v>1.3679999999999999E-4</v>
      </c>
      <c r="AJ739" s="247">
        <f t="shared" si="625"/>
        <v>7.2769859713370153E-7</v>
      </c>
      <c r="AK739" s="23">
        <f t="shared" si="626"/>
        <v>3.6384929856685087E-6</v>
      </c>
      <c r="AL739" s="23">
        <f t="shared" si="627"/>
        <v>2.0820265417992018E-5</v>
      </c>
      <c r="AM739" s="23">
        <f t="shared" si="628"/>
        <v>3.6485999106286988E-5</v>
      </c>
      <c r="AN739" s="23">
        <f t="shared" si="629"/>
        <v>6.2966142501985579E-4</v>
      </c>
      <c r="AO739" s="23">
        <f t="shared" si="630"/>
        <v>6.3168281001189388E-6</v>
      </c>
      <c r="AP739" s="248">
        <f t="shared" si="631"/>
        <v>4.3846153846153845E-7</v>
      </c>
      <c r="AQ739" s="256">
        <f t="shared" si="632"/>
        <v>3.6384929856685089</v>
      </c>
      <c r="AR739" s="257">
        <f t="shared" si="633"/>
        <v>20.820265417992019</v>
      </c>
      <c r="AS739" s="257">
        <f t="shared" si="634"/>
        <v>36.48599910628699</v>
      </c>
      <c r="AT739" s="257">
        <f t="shared" si="635"/>
        <v>629.66142501985576</v>
      </c>
      <c r="AU739" s="257">
        <f t="shared" si="636"/>
        <v>6.316828100118939</v>
      </c>
      <c r="AV739" s="258">
        <f t="shared" si="637"/>
        <v>0.43846153846153846</v>
      </c>
      <c r="AW739" s="264">
        <v>0</v>
      </c>
      <c r="AX739" s="265">
        <f t="shared" si="638"/>
        <v>0</v>
      </c>
      <c r="AY739" s="265">
        <f t="shared" si="639"/>
        <v>0</v>
      </c>
      <c r="AZ739" s="265">
        <f t="shared" si="640"/>
        <v>0</v>
      </c>
      <c r="BA739" s="265">
        <f t="shared" si="641"/>
        <v>0</v>
      </c>
      <c r="BB739" s="265">
        <f t="shared" si="642"/>
        <v>0</v>
      </c>
      <c r="BC739" s="266">
        <f t="shared" si="643"/>
        <v>0</v>
      </c>
      <c r="BG739" s="13">
        <v>0.1</v>
      </c>
      <c r="BH739" s="13">
        <f t="shared" si="644"/>
        <v>4</v>
      </c>
      <c r="BI739"/>
      <c r="BJ739">
        <f>BH739</f>
        <v>4</v>
      </c>
      <c r="BK739" s="13">
        <f t="shared" si="645"/>
        <v>0.18000000000000002</v>
      </c>
      <c r="BL739" s="13">
        <f t="shared" si="646"/>
        <v>1.03</v>
      </c>
      <c r="BM739" s="13">
        <f t="shared" si="647"/>
        <v>1.8050000000000002</v>
      </c>
      <c r="BN739" s="13">
        <f t="shared" si="648"/>
        <v>31.150000000000002</v>
      </c>
      <c r="BO739" s="13">
        <f t="shared" si="649"/>
        <v>0.3125</v>
      </c>
      <c r="BP739" s="13">
        <f t="shared" si="650"/>
        <v>2.8499999999999998E-2</v>
      </c>
      <c r="BQ739" s="13">
        <f>((((BJ739/Q739)^2)+((BK739/W739)^2))^(1/2))*AD739</f>
        <v>1.6054291116027156E-4</v>
      </c>
      <c r="BR739" s="209">
        <f>(((((BJ739/Q739))^2)+((BL739/X739)^2))^(1/2))*AE739</f>
        <v>9.1866221386155368E-4</v>
      </c>
      <c r="BS739" s="209">
        <f>(((((BJ739/Q739))^2)+((BM739/Y739)^2))^(1/2))*AF739</f>
        <v>1.6098886369127232E-3</v>
      </c>
      <c r="BT739" s="209">
        <f>((((BJ739/Q739)^2)+((BN739/Z739)^2))^(1/2))*AG739</f>
        <v>2.7782842681346998E-2</v>
      </c>
      <c r="BU739" s="209">
        <f>((((BJ739/Q739)^2)+((BO739/AA739)^2))^(1/2))*AH739</f>
        <v>2.7872033187547148E-4</v>
      </c>
      <c r="BV739" s="209">
        <f>((((BJ739/Q739)^2)+((BP739/AB739)^2))^(1/2))*AI739</f>
        <v>1.9346441533263941E-5</v>
      </c>
      <c r="CI739"/>
      <c r="CJ739"/>
      <c r="CK739"/>
      <c r="CL739"/>
      <c r="CM739"/>
    </row>
    <row r="740" spans="1:91" s="65" customFormat="1" ht="12.95" customHeight="1" thickBot="1" x14ac:dyDescent="0.3">
      <c r="A740" s="13">
        <v>4.7314338130338403</v>
      </c>
      <c r="B740" s="13">
        <v>-74.0884226215815</v>
      </c>
      <c r="C740" s="13">
        <v>30</v>
      </c>
      <c r="D740" s="13">
        <v>38</v>
      </c>
      <c r="E740" s="13">
        <v>2488</v>
      </c>
      <c r="F740" s="3" t="s">
        <v>5</v>
      </c>
      <c r="G740" s="4" t="s">
        <v>625</v>
      </c>
      <c r="H740" s="5" t="s">
        <v>626</v>
      </c>
      <c r="I740" s="14" t="s">
        <v>1606</v>
      </c>
      <c r="J740" s="3" t="s">
        <v>1553</v>
      </c>
      <c r="K740" s="6">
        <v>40625</v>
      </c>
      <c r="L740" s="15">
        <v>12</v>
      </c>
      <c r="M740" s="3">
        <v>7</v>
      </c>
      <c r="N740" s="3">
        <f t="shared" si="617"/>
        <v>360</v>
      </c>
      <c r="O740" s="3">
        <v>30</v>
      </c>
      <c r="P740" s="14" t="s">
        <v>1554</v>
      </c>
      <c r="Q740" s="3">
        <v>450</v>
      </c>
      <c r="R740" s="14"/>
      <c r="S740" s="14"/>
      <c r="T740" s="14">
        <f>0.738210935315612*Q740</f>
        <v>332.19492089202538</v>
      </c>
      <c r="U740" s="17">
        <v>3.9E-2</v>
      </c>
      <c r="V740" s="27">
        <v>2.02</v>
      </c>
      <c r="W740" s="28">
        <v>10.1</v>
      </c>
      <c r="X740" s="27">
        <v>1.9</v>
      </c>
      <c r="Y740" s="155">
        <v>18.05</v>
      </c>
      <c r="Z740" s="28">
        <v>160.19999999999999</v>
      </c>
      <c r="AA740" s="21">
        <v>3.125</v>
      </c>
      <c r="AB740" s="222">
        <v>1.0149999999999999</v>
      </c>
      <c r="AC740" s="237">
        <f t="shared" si="618"/>
        <v>2.4912080616991357E-2</v>
      </c>
      <c r="AD740" s="22">
        <f t="shared" si="619"/>
        <v>0.12456040308495681</v>
      </c>
      <c r="AE740" s="22">
        <f t="shared" si="620"/>
        <v>2.3432155035783952E-2</v>
      </c>
      <c r="AF740" s="22">
        <f t="shared" si="621"/>
        <v>0.22260547283994755</v>
      </c>
      <c r="AG740" s="22">
        <f t="shared" si="622"/>
        <v>1.9757006509118888</v>
      </c>
      <c r="AH740" s="22">
        <f t="shared" si="623"/>
        <v>3.8539728677276237E-2</v>
      </c>
      <c r="AI740" s="238">
        <f t="shared" si="624"/>
        <v>9.5271341364648685E-3</v>
      </c>
      <c r="AJ740" s="247">
        <f t="shared" si="625"/>
        <v>6.9200223936087096E-5</v>
      </c>
      <c r="AK740" s="23">
        <f t="shared" si="626"/>
        <v>3.4600111968043556E-4</v>
      </c>
      <c r="AL740" s="23">
        <f t="shared" si="627"/>
        <v>6.5089319543844306E-5</v>
      </c>
      <c r="AM740" s="23">
        <f t="shared" si="628"/>
        <v>6.1834853566652102E-4</v>
      </c>
      <c r="AN740" s="23">
        <f t="shared" si="629"/>
        <v>5.4880573636441358E-3</v>
      </c>
      <c r="AO740" s="23">
        <f t="shared" si="630"/>
        <v>1.0705480188132288E-4</v>
      </c>
      <c r="AP740" s="248">
        <f t="shared" si="631"/>
        <v>2.6464261490180189E-5</v>
      </c>
      <c r="AQ740" s="256">
        <f t="shared" si="632"/>
        <v>346.00111968043558</v>
      </c>
      <c r="AR740" s="257">
        <f t="shared" si="633"/>
        <v>65.089319543844312</v>
      </c>
      <c r="AS740" s="257">
        <f t="shared" si="634"/>
        <v>618.348535666521</v>
      </c>
      <c r="AT740" s="257">
        <f t="shared" si="635"/>
        <v>5488.0573636441359</v>
      </c>
      <c r="AU740" s="257">
        <f t="shared" si="636"/>
        <v>107.05480188132287</v>
      </c>
      <c r="AV740" s="258">
        <f t="shared" si="637"/>
        <v>26.464261490180188</v>
      </c>
      <c r="AW740" s="264">
        <v>1</v>
      </c>
      <c r="AX740" s="265">
        <f t="shared" si="638"/>
        <v>346.00111968043558</v>
      </c>
      <c r="AY740" s="265">
        <f t="shared" si="639"/>
        <v>65.089319543844312</v>
      </c>
      <c r="AZ740" s="265">
        <f t="shared" si="640"/>
        <v>618.348535666521</v>
      </c>
      <c r="BA740" s="265">
        <f t="shared" si="641"/>
        <v>5488.0573636441359</v>
      </c>
      <c r="BB740" s="265">
        <f t="shared" si="642"/>
        <v>107.05480188132287</v>
      </c>
      <c r="BC740" s="266">
        <f t="shared" si="643"/>
        <v>26.464261490180188</v>
      </c>
      <c r="BD740" s="211">
        <f>'F. CONVERSIÓN DE CARBÓN A CARNE'!$F$20</f>
        <v>0.16207300021353654</v>
      </c>
      <c r="BG740" s="13">
        <v>0.1</v>
      </c>
      <c r="BH740" s="13">
        <f t="shared" si="644"/>
        <v>45</v>
      </c>
      <c r="BI740">
        <f>(((((BD740+BE740+BF740)/0.738210935315612)^2)+((BH740/Q740)^2))^(1/2))*T740</f>
        <v>80.141969515376488</v>
      </c>
      <c r="BJ740">
        <f>(((BH740)^2)+((BI740^2))^(1/2))</f>
        <v>2105.1419695153763</v>
      </c>
      <c r="BK740" s="13">
        <f t="shared" si="645"/>
        <v>1.01</v>
      </c>
      <c r="BL740" s="13">
        <f t="shared" si="646"/>
        <v>0.19</v>
      </c>
      <c r="BM740" s="13">
        <f t="shared" si="647"/>
        <v>1.8050000000000002</v>
      </c>
      <c r="BN740" s="13">
        <f t="shared" si="648"/>
        <v>16.02</v>
      </c>
      <c r="BO740" s="13">
        <f t="shared" si="649"/>
        <v>0.3125</v>
      </c>
      <c r="BP740" s="13">
        <f t="shared" si="650"/>
        <v>0.10149999999999999</v>
      </c>
      <c r="BQ740" s="13">
        <f>((((BJ740/(Q740+R740+S740+T740))^2)+((BK740/W740)^2))^(1/2))*AD740</f>
        <v>0.33546405273249519</v>
      </c>
      <c r="BR740" s="209">
        <f>((((BJ740/(Q740+R740+S740+T740))^2)+((BL740/X740)^2))^(1/2))*AE740</f>
        <v>6.3107099028885227E-2</v>
      </c>
      <c r="BS740" s="209">
        <f>(((((BJ740/(Q740+R740+S740+T740))^2)+((BM740/Y740)^2))^(1/2))*AF740)</f>
        <v>0.59951744077440972</v>
      </c>
      <c r="BT740" s="209">
        <f>((((BJ740/(Q740+R740+S740+T740))^2)+((BN740/Z740)^2))^(1/2))*AG740</f>
        <v>5.3209248760144279</v>
      </c>
      <c r="BU740" s="209">
        <f>((((BJ740/(Q740+R740+S740+T740))^2)+((BO740/AA740)^2))^(1/2))*AH740</f>
        <v>0.10379457077119281</v>
      </c>
      <c r="BV740" s="209">
        <f>((((BJ740/(Q740+R740+S740+T740))^2)+((BP740/AB740)^2))^(1/2))*AI740</f>
        <v>2.5658322783081847E-2</v>
      </c>
      <c r="CI740"/>
      <c r="CJ740"/>
      <c r="CK740"/>
      <c r="CL740"/>
      <c r="CM740"/>
    </row>
    <row r="741" spans="1:91" s="65" customFormat="1" ht="12.95" customHeight="1" thickBot="1" x14ac:dyDescent="0.3">
      <c r="A741" s="13">
        <v>4.7317710000000002</v>
      </c>
      <c r="B741" s="13">
        <v>-74.089146</v>
      </c>
      <c r="C741" s="13">
        <v>30</v>
      </c>
      <c r="D741" s="13">
        <v>38</v>
      </c>
      <c r="E741" s="13">
        <v>2488</v>
      </c>
      <c r="F741" s="3" t="s">
        <v>5</v>
      </c>
      <c r="G741" s="4" t="s">
        <v>838</v>
      </c>
      <c r="H741" s="5" t="s">
        <v>839</v>
      </c>
      <c r="I741" s="14" t="s">
        <v>1606</v>
      </c>
      <c r="J741" s="3" t="s">
        <v>1557</v>
      </c>
      <c r="K741" s="6">
        <v>40625</v>
      </c>
      <c r="L741" s="15">
        <v>12</v>
      </c>
      <c r="M741" s="3">
        <v>2</v>
      </c>
      <c r="N741" s="3">
        <f t="shared" si="617"/>
        <v>96</v>
      </c>
      <c r="O741" s="3">
        <v>8</v>
      </c>
      <c r="P741" s="14" t="s">
        <v>1593</v>
      </c>
      <c r="Q741" s="3">
        <v>1000</v>
      </c>
      <c r="R741" s="14"/>
      <c r="S741" s="14"/>
      <c r="T741" s="14"/>
      <c r="U741" s="17">
        <v>3.9E-2</v>
      </c>
      <c r="V741" s="143">
        <v>2.8800000000000002E-3</v>
      </c>
      <c r="W741" s="143">
        <v>3.2000000000000002E-3</v>
      </c>
      <c r="X741" s="143">
        <v>7.5000000000000002E-4</v>
      </c>
      <c r="Y741" s="146">
        <v>4.0000000000000003E-5</v>
      </c>
      <c r="Z741" s="143">
        <v>6.7999999999999996E-3</v>
      </c>
      <c r="AA741" s="146">
        <v>2.64</v>
      </c>
      <c r="AB741" s="221">
        <v>1.4999999999999999E-2</v>
      </c>
      <c r="AC741" s="237">
        <f t="shared" si="618"/>
        <v>4.5408392461142987E-5</v>
      </c>
      <c r="AD741" s="22">
        <f t="shared" si="619"/>
        <v>5.045376940126999E-5</v>
      </c>
      <c r="AE741" s="22">
        <f t="shared" si="620"/>
        <v>1.1825102203422653E-5</v>
      </c>
      <c r="AF741" s="22">
        <f t="shared" si="621"/>
        <v>6.3067211751587475E-7</v>
      </c>
      <c r="AG741" s="22">
        <f t="shared" si="622"/>
        <v>1.072142599776987E-4</v>
      </c>
      <c r="AH741" s="22">
        <f t="shared" si="623"/>
        <v>4.1624359756047738E-2</v>
      </c>
      <c r="AI741" s="238">
        <f t="shared" si="624"/>
        <v>1.8000000000000001E-4</v>
      </c>
      <c r="AJ741" s="247">
        <f t="shared" si="625"/>
        <v>4.7300408813690611E-7</v>
      </c>
      <c r="AK741" s="23">
        <f t="shared" si="626"/>
        <v>5.2556009792989573E-7</v>
      </c>
      <c r="AL741" s="23">
        <f t="shared" si="627"/>
        <v>1.231781479523193E-7</v>
      </c>
      <c r="AM741" s="23">
        <f t="shared" si="628"/>
        <v>6.5695012241236953E-9</v>
      </c>
      <c r="AN741" s="23">
        <f t="shared" si="629"/>
        <v>1.1168152081010281E-6</v>
      </c>
      <c r="AO741" s="23">
        <f t="shared" si="630"/>
        <v>4.3358708079216396E-4</v>
      </c>
      <c r="AP741" s="248">
        <f t="shared" si="631"/>
        <v>1.875E-6</v>
      </c>
      <c r="AQ741" s="256">
        <f t="shared" si="632"/>
        <v>0.52556009792989578</v>
      </c>
      <c r="AR741" s="257">
        <f t="shared" si="633"/>
        <v>0.12317814795231929</v>
      </c>
      <c r="AS741" s="257">
        <f t="shared" si="634"/>
        <v>6.5695012241236955E-3</v>
      </c>
      <c r="AT741" s="257">
        <f t="shared" si="635"/>
        <v>1.1168152081010281</v>
      </c>
      <c r="AU741" s="257">
        <f t="shared" si="636"/>
        <v>433.58708079216393</v>
      </c>
      <c r="AV741" s="258">
        <f t="shared" si="637"/>
        <v>1.875</v>
      </c>
      <c r="AW741" s="264">
        <v>0</v>
      </c>
      <c r="AX741" s="265">
        <f t="shared" si="638"/>
        <v>0</v>
      </c>
      <c r="AY741" s="265">
        <f t="shared" si="639"/>
        <v>0</v>
      </c>
      <c r="AZ741" s="265">
        <f t="shared" si="640"/>
        <v>0</v>
      </c>
      <c r="BA741" s="265">
        <f t="shared" si="641"/>
        <v>0</v>
      </c>
      <c r="BB741" s="265">
        <f t="shared" si="642"/>
        <v>0</v>
      </c>
      <c r="BC741" s="266">
        <f t="shared" si="643"/>
        <v>0</v>
      </c>
      <c r="BG741" s="13">
        <v>0.1</v>
      </c>
      <c r="BH741" s="13">
        <f t="shared" si="644"/>
        <v>100</v>
      </c>
      <c r="BI741"/>
      <c r="BJ741">
        <f>BH741</f>
        <v>100</v>
      </c>
      <c r="BK741" s="13">
        <f t="shared" si="645"/>
        <v>3.2000000000000003E-4</v>
      </c>
      <c r="BL741" s="13">
        <f t="shared" si="646"/>
        <v>7.5000000000000007E-5</v>
      </c>
      <c r="BM741" s="13">
        <f t="shared" si="647"/>
        <v>4.0000000000000007E-6</v>
      </c>
      <c r="BN741" s="13">
        <f t="shared" si="648"/>
        <v>6.8000000000000005E-4</v>
      </c>
      <c r="BO741" s="13">
        <f t="shared" si="649"/>
        <v>0.26400000000000001</v>
      </c>
      <c r="BP741" s="13">
        <f t="shared" si="650"/>
        <v>1.5E-3</v>
      </c>
      <c r="BQ741" s="13">
        <f>((((BJ741/Q741)^2)+((BK741/W741)^2))^(1/2))*AD741</f>
        <v>7.1352404960120705E-6</v>
      </c>
      <c r="BR741" s="209">
        <f>(((((BJ741/Q741))^2)+((BL741/X741)^2))^(1/2))*AE741</f>
        <v>1.6723219912528289E-6</v>
      </c>
      <c r="BS741" s="209">
        <f>(((((BJ741/Q741))^2)+((BM741/Y741)^2))^(1/2))*AF741</f>
        <v>8.9190506200150857E-8</v>
      </c>
      <c r="BT741" s="209">
        <f>((((BJ741/Q741)^2)+((BN741/Z741)^2))^(1/2))*AG741</f>
        <v>1.5162386054025646E-5</v>
      </c>
      <c r="BU741" s="209">
        <f>((((BJ741/Q741)^2)+((BO741/AA741)^2))^(1/2))*AH741</f>
        <v>5.8865734092099576E-3</v>
      </c>
      <c r="BV741" s="209">
        <f>((((BJ741/Q741)^2)+((BP741/AB741)^2))^(1/2))*AI741</f>
        <v>2.5455844122715716E-5</v>
      </c>
      <c r="CI741"/>
      <c r="CJ741"/>
      <c r="CK741"/>
      <c r="CL741"/>
      <c r="CM741"/>
    </row>
    <row r="742" spans="1:91" s="65" customFormat="1" ht="12.95" customHeight="1" thickBot="1" x14ac:dyDescent="0.3">
      <c r="A742" s="13">
        <v>4.7319361111111116</v>
      </c>
      <c r="B742" s="13">
        <v>-74.04942777777778</v>
      </c>
      <c r="C742" s="13">
        <v>35</v>
      </c>
      <c r="D742" s="13">
        <v>39</v>
      </c>
      <c r="E742" s="13">
        <v>568</v>
      </c>
      <c r="F742" s="58" t="s">
        <v>13</v>
      </c>
      <c r="G742" s="59" t="s">
        <v>1024</v>
      </c>
      <c r="H742" s="60" t="s">
        <v>1025</v>
      </c>
      <c r="I742" s="16" t="s">
        <v>1606</v>
      </c>
      <c r="J742" s="16"/>
      <c r="K742" s="66">
        <v>40144</v>
      </c>
      <c r="L742" s="16">
        <v>8</v>
      </c>
      <c r="M742" s="16">
        <v>7</v>
      </c>
      <c r="N742" s="3">
        <f t="shared" si="617"/>
        <v>240</v>
      </c>
      <c r="O742" s="3">
        <v>30</v>
      </c>
      <c r="P742" s="16" t="s">
        <v>1631</v>
      </c>
      <c r="Q742" s="62">
        <v>550</v>
      </c>
      <c r="R742" s="14"/>
      <c r="S742" s="14"/>
      <c r="T742" s="14"/>
      <c r="U742" s="17">
        <v>3.9E-2</v>
      </c>
      <c r="V742" s="145">
        <v>0.36</v>
      </c>
      <c r="W742" s="150">
        <v>1.8</v>
      </c>
      <c r="X742" s="152">
        <v>10.3</v>
      </c>
      <c r="Y742" s="156">
        <f>0.01805*1000</f>
        <v>18.05</v>
      </c>
      <c r="Z742" s="150">
        <v>311.5</v>
      </c>
      <c r="AA742" s="157">
        <f>0.003125*1000</f>
        <v>3.125</v>
      </c>
      <c r="AB742" s="227">
        <v>0.28499999999999998</v>
      </c>
      <c r="AC742" s="237">
        <f t="shared" si="618"/>
        <v>3.1218269817035803E-3</v>
      </c>
      <c r="AD742" s="22">
        <f t="shared" si="619"/>
        <v>1.5609134908517902E-2</v>
      </c>
      <c r="AE742" s="22">
        <f t="shared" si="620"/>
        <v>8.9318938643185769E-2</v>
      </c>
      <c r="AF742" s="22">
        <f t="shared" si="621"/>
        <v>0.15652493616597118</v>
      </c>
      <c r="AG742" s="22">
        <f t="shared" si="622"/>
        <v>2.701247513335181</v>
      </c>
      <c r="AH742" s="22">
        <f t="shared" si="623"/>
        <v>2.7099192549510247E-2</v>
      </c>
      <c r="AI742" s="238">
        <f t="shared" si="624"/>
        <v>1.8810000000000001E-3</v>
      </c>
      <c r="AJ742" s="247">
        <f t="shared" si="625"/>
        <v>8.6717416158432791E-6</v>
      </c>
      <c r="AK742" s="23">
        <f t="shared" si="626"/>
        <v>4.3358708079216396E-5</v>
      </c>
      <c r="AL742" s="23">
        <f t="shared" si="627"/>
        <v>2.4810816289773824E-4</v>
      </c>
      <c r="AM742" s="23">
        <f t="shared" si="628"/>
        <v>4.3479148934991998E-4</v>
      </c>
      <c r="AN742" s="23">
        <f t="shared" si="629"/>
        <v>7.503465314819947E-3</v>
      </c>
      <c r="AO742" s="23">
        <f t="shared" si="630"/>
        <v>7.5275534859750687E-5</v>
      </c>
      <c r="AP742" s="248">
        <f t="shared" si="631"/>
        <v>5.2249999999999999E-6</v>
      </c>
      <c r="AQ742" s="256">
        <f t="shared" si="632"/>
        <v>43.358708079216399</v>
      </c>
      <c r="AR742" s="257">
        <f t="shared" si="633"/>
        <v>248.10816289773825</v>
      </c>
      <c r="AS742" s="257">
        <f t="shared" si="634"/>
        <v>434.79148934991997</v>
      </c>
      <c r="AT742" s="257">
        <f t="shared" si="635"/>
        <v>7503.4653148199468</v>
      </c>
      <c r="AU742" s="257">
        <f t="shared" si="636"/>
        <v>75.275534859750692</v>
      </c>
      <c r="AV742" s="258">
        <f t="shared" si="637"/>
        <v>5.2249999999999996</v>
      </c>
      <c r="AW742" s="264">
        <v>1</v>
      </c>
      <c r="AX742" s="265">
        <f t="shared" si="638"/>
        <v>43.358708079216399</v>
      </c>
      <c r="AY742" s="265">
        <f t="shared" si="639"/>
        <v>248.10816289773825</v>
      </c>
      <c r="AZ742" s="265">
        <f t="shared" si="640"/>
        <v>434.79148934991997</v>
      </c>
      <c r="BA742" s="265">
        <f t="shared" si="641"/>
        <v>7503.4653148199468</v>
      </c>
      <c r="BB742" s="265">
        <f t="shared" si="642"/>
        <v>75.275534859750692</v>
      </c>
      <c r="BC742" s="266">
        <f t="shared" si="643"/>
        <v>5.2249999999999996</v>
      </c>
      <c r="BG742" s="13">
        <v>0.1</v>
      </c>
      <c r="BH742" s="13">
        <f t="shared" si="644"/>
        <v>55</v>
      </c>
      <c r="BI742"/>
      <c r="BJ742">
        <f>BH742</f>
        <v>55</v>
      </c>
      <c r="BK742" s="13">
        <f t="shared" si="645"/>
        <v>0.18000000000000002</v>
      </c>
      <c r="BL742" s="13">
        <f t="shared" si="646"/>
        <v>1.03</v>
      </c>
      <c r="BM742" s="13">
        <f t="shared" si="647"/>
        <v>1.8050000000000002</v>
      </c>
      <c r="BN742" s="13">
        <f t="shared" si="648"/>
        <v>31.150000000000002</v>
      </c>
      <c r="BO742" s="13">
        <f t="shared" si="649"/>
        <v>0.3125</v>
      </c>
      <c r="BP742" s="13">
        <f t="shared" si="650"/>
        <v>2.8499999999999998E-2</v>
      </c>
      <c r="BQ742" s="13">
        <f>((((BJ742/Q742)^2)+((BK742/W742)^2))^(1/2))*AD742</f>
        <v>2.2074650284537342E-3</v>
      </c>
      <c r="BR742" s="209">
        <f>(((((BJ742/Q742))^2)+((BL742/X742)^2))^(1/2))*AE742</f>
        <v>1.2631605440596364E-2</v>
      </c>
      <c r="BS742" s="209">
        <f>(((((BJ742/Q742))^2)+((BM742/Y742)^2))^(1/2))*AF742</f>
        <v>2.2135968757549945E-2</v>
      </c>
      <c r="BT742" s="209">
        <f>((((BJ742/Q742)^2)+((BN742/Z742)^2))^(1/2))*AG742</f>
        <v>0.38201408686852117</v>
      </c>
      <c r="BU742" s="209">
        <f>((((BJ742/Q742)^2)+((BO742/AA742)^2))^(1/2))*AH742</f>
        <v>3.8324045632877331E-3</v>
      </c>
      <c r="BV742" s="209">
        <f>((((BJ742/Q742)^2)+((BP742/AB742)^2))^(1/2))*AI742</f>
        <v>2.6601357108237925E-4</v>
      </c>
      <c r="CI742"/>
      <c r="CJ742"/>
      <c r="CK742"/>
      <c r="CL742"/>
      <c r="CM742"/>
    </row>
    <row r="743" spans="1:91" s="65" customFormat="1" ht="12.95" customHeight="1" thickBot="1" x14ac:dyDescent="0.3">
      <c r="A743" s="13">
        <v>4.7321388888888887</v>
      </c>
      <c r="B743" s="13">
        <v>-74.05191111111111</v>
      </c>
      <c r="C743" s="13">
        <v>34</v>
      </c>
      <c r="D743" s="13">
        <v>39</v>
      </c>
      <c r="E743" s="13">
        <v>567</v>
      </c>
      <c r="F743" s="58" t="s">
        <v>13</v>
      </c>
      <c r="G743" s="59" t="s">
        <v>1252</v>
      </c>
      <c r="H743" s="60" t="s">
        <v>1253</v>
      </c>
      <c r="I743" s="16" t="s">
        <v>1606</v>
      </c>
      <c r="J743" s="16"/>
      <c r="K743" s="67">
        <v>40017</v>
      </c>
      <c r="L743" s="16">
        <v>7</v>
      </c>
      <c r="M743" s="16">
        <v>7</v>
      </c>
      <c r="N743" s="3">
        <f t="shared" si="617"/>
        <v>210</v>
      </c>
      <c r="O743" s="3">
        <v>30</v>
      </c>
      <c r="P743" s="16" t="s">
        <v>1554</v>
      </c>
      <c r="Q743" s="62">
        <v>550</v>
      </c>
      <c r="R743" s="14"/>
      <c r="S743" s="14"/>
      <c r="T743" s="14"/>
      <c r="U743" s="17">
        <v>3.9E-2</v>
      </c>
      <c r="V743" s="33">
        <v>0.36</v>
      </c>
      <c r="W743" s="34">
        <v>1.8</v>
      </c>
      <c r="X743" s="33">
        <v>10.3</v>
      </c>
      <c r="Y743" s="29">
        <f>0.01805*1000</f>
        <v>18.05</v>
      </c>
      <c r="Z743" s="34">
        <v>311.5</v>
      </c>
      <c r="AA743" s="21">
        <f>0.003125*1000</f>
        <v>3.125</v>
      </c>
      <c r="AB743" s="216">
        <v>0.28499999999999998</v>
      </c>
      <c r="AC743" s="237">
        <f t="shared" si="618"/>
        <v>3.1218269817035803E-3</v>
      </c>
      <c r="AD743" s="22">
        <f t="shared" si="619"/>
        <v>1.5609134908517902E-2</v>
      </c>
      <c r="AE743" s="22">
        <f t="shared" si="620"/>
        <v>8.9318938643185769E-2</v>
      </c>
      <c r="AF743" s="22">
        <f t="shared" si="621"/>
        <v>0.15652493616597118</v>
      </c>
      <c r="AG743" s="22">
        <f t="shared" si="622"/>
        <v>2.701247513335181</v>
      </c>
      <c r="AH743" s="22">
        <f t="shared" si="623"/>
        <v>2.7099192549510247E-2</v>
      </c>
      <c r="AI743" s="238">
        <f t="shared" si="624"/>
        <v>1.8810000000000001E-3</v>
      </c>
      <c r="AJ743" s="247">
        <f t="shared" si="625"/>
        <v>8.6717416158432791E-6</v>
      </c>
      <c r="AK743" s="23">
        <f t="shared" si="626"/>
        <v>4.3358708079216396E-5</v>
      </c>
      <c r="AL743" s="23">
        <f t="shared" si="627"/>
        <v>2.4810816289773824E-4</v>
      </c>
      <c r="AM743" s="23">
        <f t="shared" si="628"/>
        <v>4.3479148934991998E-4</v>
      </c>
      <c r="AN743" s="23">
        <f t="shared" si="629"/>
        <v>7.503465314819947E-3</v>
      </c>
      <c r="AO743" s="23">
        <f t="shared" si="630"/>
        <v>7.5275534859750687E-5</v>
      </c>
      <c r="AP743" s="248">
        <f t="shared" si="631"/>
        <v>5.2249999999999999E-6</v>
      </c>
      <c r="AQ743" s="256">
        <f t="shared" si="632"/>
        <v>43.358708079216399</v>
      </c>
      <c r="AR743" s="257">
        <f t="shared" si="633"/>
        <v>248.10816289773825</v>
      </c>
      <c r="AS743" s="257">
        <f t="shared" si="634"/>
        <v>434.79148934991997</v>
      </c>
      <c r="AT743" s="257">
        <f t="shared" si="635"/>
        <v>7503.4653148199468</v>
      </c>
      <c r="AU743" s="257">
        <f t="shared" si="636"/>
        <v>75.275534859750692</v>
      </c>
      <c r="AV743" s="258">
        <f t="shared" si="637"/>
        <v>5.2249999999999996</v>
      </c>
      <c r="AW743" s="264">
        <v>1</v>
      </c>
      <c r="AX743" s="265">
        <f t="shared" si="638"/>
        <v>43.358708079216399</v>
      </c>
      <c r="AY743" s="265">
        <f t="shared" si="639"/>
        <v>248.10816289773825</v>
      </c>
      <c r="AZ743" s="265">
        <f t="shared" si="640"/>
        <v>434.79148934991997</v>
      </c>
      <c r="BA743" s="265">
        <f t="shared" si="641"/>
        <v>7503.4653148199468</v>
      </c>
      <c r="BB743" s="265">
        <f t="shared" si="642"/>
        <v>75.275534859750692</v>
      </c>
      <c r="BC743" s="266">
        <f t="shared" si="643"/>
        <v>5.2249999999999996</v>
      </c>
      <c r="BG743" s="13">
        <v>0.1</v>
      </c>
      <c r="BH743" s="13">
        <f t="shared" si="644"/>
        <v>55</v>
      </c>
      <c r="BI743"/>
      <c r="BJ743">
        <f>BH743</f>
        <v>55</v>
      </c>
      <c r="BK743" s="13">
        <f t="shared" si="645"/>
        <v>0.18000000000000002</v>
      </c>
      <c r="BL743" s="13">
        <f t="shared" si="646"/>
        <v>1.03</v>
      </c>
      <c r="BM743" s="13">
        <f t="shared" si="647"/>
        <v>1.8050000000000002</v>
      </c>
      <c r="BN743" s="13">
        <f t="shared" si="648"/>
        <v>31.150000000000002</v>
      </c>
      <c r="BO743" s="13">
        <f t="shared" si="649"/>
        <v>0.3125</v>
      </c>
      <c r="BP743" s="13">
        <f t="shared" si="650"/>
        <v>2.8499999999999998E-2</v>
      </c>
      <c r="BQ743" s="13">
        <f>((((BJ743/Q743)^2)+((BK743/W743)^2))^(1/2))*AD743</f>
        <v>2.2074650284537342E-3</v>
      </c>
      <c r="BR743" s="209">
        <f>(((((BJ743/Q743))^2)+((BL743/X743)^2))^(1/2))*AE743</f>
        <v>1.2631605440596364E-2</v>
      </c>
      <c r="BS743" s="209">
        <f>(((((BJ743/Q743))^2)+((BM743/Y743)^2))^(1/2))*AF743</f>
        <v>2.2135968757549945E-2</v>
      </c>
      <c r="BT743" s="209">
        <f>((((BJ743/Q743)^2)+((BN743/Z743)^2))^(1/2))*AG743</f>
        <v>0.38201408686852117</v>
      </c>
      <c r="BU743" s="209">
        <f>((((BJ743/Q743)^2)+((BO743/AA743)^2))^(1/2))*AH743</f>
        <v>3.8324045632877331E-3</v>
      </c>
      <c r="BV743" s="209">
        <f>((((BJ743/Q743)^2)+((BP743/AB743)^2))^(1/2))*AI743</f>
        <v>2.6601357108237925E-4</v>
      </c>
      <c r="CI743"/>
      <c r="CJ743"/>
      <c r="CK743"/>
      <c r="CL743"/>
      <c r="CM743"/>
    </row>
    <row r="744" spans="1:91" s="65" customFormat="1" ht="12.95" customHeight="1" thickBot="1" x14ac:dyDescent="0.3">
      <c r="A744" s="13">
        <v>4.7321749999999998</v>
      </c>
      <c r="B744" s="13">
        <v>-74.052630555555552</v>
      </c>
      <c r="C744" s="13">
        <v>34</v>
      </c>
      <c r="D744" s="13">
        <v>39</v>
      </c>
      <c r="E744" s="13">
        <v>567</v>
      </c>
      <c r="F744" s="58" t="s">
        <v>13</v>
      </c>
      <c r="G744" s="59" t="s">
        <v>1254</v>
      </c>
      <c r="H744" s="60" t="s">
        <v>1255</v>
      </c>
      <c r="I744" s="16" t="s">
        <v>1606</v>
      </c>
      <c r="J744" s="16"/>
      <c r="K744" s="67">
        <v>40017</v>
      </c>
      <c r="L744" s="16">
        <v>11</v>
      </c>
      <c r="M744" s="16">
        <v>7</v>
      </c>
      <c r="N744" s="3">
        <f t="shared" si="617"/>
        <v>330</v>
      </c>
      <c r="O744" s="3">
        <v>30</v>
      </c>
      <c r="P744" s="16" t="s">
        <v>1554</v>
      </c>
      <c r="Q744" s="62">
        <v>550</v>
      </c>
      <c r="R744" s="14"/>
      <c r="S744" s="14"/>
      <c r="T744" s="14"/>
      <c r="U744" s="17">
        <v>3.9E-2</v>
      </c>
      <c r="V744" s="33">
        <v>0.36</v>
      </c>
      <c r="W744" s="34">
        <v>1.8</v>
      </c>
      <c r="X744" s="33">
        <v>10.3</v>
      </c>
      <c r="Y744" s="29">
        <f>0.01805*1000</f>
        <v>18.05</v>
      </c>
      <c r="Z744" s="34">
        <v>311.5</v>
      </c>
      <c r="AA744" s="21">
        <f>0.003125*1000</f>
        <v>3.125</v>
      </c>
      <c r="AB744" s="216">
        <v>0.28499999999999998</v>
      </c>
      <c r="AC744" s="237">
        <f t="shared" si="618"/>
        <v>3.1218269817035803E-3</v>
      </c>
      <c r="AD744" s="22">
        <f t="shared" si="619"/>
        <v>1.5609134908517902E-2</v>
      </c>
      <c r="AE744" s="22">
        <f t="shared" si="620"/>
        <v>8.9318938643185769E-2</v>
      </c>
      <c r="AF744" s="22">
        <f t="shared" si="621"/>
        <v>0.15652493616597118</v>
      </c>
      <c r="AG744" s="22">
        <f t="shared" si="622"/>
        <v>2.701247513335181</v>
      </c>
      <c r="AH744" s="22">
        <f t="shared" si="623"/>
        <v>2.7099192549510247E-2</v>
      </c>
      <c r="AI744" s="238">
        <f t="shared" si="624"/>
        <v>1.8810000000000001E-3</v>
      </c>
      <c r="AJ744" s="247">
        <f t="shared" si="625"/>
        <v>8.6717416158432791E-6</v>
      </c>
      <c r="AK744" s="23">
        <f t="shared" si="626"/>
        <v>4.3358708079216396E-5</v>
      </c>
      <c r="AL744" s="23">
        <f t="shared" si="627"/>
        <v>2.4810816289773824E-4</v>
      </c>
      <c r="AM744" s="23">
        <f t="shared" si="628"/>
        <v>4.3479148934991998E-4</v>
      </c>
      <c r="AN744" s="23">
        <f t="shared" si="629"/>
        <v>7.503465314819947E-3</v>
      </c>
      <c r="AO744" s="23">
        <f t="shared" si="630"/>
        <v>7.5275534859750687E-5</v>
      </c>
      <c r="AP744" s="248">
        <f t="shared" si="631"/>
        <v>5.2249999999999999E-6</v>
      </c>
      <c r="AQ744" s="256">
        <f t="shared" si="632"/>
        <v>43.358708079216399</v>
      </c>
      <c r="AR744" s="257">
        <f t="shared" si="633"/>
        <v>248.10816289773825</v>
      </c>
      <c r="AS744" s="257">
        <f t="shared" si="634"/>
        <v>434.79148934991997</v>
      </c>
      <c r="AT744" s="257">
        <f t="shared" si="635"/>
        <v>7503.4653148199468</v>
      </c>
      <c r="AU744" s="257">
        <f t="shared" si="636"/>
        <v>75.275534859750692</v>
      </c>
      <c r="AV744" s="258">
        <f t="shared" si="637"/>
        <v>5.2249999999999996</v>
      </c>
      <c r="AW744" s="264">
        <v>1</v>
      </c>
      <c r="AX744" s="265">
        <f t="shared" si="638"/>
        <v>43.358708079216399</v>
      </c>
      <c r="AY744" s="265">
        <f t="shared" si="639"/>
        <v>248.10816289773825</v>
      </c>
      <c r="AZ744" s="265">
        <f t="shared" si="640"/>
        <v>434.79148934991997</v>
      </c>
      <c r="BA744" s="265">
        <f t="shared" si="641"/>
        <v>7503.4653148199468</v>
      </c>
      <c r="BB744" s="265">
        <f t="shared" si="642"/>
        <v>75.275534859750692</v>
      </c>
      <c r="BC744" s="266">
        <f t="shared" si="643"/>
        <v>5.2249999999999996</v>
      </c>
      <c r="BG744" s="13">
        <v>0.1</v>
      </c>
      <c r="BH744" s="13">
        <f t="shared" si="644"/>
        <v>55</v>
      </c>
      <c r="BI744"/>
      <c r="BJ744">
        <f>BH744</f>
        <v>55</v>
      </c>
      <c r="BK744" s="13">
        <f t="shared" si="645"/>
        <v>0.18000000000000002</v>
      </c>
      <c r="BL744" s="13">
        <f t="shared" si="646"/>
        <v>1.03</v>
      </c>
      <c r="BM744" s="13">
        <f t="shared" si="647"/>
        <v>1.8050000000000002</v>
      </c>
      <c r="BN744" s="13">
        <f t="shared" si="648"/>
        <v>31.150000000000002</v>
      </c>
      <c r="BO744" s="13">
        <f t="shared" si="649"/>
        <v>0.3125</v>
      </c>
      <c r="BP744" s="13">
        <f t="shared" si="650"/>
        <v>2.8499999999999998E-2</v>
      </c>
      <c r="BQ744" s="13">
        <f>((((BJ744/Q744)^2)+((BK744/W744)^2))^(1/2))*AD744</f>
        <v>2.2074650284537342E-3</v>
      </c>
      <c r="BR744" s="209">
        <f>(((((BJ744/Q744))^2)+((BL744/X744)^2))^(1/2))*AE744</f>
        <v>1.2631605440596364E-2</v>
      </c>
      <c r="BS744" s="209">
        <f>(((((BJ744/Q744))^2)+((BM744/Y744)^2))^(1/2))*AF744</f>
        <v>2.2135968757549945E-2</v>
      </c>
      <c r="BT744" s="209">
        <f>((((BJ744/Q744)^2)+((BN744/Z744)^2))^(1/2))*AG744</f>
        <v>0.38201408686852117</v>
      </c>
      <c r="BU744" s="209">
        <f>((((BJ744/Q744)^2)+((BO744/AA744)^2))^(1/2))*AH744</f>
        <v>3.8324045632877331E-3</v>
      </c>
      <c r="BV744" s="209">
        <f>((((BJ744/Q744)^2)+((BP744/AB744)^2))^(1/2))*AI744</f>
        <v>2.6601357108237925E-4</v>
      </c>
      <c r="CI744"/>
      <c r="CJ744"/>
      <c r="CK744"/>
      <c r="CL744"/>
      <c r="CM744"/>
    </row>
    <row r="745" spans="1:91" s="65" customFormat="1" ht="12.95" customHeight="1" thickBot="1" x14ac:dyDescent="0.3">
      <c r="A745" s="13">
        <v>4.7323361111111115</v>
      </c>
      <c r="B745" s="13">
        <v>-74.052811111111112</v>
      </c>
      <c r="C745" s="13">
        <v>34</v>
      </c>
      <c r="D745" s="13">
        <v>39</v>
      </c>
      <c r="E745" s="13">
        <v>567</v>
      </c>
      <c r="F745" s="58" t="s">
        <v>13</v>
      </c>
      <c r="G745" s="59" t="s">
        <v>1256</v>
      </c>
      <c r="H745" s="60" t="s">
        <v>1257</v>
      </c>
      <c r="I745" s="16" t="s">
        <v>1606</v>
      </c>
      <c r="J745" s="16"/>
      <c r="K745" s="67">
        <v>40017</v>
      </c>
      <c r="L745" s="16">
        <v>12</v>
      </c>
      <c r="M745" s="16">
        <v>7</v>
      </c>
      <c r="N745" s="3">
        <f t="shared" si="617"/>
        <v>360</v>
      </c>
      <c r="O745" s="3">
        <v>30</v>
      </c>
      <c r="P745" s="16" t="s">
        <v>1554</v>
      </c>
      <c r="Q745" s="62">
        <v>550</v>
      </c>
      <c r="R745" s="14"/>
      <c r="S745" s="14"/>
      <c r="T745" s="14"/>
      <c r="U745" s="17">
        <v>3.9E-2</v>
      </c>
      <c r="V745" s="145">
        <v>0.36</v>
      </c>
      <c r="W745" s="150">
        <v>1.8</v>
      </c>
      <c r="X745" s="152">
        <v>10.3</v>
      </c>
      <c r="Y745" s="156">
        <f>0.01805*1000</f>
        <v>18.05</v>
      </c>
      <c r="Z745" s="150">
        <v>311.5</v>
      </c>
      <c r="AA745" s="157">
        <f>0.003125*1000</f>
        <v>3.125</v>
      </c>
      <c r="AB745" s="227">
        <v>0.28499999999999998</v>
      </c>
      <c r="AC745" s="237">
        <f t="shared" si="618"/>
        <v>3.1218269817035803E-3</v>
      </c>
      <c r="AD745" s="22">
        <f t="shared" si="619"/>
        <v>1.5609134908517902E-2</v>
      </c>
      <c r="AE745" s="22">
        <f t="shared" si="620"/>
        <v>8.9318938643185769E-2</v>
      </c>
      <c r="AF745" s="22">
        <f t="shared" si="621"/>
        <v>0.15652493616597118</v>
      </c>
      <c r="AG745" s="22">
        <f t="shared" si="622"/>
        <v>2.701247513335181</v>
      </c>
      <c r="AH745" s="22">
        <f t="shared" si="623"/>
        <v>2.7099192549510247E-2</v>
      </c>
      <c r="AI745" s="238">
        <f t="shared" si="624"/>
        <v>1.8810000000000001E-3</v>
      </c>
      <c r="AJ745" s="247">
        <f t="shared" si="625"/>
        <v>8.6717416158432791E-6</v>
      </c>
      <c r="AK745" s="23">
        <f t="shared" si="626"/>
        <v>4.3358708079216396E-5</v>
      </c>
      <c r="AL745" s="23">
        <f t="shared" si="627"/>
        <v>2.4810816289773824E-4</v>
      </c>
      <c r="AM745" s="23">
        <f t="shared" si="628"/>
        <v>4.3479148934991998E-4</v>
      </c>
      <c r="AN745" s="23">
        <f t="shared" si="629"/>
        <v>7.503465314819947E-3</v>
      </c>
      <c r="AO745" s="23">
        <f t="shared" si="630"/>
        <v>7.5275534859750687E-5</v>
      </c>
      <c r="AP745" s="248">
        <f t="shared" si="631"/>
        <v>5.2249999999999999E-6</v>
      </c>
      <c r="AQ745" s="256">
        <f t="shared" si="632"/>
        <v>43.358708079216399</v>
      </c>
      <c r="AR745" s="257">
        <f t="shared" si="633"/>
        <v>248.10816289773825</v>
      </c>
      <c r="AS745" s="257">
        <f t="shared" si="634"/>
        <v>434.79148934991997</v>
      </c>
      <c r="AT745" s="257">
        <f t="shared" si="635"/>
        <v>7503.4653148199468</v>
      </c>
      <c r="AU745" s="257">
        <f t="shared" si="636"/>
        <v>75.275534859750692</v>
      </c>
      <c r="AV745" s="258">
        <f t="shared" si="637"/>
        <v>5.2249999999999996</v>
      </c>
      <c r="AW745" s="264">
        <v>1</v>
      </c>
      <c r="AX745" s="265">
        <f t="shared" si="638"/>
        <v>43.358708079216399</v>
      </c>
      <c r="AY745" s="265">
        <f t="shared" si="639"/>
        <v>248.10816289773825</v>
      </c>
      <c r="AZ745" s="265">
        <f t="shared" si="640"/>
        <v>434.79148934991997</v>
      </c>
      <c r="BA745" s="265">
        <f t="shared" si="641"/>
        <v>7503.4653148199468</v>
      </c>
      <c r="BB745" s="265">
        <f t="shared" si="642"/>
        <v>75.275534859750692</v>
      </c>
      <c r="BC745" s="266">
        <f t="shared" si="643"/>
        <v>5.2249999999999996</v>
      </c>
      <c r="BG745" s="13">
        <v>0.1</v>
      </c>
      <c r="BH745" s="13">
        <f t="shared" si="644"/>
        <v>55</v>
      </c>
      <c r="BI745"/>
      <c r="BJ745">
        <f>BH745</f>
        <v>55</v>
      </c>
      <c r="BK745" s="13">
        <f t="shared" si="645"/>
        <v>0.18000000000000002</v>
      </c>
      <c r="BL745" s="13">
        <f t="shared" si="646"/>
        <v>1.03</v>
      </c>
      <c r="BM745" s="13">
        <f t="shared" si="647"/>
        <v>1.8050000000000002</v>
      </c>
      <c r="BN745" s="13">
        <f t="shared" si="648"/>
        <v>31.150000000000002</v>
      </c>
      <c r="BO745" s="13">
        <f t="shared" si="649"/>
        <v>0.3125</v>
      </c>
      <c r="BP745" s="13">
        <f t="shared" si="650"/>
        <v>2.8499999999999998E-2</v>
      </c>
      <c r="BQ745" s="13">
        <f>((((BJ745/Q745)^2)+((BK745/W745)^2))^(1/2))*AD745</f>
        <v>2.2074650284537342E-3</v>
      </c>
      <c r="BR745" s="209">
        <f>(((((BJ745/Q745))^2)+((BL745/X745)^2))^(1/2))*AE745</f>
        <v>1.2631605440596364E-2</v>
      </c>
      <c r="BS745" s="209">
        <f>(((((BJ745/Q745))^2)+((BM745/Y745)^2))^(1/2))*AF745</f>
        <v>2.2135968757549945E-2</v>
      </c>
      <c r="BT745" s="209">
        <f>((((BJ745/Q745)^2)+((BN745/Z745)^2))^(1/2))*AG745</f>
        <v>0.38201408686852117</v>
      </c>
      <c r="BU745" s="209">
        <f>((((BJ745/Q745)^2)+((BO745/AA745)^2))^(1/2))*AH745</f>
        <v>3.8324045632877331E-3</v>
      </c>
      <c r="BV745" s="209">
        <f>((((BJ745/Q745)^2)+((BP745/AB745)^2))^(1/2))*AI745</f>
        <v>2.6601357108237925E-4</v>
      </c>
      <c r="CI745"/>
      <c r="CJ745"/>
      <c r="CK745"/>
      <c r="CL745"/>
      <c r="CM745"/>
    </row>
    <row r="746" spans="1:91" s="65" customFormat="1" ht="12.95" customHeight="1" thickBot="1" x14ac:dyDescent="0.3">
      <c r="A746" s="13">
        <v>4.7324383043974203</v>
      </c>
      <c r="B746" s="13">
        <v>-74.086503191841004</v>
      </c>
      <c r="C746" s="13">
        <v>31</v>
      </c>
      <c r="D746" s="13">
        <v>39</v>
      </c>
      <c r="E746" s="13">
        <v>564</v>
      </c>
      <c r="F746" s="58" t="s">
        <v>13</v>
      </c>
      <c r="G746" s="59" t="s">
        <v>1169</v>
      </c>
      <c r="H746" s="60" t="s">
        <v>1170</v>
      </c>
      <c r="I746" s="16" t="s">
        <v>1606</v>
      </c>
      <c r="J746" s="16"/>
      <c r="K746" s="66">
        <v>40140</v>
      </c>
      <c r="L746" s="69">
        <f>196/30</f>
        <v>6.5333333333333332</v>
      </c>
      <c r="M746" s="16">
        <v>7</v>
      </c>
      <c r="N746" s="3">
        <f t="shared" si="617"/>
        <v>196</v>
      </c>
      <c r="O746" s="3">
        <v>30</v>
      </c>
      <c r="P746" s="16" t="s">
        <v>1554</v>
      </c>
      <c r="Q746" s="16">
        <v>960</v>
      </c>
      <c r="R746" s="14"/>
      <c r="S746" s="14"/>
      <c r="T746" s="14"/>
      <c r="U746" s="17">
        <v>3.9E-2</v>
      </c>
      <c r="V746" s="145">
        <v>0.36</v>
      </c>
      <c r="W746" s="150">
        <v>1.8</v>
      </c>
      <c r="X746" s="152">
        <v>10.3</v>
      </c>
      <c r="Y746" s="156">
        <f>0.01805*1000</f>
        <v>18.05</v>
      </c>
      <c r="Z746" s="150">
        <v>311.5</v>
      </c>
      <c r="AA746" s="157">
        <f>0.003125*1000</f>
        <v>3.125</v>
      </c>
      <c r="AB746" s="227">
        <v>0.28499999999999998</v>
      </c>
      <c r="AC746" s="237">
        <f t="shared" si="618"/>
        <v>5.4490070953371588E-3</v>
      </c>
      <c r="AD746" s="22">
        <f t="shared" si="619"/>
        <v>2.7245035476685792E-2</v>
      </c>
      <c r="AE746" s="22">
        <f t="shared" si="620"/>
        <v>0.15590214744992426</v>
      </c>
      <c r="AF746" s="22">
        <f t="shared" si="621"/>
        <v>0.27320716130787698</v>
      </c>
      <c r="AG746" s="22">
        <f t="shared" si="622"/>
        <v>4.7149047505486807</v>
      </c>
      <c r="AH746" s="22">
        <f t="shared" si="623"/>
        <v>4.7300408813690617E-2</v>
      </c>
      <c r="AI746" s="238">
        <f t="shared" si="624"/>
        <v>3.2832E-3</v>
      </c>
      <c r="AJ746" s="247">
        <f t="shared" si="625"/>
        <v>1.5136130820380997E-5</v>
      </c>
      <c r="AK746" s="23">
        <f t="shared" si="626"/>
        <v>7.5680654101904985E-5</v>
      </c>
      <c r="AL746" s="23">
        <f t="shared" si="627"/>
        <v>4.3306152069423403E-4</v>
      </c>
      <c r="AM746" s="23">
        <f t="shared" si="628"/>
        <v>7.589087814107694E-4</v>
      </c>
      <c r="AN746" s="23">
        <f t="shared" si="629"/>
        <v>1.3096957640413001E-2</v>
      </c>
      <c r="AO746" s="23">
        <f t="shared" si="630"/>
        <v>1.3139002448247394E-4</v>
      </c>
      <c r="AP746" s="248">
        <f t="shared" si="631"/>
        <v>9.1200000000000008E-6</v>
      </c>
      <c r="AQ746" s="256">
        <f t="shared" si="632"/>
        <v>75.680654101904992</v>
      </c>
      <c r="AR746" s="257">
        <f t="shared" si="633"/>
        <v>433.06152069423405</v>
      </c>
      <c r="AS746" s="257">
        <f t="shared" si="634"/>
        <v>758.90878141076939</v>
      </c>
      <c r="AT746" s="257">
        <f t="shared" si="635"/>
        <v>13096.957640413002</v>
      </c>
      <c r="AU746" s="257">
        <f t="shared" si="636"/>
        <v>131.39002448247393</v>
      </c>
      <c r="AV746" s="258">
        <f t="shared" si="637"/>
        <v>9.120000000000001</v>
      </c>
      <c r="AW746" s="264">
        <v>1</v>
      </c>
      <c r="AX746" s="265">
        <f t="shared" si="638"/>
        <v>75.680654101904992</v>
      </c>
      <c r="AY746" s="265">
        <f t="shared" si="639"/>
        <v>433.06152069423405</v>
      </c>
      <c r="AZ746" s="265">
        <f t="shared" si="640"/>
        <v>758.90878141076939</v>
      </c>
      <c r="BA746" s="265">
        <f t="shared" si="641"/>
        <v>13096.957640413002</v>
      </c>
      <c r="BB746" s="265">
        <f t="shared" si="642"/>
        <v>131.39002448247393</v>
      </c>
      <c r="BC746" s="266">
        <f t="shared" si="643"/>
        <v>9.120000000000001</v>
      </c>
      <c r="BG746" s="13">
        <v>0.1</v>
      </c>
      <c r="BH746" s="13">
        <f t="shared" si="644"/>
        <v>96</v>
      </c>
      <c r="BI746">
        <f>(((BD746+BE746+BF746)^2)+(BH746^2))^(1/2)</f>
        <v>96</v>
      </c>
      <c r="BJ746">
        <f t="shared" ref="BJ746:BJ747" si="663">(((BH746)^2)+((BI746^2))^(1/2))</f>
        <v>9312</v>
      </c>
      <c r="BK746" s="13">
        <f t="shared" si="645"/>
        <v>0.18000000000000002</v>
      </c>
      <c r="BL746" s="13">
        <f t="shared" si="646"/>
        <v>1.03</v>
      </c>
      <c r="BM746" s="13">
        <f t="shared" si="647"/>
        <v>1.8050000000000002</v>
      </c>
      <c r="BN746" s="13">
        <f t="shared" si="648"/>
        <v>31.150000000000002</v>
      </c>
      <c r="BO746" s="13">
        <f t="shared" si="649"/>
        <v>0.3125</v>
      </c>
      <c r="BP746" s="13">
        <f t="shared" si="650"/>
        <v>2.8499999999999998E-2</v>
      </c>
      <c r="BQ746" s="13">
        <f>((((BJ746/(Q746+R746+S746+T746))^2)+((BK746/W746)^2))^(1/2))*AD746</f>
        <v>0.26429088758344305</v>
      </c>
      <c r="BR746" s="209">
        <f>((((BJ746/(Q746+R746+S746+T746))^2)+((BL746/X746)^2))^(1/2))*AE746</f>
        <v>1.512331190060813</v>
      </c>
      <c r="BS746" s="209">
        <f>(((((BJ746/(Q746+R746+S746+T746))^2)+((BM746/Y746)^2))^(1/2))*AF746)</f>
        <v>2.6502502893784148</v>
      </c>
      <c r="BT746" s="209">
        <f>((((BJ746/(Q746+R746+S746+T746))^2)+((BN746/Z746)^2))^(1/2))*AG746</f>
        <v>45.737006379023619</v>
      </c>
      <c r="BU746" s="209">
        <f>((((BJ746/(Q746+R746+S746+T746))^2)+((BO746/AA746)^2))^(1/2))*AH746</f>
        <v>0.4588383464990331</v>
      </c>
      <c r="BV746" s="209">
        <f>((((BJ746/(Q746+R746+S746+T746))^2)+((BP746/AB746)^2))^(1/2))*AI746</f>
        <v>3.1848732326169589E-2</v>
      </c>
      <c r="CI746"/>
      <c r="CJ746"/>
      <c r="CK746"/>
      <c r="CL746"/>
      <c r="CM746"/>
    </row>
    <row r="747" spans="1:91" s="65" customFormat="1" ht="12.95" customHeight="1" thickBot="1" x14ac:dyDescent="0.3">
      <c r="A747" s="13">
        <v>4.7328416666666664</v>
      </c>
      <c r="B747" s="13">
        <v>-74.04450277777778</v>
      </c>
      <c r="C747" s="13">
        <v>35</v>
      </c>
      <c r="D747" s="13">
        <v>39</v>
      </c>
      <c r="E747" s="13">
        <v>568</v>
      </c>
      <c r="F747" s="3" t="s">
        <v>5</v>
      </c>
      <c r="G747" s="4" t="s">
        <v>749</v>
      </c>
      <c r="H747" s="5" t="s">
        <v>750</v>
      </c>
      <c r="I747" s="14" t="s">
        <v>1611</v>
      </c>
      <c r="J747" s="3" t="s">
        <v>1614</v>
      </c>
      <c r="K747" s="6">
        <v>40658</v>
      </c>
      <c r="L747" s="15">
        <v>12</v>
      </c>
      <c r="M747" s="3">
        <v>7</v>
      </c>
      <c r="N747" s="3">
        <f t="shared" si="617"/>
        <v>360</v>
      </c>
      <c r="O747" s="3">
        <v>30</v>
      </c>
      <c r="P747" s="14" t="s">
        <v>1554</v>
      </c>
      <c r="Q747" s="3">
        <v>400</v>
      </c>
      <c r="R747" s="14"/>
      <c r="S747" s="14"/>
      <c r="T747" s="14">
        <f>0.738210935315612*Q747</f>
        <v>295.28437412624481</v>
      </c>
      <c r="U747" s="17">
        <v>3.9E-2</v>
      </c>
      <c r="V747" s="27">
        <v>2.02</v>
      </c>
      <c r="W747" s="28">
        <v>10.1</v>
      </c>
      <c r="X747" s="27">
        <v>1.9</v>
      </c>
      <c r="Y747" s="155">
        <v>18.05</v>
      </c>
      <c r="Z747" s="28">
        <v>160.19999999999999</v>
      </c>
      <c r="AA747" s="21">
        <v>3.125</v>
      </c>
      <c r="AB747" s="222">
        <v>1.0149999999999999</v>
      </c>
      <c r="AC747" s="237">
        <f t="shared" si="618"/>
        <v>2.2144071659547872E-2</v>
      </c>
      <c r="AD747" s="22">
        <f t="shared" si="619"/>
        <v>0.11072035829773938</v>
      </c>
      <c r="AE747" s="22">
        <f t="shared" si="620"/>
        <v>2.0828582254030181E-2</v>
      </c>
      <c r="AF747" s="22">
        <f t="shared" si="621"/>
        <v>0.1978715314132867</v>
      </c>
      <c r="AG747" s="22">
        <f t="shared" si="622"/>
        <v>1.7561783563661233</v>
      </c>
      <c r="AH747" s="22">
        <f t="shared" si="623"/>
        <v>3.4257536602023325E-2</v>
      </c>
      <c r="AI747" s="238">
        <f t="shared" si="624"/>
        <v>8.4685636768576603E-3</v>
      </c>
      <c r="AJ747" s="247">
        <f t="shared" si="625"/>
        <v>6.1511310165410758E-5</v>
      </c>
      <c r="AK747" s="23">
        <f t="shared" si="626"/>
        <v>3.0755655082705384E-4</v>
      </c>
      <c r="AL747" s="23">
        <f t="shared" si="627"/>
        <v>5.7857172927861611E-5</v>
      </c>
      <c r="AM747" s="23">
        <f t="shared" si="628"/>
        <v>5.4964314281468526E-4</v>
      </c>
      <c r="AN747" s="23">
        <f t="shared" si="629"/>
        <v>4.8782732121281204E-3</v>
      </c>
      <c r="AO747" s="23">
        <f t="shared" si="630"/>
        <v>9.5159823894509231E-5</v>
      </c>
      <c r="AP747" s="248">
        <f t="shared" si="631"/>
        <v>2.3523787991271279E-5</v>
      </c>
      <c r="AQ747" s="256">
        <f t="shared" si="632"/>
        <v>307.55655082705385</v>
      </c>
      <c r="AR747" s="257">
        <f t="shared" si="633"/>
        <v>57.857172927861612</v>
      </c>
      <c r="AS747" s="257">
        <f t="shared" si="634"/>
        <v>549.64314281468523</v>
      </c>
      <c r="AT747" s="257">
        <f t="shared" si="635"/>
        <v>4878.2732121281206</v>
      </c>
      <c r="AU747" s="257">
        <f t="shared" si="636"/>
        <v>95.159823894509231</v>
      </c>
      <c r="AV747" s="258">
        <f t="shared" si="637"/>
        <v>23.523787991271277</v>
      </c>
      <c r="AW747" s="264">
        <v>1</v>
      </c>
      <c r="AX747" s="265">
        <f t="shared" si="638"/>
        <v>307.55655082705385</v>
      </c>
      <c r="AY747" s="265">
        <f t="shared" si="639"/>
        <v>57.857172927861612</v>
      </c>
      <c r="AZ747" s="265">
        <f t="shared" si="640"/>
        <v>549.64314281468523</v>
      </c>
      <c r="BA747" s="265">
        <f t="shared" si="641"/>
        <v>4878.2732121281206</v>
      </c>
      <c r="BB747" s="265">
        <f t="shared" si="642"/>
        <v>95.159823894509231</v>
      </c>
      <c r="BC747" s="266">
        <f t="shared" si="643"/>
        <v>23.523787991271277</v>
      </c>
      <c r="BD747" s="211">
        <f>'F. CONVERSIÓN DE CARBÓN A CARNE'!$F$20</f>
        <v>0.16207300021353654</v>
      </c>
      <c r="BG747" s="13">
        <v>0.1</v>
      </c>
      <c r="BH747" s="13">
        <f t="shared" si="644"/>
        <v>40</v>
      </c>
      <c r="BI747">
        <f>(((((BD747+BE747+BF747)/0.738210935315612)^2)+((BH747/Q747)^2))^(1/2))*T747</f>
        <v>71.237306235890216</v>
      </c>
      <c r="BJ747">
        <f t="shared" si="663"/>
        <v>1671.2373062358902</v>
      </c>
      <c r="BK747" s="13">
        <f t="shared" si="645"/>
        <v>1.01</v>
      </c>
      <c r="BL747" s="13">
        <f t="shared" si="646"/>
        <v>0.19</v>
      </c>
      <c r="BM747" s="13">
        <f t="shared" si="647"/>
        <v>1.8050000000000002</v>
      </c>
      <c r="BN747" s="13">
        <f t="shared" si="648"/>
        <v>16.02</v>
      </c>
      <c r="BO747" s="13">
        <f t="shared" si="649"/>
        <v>0.3125</v>
      </c>
      <c r="BP747" s="13">
        <f t="shared" si="650"/>
        <v>0.10149999999999999</v>
      </c>
      <c r="BQ747" s="13">
        <f>((((BJ747/(Q747+R747+S747+T747))^2)+((BK747/W747)^2))^(1/2))*AD747</f>
        <v>0.26636591484786293</v>
      </c>
      <c r="BR747" s="209">
        <f>((((BJ747/(Q747+R747+S747+T747))^2)+((BL747/X747)^2))^(1/2))*AE747</f>
        <v>5.0108439426825704E-2</v>
      </c>
      <c r="BS747" s="209">
        <f>(((((BJ747/(Q747+R747+S747+T747))^2)+((BM747/Y747)^2))^(1/2))*AF747)</f>
        <v>0.47603017455484414</v>
      </c>
      <c r="BT747" s="209">
        <f>((((BJ747/(Q747+R747+S747+T747))^2)+((BN747/Z747)^2))^(1/2))*AG747</f>
        <v>4.2249326295670926</v>
      </c>
      <c r="BU747" s="209">
        <f>((((BJ747/(Q747+R747+S747+T747))^2)+((BO747/AA747)^2))^(1/2))*AH747</f>
        <v>8.241519642570018E-2</v>
      </c>
      <c r="BV747" s="209">
        <f>((((BJ747/(Q747+R747+S747+T747))^2)+((BP747/AB747)^2))^(1/2))*AI747</f>
        <v>2.0373278644634125E-2</v>
      </c>
      <c r="CI747"/>
      <c r="CJ747"/>
      <c r="CK747"/>
      <c r="CL747"/>
      <c r="CM747"/>
    </row>
    <row r="748" spans="1:91" s="65" customFormat="1" ht="12.95" customHeight="1" thickBot="1" x14ac:dyDescent="0.3">
      <c r="A748" s="13">
        <v>4.7332130210849703</v>
      </c>
      <c r="B748" s="13">
        <v>-74.102642036726294</v>
      </c>
      <c r="C748" s="13">
        <v>29</v>
      </c>
      <c r="D748" s="13">
        <v>39</v>
      </c>
      <c r="E748" s="13">
        <v>29</v>
      </c>
      <c r="F748" s="58" t="s">
        <v>13</v>
      </c>
      <c r="G748" s="59" t="s">
        <v>958</v>
      </c>
      <c r="H748" s="60" t="s">
        <v>959</v>
      </c>
      <c r="I748" s="16" t="s">
        <v>1606</v>
      </c>
      <c r="J748" s="16"/>
      <c r="K748" s="66">
        <v>40143</v>
      </c>
      <c r="L748" s="16">
        <v>11</v>
      </c>
      <c r="M748" s="16">
        <v>7</v>
      </c>
      <c r="N748" s="3">
        <f t="shared" si="617"/>
        <v>330</v>
      </c>
      <c r="O748" s="3">
        <v>30</v>
      </c>
      <c r="P748" s="16" t="s">
        <v>1554</v>
      </c>
      <c r="Q748" s="16">
        <v>120</v>
      </c>
      <c r="R748" s="14"/>
      <c r="S748" s="14"/>
      <c r="T748" s="14"/>
      <c r="U748" s="17">
        <v>3.9E-2</v>
      </c>
      <c r="V748" s="145">
        <v>0.36</v>
      </c>
      <c r="W748" s="150">
        <v>1.8</v>
      </c>
      <c r="X748" s="152">
        <v>10.3</v>
      </c>
      <c r="Y748" s="156">
        <f>0.01805*1000</f>
        <v>18.05</v>
      </c>
      <c r="Z748" s="150">
        <v>311.5</v>
      </c>
      <c r="AA748" s="157">
        <f>0.003125*1000</f>
        <v>3.125</v>
      </c>
      <c r="AB748" s="227">
        <v>0.28499999999999998</v>
      </c>
      <c r="AC748" s="237">
        <f t="shared" si="618"/>
        <v>6.8112588691714485E-4</v>
      </c>
      <c r="AD748" s="22">
        <f t="shared" si="619"/>
        <v>3.405629434585724E-3</v>
      </c>
      <c r="AE748" s="22">
        <f t="shared" si="620"/>
        <v>1.9487768431240532E-2</v>
      </c>
      <c r="AF748" s="22">
        <f t="shared" si="621"/>
        <v>3.4150895163484622E-2</v>
      </c>
      <c r="AG748" s="22">
        <f t="shared" si="622"/>
        <v>0.58936309381858509</v>
      </c>
      <c r="AH748" s="22">
        <f t="shared" si="623"/>
        <v>5.9125511017113271E-3</v>
      </c>
      <c r="AI748" s="238">
        <f t="shared" si="624"/>
        <v>4.104E-4</v>
      </c>
      <c r="AJ748" s="247">
        <f t="shared" si="625"/>
        <v>1.8920163525476247E-6</v>
      </c>
      <c r="AK748" s="23">
        <f t="shared" si="626"/>
        <v>9.4600817627381231E-6</v>
      </c>
      <c r="AL748" s="23">
        <f t="shared" si="627"/>
        <v>5.4132690086779254E-5</v>
      </c>
      <c r="AM748" s="23">
        <f t="shared" si="628"/>
        <v>9.4863597676346175E-5</v>
      </c>
      <c r="AN748" s="23">
        <f t="shared" si="629"/>
        <v>1.6371197050516252E-3</v>
      </c>
      <c r="AO748" s="23">
        <f t="shared" si="630"/>
        <v>1.6423753060309242E-5</v>
      </c>
      <c r="AP748" s="248">
        <f t="shared" si="631"/>
        <v>1.1400000000000001E-6</v>
      </c>
      <c r="AQ748" s="256">
        <f t="shared" si="632"/>
        <v>9.460081762738124</v>
      </c>
      <c r="AR748" s="257">
        <f t="shared" si="633"/>
        <v>54.132690086779256</v>
      </c>
      <c r="AS748" s="257">
        <f t="shared" si="634"/>
        <v>94.863597676346174</v>
      </c>
      <c r="AT748" s="257">
        <f t="shared" si="635"/>
        <v>1637.1197050516253</v>
      </c>
      <c r="AU748" s="257">
        <f t="shared" si="636"/>
        <v>16.423753060309242</v>
      </c>
      <c r="AV748" s="258">
        <f t="shared" si="637"/>
        <v>1.1400000000000001</v>
      </c>
      <c r="AW748" s="264">
        <v>1</v>
      </c>
      <c r="AX748" s="265">
        <f t="shared" si="638"/>
        <v>9.460081762738124</v>
      </c>
      <c r="AY748" s="265">
        <f t="shared" si="639"/>
        <v>54.132690086779256</v>
      </c>
      <c r="AZ748" s="265">
        <f t="shared" si="640"/>
        <v>94.863597676346174</v>
      </c>
      <c r="BA748" s="265">
        <f t="shared" si="641"/>
        <v>1637.1197050516253</v>
      </c>
      <c r="BB748" s="265">
        <f t="shared" si="642"/>
        <v>16.423753060309242</v>
      </c>
      <c r="BC748" s="266">
        <f t="shared" si="643"/>
        <v>1.1400000000000001</v>
      </c>
      <c r="BG748" s="13">
        <v>0.1</v>
      </c>
      <c r="BH748" s="13">
        <f t="shared" si="644"/>
        <v>12</v>
      </c>
      <c r="BI748"/>
      <c r="BJ748">
        <f>BH748</f>
        <v>12</v>
      </c>
      <c r="BK748" s="13">
        <f t="shared" si="645"/>
        <v>0.18000000000000002</v>
      </c>
      <c r="BL748" s="13">
        <f t="shared" si="646"/>
        <v>1.03</v>
      </c>
      <c r="BM748" s="13">
        <f t="shared" si="647"/>
        <v>1.8050000000000002</v>
      </c>
      <c r="BN748" s="13">
        <f t="shared" si="648"/>
        <v>31.150000000000002</v>
      </c>
      <c r="BO748" s="13">
        <f t="shared" si="649"/>
        <v>0.3125</v>
      </c>
      <c r="BP748" s="13">
        <f t="shared" si="650"/>
        <v>2.8499999999999998E-2</v>
      </c>
      <c r="BQ748" s="13">
        <f>((((BJ748/Q748)^2)+((BK748/W748)^2))^(1/2))*AD748</f>
        <v>4.8162873348081472E-4</v>
      </c>
      <c r="BR748" s="209">
        <f>(((((BJ748/Q748))^2)+((BL748/X748)^2))^(1/2))*AE748</f>
        <v>2.7559866415846615E-3</v>
      </c>
      <c r="BS748" s="209">
        <f>(((((BJ748/Q748))^2)+((BM748/Y748)^2))^(1/2))*AF748</f>
        <v>4.8296659107381701E-3</v>
      </c>
      <c r="BT748" s="209">
        <f>((((BJ748/Q748)^2)+((BN748/Z748)^2))^(1/2))*AG748</f>
        <v>8.3348528044040998E-2</v>
      </c>
      <c r="BU748" s="209">
        <f>((((BJ748/Q748)^2)+((BO748/AA748)^2))^(1/2))*AH748</f>
        <v>8.361609956264145E-4</v>
      </c>
      <c r="BV748" s="209">
        <f>((((BJ748/Q748)^2)+((BP748/AB748)^2))^(1/2))*AI748</f>
        <v>5.8039324599791834E-5</v>
      </c>
      <c r="CI748"/>
      <c r="CJ748"/>
      <c r="CK748"/>
      <c r="CL748"/>
      <c r="CM748"/>
    </row>
    <row r="749" spans="1:91" s="65" customFormat="1" ht="12.95" customHeight="1" thickBot="1" x14ac:dyDescent="0.3">
      <c r="A749" s="13">
        <v>4.7332628579282501</v>
      </c>
      <c r="B749" s="13">
        <v>-74.102621344629398</v>
      </c>
      <c r="C749" s="13">
        <v>29</v>
      </c>
      <c r="D749" s="13">
        <v>39</v>
      </c>
      <c r="E749" s="13">
        <v>29</v>
      </c>
      <c r="F749" s="3" t="s">
        <v>5</v>
      </c>
      <c r="G749" s="4" t="s">
        <v>686</v>
      </c>
      <c r="H749" s="5" t="s">
        <v>687</v>
      </c>
      <c r="I749" s="14" t="s">
        <v>1606</v>
      </c>
      <c r="J749" s="3" t="s">
        <v>1551</v>
      </c>
      <c r="K749" s="6" t="s">
        <v>1551</v>
      </c>
      <c r="L749" s="15">
        <v>12</v>
      </c>
      <c r="M749" s="3">
        <v>7</v>
      </c>
      <c r="N749" s="3">
        <f t="shared" si="617"/>
        <v>360</v>
      </c>
      <c r="O749" s="3">
        <v>30</v>
      </c>
      <c r="P749" s="14" t="s">
        <v>1554</v>
      </c>
      <c r="Q749" s="3">
        <v>400</v>
      </c>
      <c r="R749" s="14"/>
      <c r="S749" s="14"/>
      <c r="T749" s="14"/>
      <c r="U749" s="17">
        <v>3.9E-2</v>
      </c>
      <c r="V749" s="145">
        <v>0.36</v>
      </c>
      <c r="W749" s="150">
        <v>1.8</v>
      </c>
      <c r="X749" s="152">
        <v>10.3</v>
      </c>
      <c r="Y749" s="156">
        <f>0.01805*1000</f>
        <v>18.05</v>
      </c>
      <c r="Z749" s="150">
        <v>311.5</v>
      </c>
      <c r="AA749" s="157">
        <f>0.003125*1000</f>
        <v>3.125</v>
      </c>
      <c r="AB749" s="227">
        <v>0.28499999999999998</v>
      </c>
      <c r="AC749" s="237">
        <f t="shared" si="618"/>
        <v>2.2704196230571494E-3</v>
      </c>
      <c r="AD749" s="22">
        <f t="shared" si="619"/>
        <v>1.1352098115285748E-2</v>
      </c>
      <c r="AE749" s="22">
        <f t="shared" si="620"/>
        <v>6.4959228104135097E-2</v>
      </c>
      <c r="AF749" s="22">
        <f t="shared" si="621"/>
        <v>0.1138363172116154</v>
      </c>
      <c r="AG749" s="22">
        <f t="shared" si="622"/>
        <v>1.9645436460619501</v>
      </c>
      <c r="AH749" s="22">
        <f t="shared" si="623"/>
        <v>1.9708503672371088E-2</v>
      </c>
      <c r="AI749" s="238">
        <f t="shared" si="624"/>
        <v>1.3679999999999999E-3</v>
      </c>
      <c r="AJ749" s="247">
        <f t="shared" si="625"/>
        <v>6.3067211751587479E-6</v>
      </c>
      <c r="AK749" s="23">
        <f t="shared" si="626"/>
        <v>3.153360587579374E-5</v>
      </c>
      <c r="AL749" s="23">
        <f t="shared" si="627"/>
        <v>1.8044230028926416E-4</v>
      </c>
      <c r="AM749" s="23">
        <f t="shared" si="628"/>
        <v>3.1621199225448723E-4</v>
      </c>
      <c r="AN749" s="23">
        <f t="shared" si="629"/>
        <v>5.4570656835054169E-3</v>
      </c>
      <c r="AO749" s="23">
        <f t="shared" si="630"/>
        <v>5.4745843534364136E-5</v>
      </c>
      <c r="AP749" s="248">
        <f t="shared" si="631"/>
        <v>3.7999999999999996E-6</v>
      </c>
      <c r="AQ749" s="256">
        <f t="shared" si="632"/>
        <v>31.533605875793739</v>
      </c>
      <c r="AR749" s="257">
        <f t="shared" si="633"/>
        <v>180.44230028926415</v>
      </c>
      <c r="AS749" s="257">
        <f t="shared" si="634"/>
        <v>316.21199225448726</v>
      </c>
      <c r="AT749" s="257">
        <f t="shared" si="635"/>
        <v>5457.0656835054169</v>
      </c>
      <c r="AU749" s="257">
        <f t="shared" si="636"/>
        <v>54.745843534364134</v>
      </c>
      <c r="AV749" s="258">
        <f t="shared" si="637"/>
        <v>3.8</v>
      </c>
      <c r="AW749" s="264">
        <v>1</v>
      </c>
      <c r="AX749" s="265">
        <f t="shared" si="638"/>
        <v>31.533605875793739</v>
      </c>
      <c r="AY749" s="265">
        <f t="shared" si="639"/>
        <v>180.44230028926415</v>
      </c>
      <c r="AZ749" s="265">
        <f t="shared" si="640"/>
        <v>316.21199225448726</v>
      </c>
      <c r="BA749" s="265">
        <f t="shared" si="641"/>
        <v>5457.0656835054169</v>
      </c>
      <c r="BB749" s="265">
        <f t="shared" si="642"/>
        <v>54.745843534364134</v>
      </c>
      <c r="BC749" s="266">
        <f t="shared" si="643"/>
        <v>3.8</v>
      </c>
      <c r="BG749" s="13">
        <v>0.1</v>
      </c>
      <c r="BH749" s="13">
        <f t="shared" si="644"/>
        <v>40</v>
      </c>
      <c r="BI749"/>
      <c r="BJ749">
        <f>BH749</f>
        <v>40</v>
      </c>
      <c r="BK749" s="13">
        <f t="shared" si="645"/>
        <v>0.18000000000000002</v>
      </c>
      <c r="BL749" s="13">
        <f t="shared" si="646"/>
        <v>1.03</v>
      </c>
      <c r="BM749" s="13">
        <f t="shared" si="647"/>
        <v>1.8050000000000002</v>
      </c>
      <c r="BN749" s="13">
        <f t="shared" si="648"/>
        <v>31.150000000000002</v>
      </c>
      <c r="BO749" s="13">
        <f t="shared" si="649"/>
        <v>0.3125</v>
      </c>
      <c r="BP749" s="13">
        <f t="shared" si="650"/>
        <v>2.8499999999999998E-2</v>
      </c>
      <c r="BQ749" s="13">
        <f>((((BJ749/Q749)^2)+((BK749/W749)^2))^(1/2))*AD749</f>
        <v>1.6054291116027158E-3</v>
      </c>
      <c r="BR749" s="209">
        <f>(((((BJ749/Q749))^2)+((BL749/X749)^2))^(1/2))*AE749</f>
        <v>9.1866221386155376E-3</v>
      </c>
      <c r="BS749" s="209">
        <f>(((((BJ749/Q749))^2)+((BM749/Y749)^2))^(1/2))*AF749</f>
        <v>1.6098886369127232E-2</v>
      </c>
      <c r="BT749" s="209">
        <f>((((BJ749/Q749)^2)+((BN749/Z749)^2))^(1/2))*AG749</f>
        <v>0.27782842681346998</v>
      </c>
      <c r="BU749" s="209">
        <f>((((BJ749/Q749)^2)+((BO749/AA749)^2))^(1/2))*AH749</f>
        <v>2.7872033187547147E-3</v>
      </c>
      <c r="BV749" s="209">
        <f>((((BJ749/Q749)^2)+((BP749/AB749)^2))^(1/2))*AI749</f>
        <v>1.9346441533263942E-4</v>
      </c>
      <c r="CI749"/>
      <c r="CJ749"/>
      <c r="CK749"/>
      <c r="CL749"/>
      <c r="CM749"/>
    </row>
    <row r="750" spans="1:91" s="65" customFormat="1" ht="12.95" customHeight="1" thickBot="1" x14ac:dyDescent="0.3">
      <c r="A750" s="13">
        <v>4.7333131196165903</v>
      </c>
      <c r="B750" s="13">
        <v>-74.102600513747404</v>
      </c>
      <c r="C750" s="13">
        <v>29</v>
      </c>
      <c r="D750" s="13">
        <v>39</v>
      </c>
      <c r="E750" s="13">
        <v>29</v>
      </c>
      <c r="F750" s="3" t="s">
        <v>5</v>
      </c>
      <c r="G750" s="4" t="s">
        <v>688</v>
      </c>
      <c r="H750" s="5" t="s">
        <v>689</v>
      </c>
      <c r="I750" s="14" t="s">
        <v>1606</v>
      </c>
      <c r="J750" s="3" t="s">
        <v>1551</v>
      </c>
      <c r="K750" s="6" t="s">
        <v>1551</v>
      </c>
      <c r="L750" s="15">
        <v>12</v>
      </c>
      <c r="M750" s="3">
        <v>7</v>
      </c>
      <c r="N750" s="3">
        <f t="shared" si="617"/>
        <v>360</v>
      </c>
      <c r="O750" s="3">
        <v>30</v>
      </c>
      <c r="P750" s="14" t="s">
        <v>1554</v>
      </c>
      <c r="Q750" s="3">
        <v>400</v>
      </c>
      <c r="R750" s="14"/>
      <c r="S750" s="14"/>
      <c r="T750" s="14"/>
      <c r="U750" s="17">
        <v>3.9E-2</v>
      </c>
      <c r="V750" s="33">
        <v>0.36</v>
      </c>
      <c r="W750" s="34">
        <v>1.8</v>
      </c>
      <c r="X750" s="33">
        <v>10.3</v>
      </c>
      <c r="Y750" s="29">
        <f>0.01805*1000</f>
        <v>18.05</v>
      </c>
      <c r="Z750" s="34">
        <v>311.5</v>
      </c>
      <c r="AA750" s="21">
        <f>0.003125*1000</f>
        <v>3.125</v>
      </c>
      <c r="AB750" s="216">
        <v>0.28499999999999998</v>
      </c>
      <c r="AC750" s="237">
        <f t="shared" si="618"/>
        <v>2.2704196230571494E-3</v>
      </c>
      <c r="AD750" s="22">
        <f t="shared" si="619"/>
        <v>1.1352098115285748E-2</v>
      </c>
      <c r="AE750" s="22">
        <f t="shared" si="620"/>
        <v>6.4959228104135097E-2</v>
      </c>
      <c r="AF750" s="22">
        <f t="shared" si="621"/>
        <v>0.1138363172116154</v>
      </c>
      <c r="AG750" s="22">
        <f t="shared" si="622"/>
        <v>1.9645436460619501</v>
      </c>
      <c r="AH750" s="22">
        <f t="shared" si="623"/>
        <v>1.9708503672371088E-2</v>
      </c>
      <c r="AI750" s="238">
        <f t="shared" si="624"/>
        <v>1.3679999999999999E-3</v>
      </c>
      <c r="AJ750" s="247">
        <f t="shared" si="625"/>
        <v>6.3067211751587479E-6</v>
      </c>
      <c r="AK750" s="23">
        <f t="shared" si="626"/>
        <v>3.153360587579374E-5</v>
      </c>
      <c r="AL750" s="23">
        <f t="shared" si="627"/>
        <v>1.8044230028926416E-4</v>
      </c>
      <c r="AM750" s="23">
        <f t="shared" si="628"/>
        <v>3.1621199225448723E-4</v>
      </c>
      <c r="AN750" s="23">
        <f t="shared" si="629"/>
        <v>5.4570656835054169E-3</v>
      </c>
      <c r="AO750" s="23">
        <f t="shared" si="630"/>
        <v>5.4745843534364136E-5</v>
      </c>
      <c r="AP750" s="248">
        <f t="shared" si="631"/>
        <v>3.7999999999999996E-6</v>
      </c>
      <c r="AQ750" s="256">
        <f t="shared" si="632"/>
        <v>31.533605875793739</v>
      </c>
      <c r="AR750" s="257">
        <f t="shared" si="633"/>
        <v>180.44230028926415</v>
      </c>
      <c r="AS750" s="257">
        <f t="shared" si="634"/>
        <v>316.21199225448726</v>
      </c>
      <c r="AT750" s="257">
        <f t="shared" si="635"/>
        <v>5457.0656835054169</v>
      </c>
      <c r="AU750" s="257">
        <f t="shared" si="636"/>
        <v>54.745843534364134</v>
      </c>
      <c r="AV750" s="258">
        <f t="shared" si="637"/>
        <v>3.8</v>
      </c>
      <c r="AW750" s="264">
        <v>1</v>
      </c>
      <c r="AX750" s="265">
        <f t="shared" si="638"/>
        <v>31.533605875793739</v>
      </c>
      <c r="AY750" s="265">
        <f t="shared" si="639"/>
        <v>180.44230028926415</v>
      </c>
      <c r="AZ750" s="265">
        <f t="shared" si="640"/>
        <v>316.21199225448726</v>
      </c>
      <c r="BA750" s="265">
        <f t="shared" si="641"/>
        <v>5457.0656835054169</v>
      </c>
      <c r="BB750" s="265">
        <f t="shared" si="642"/>
        <v>54.745843534364134</v>
      </c>
      <c r="BC750" s="266">
        <f t="shared" si="643"/>
        <v>3.8</v>
      </c>
      <c r="BG750" s="13">
        <v>0.1</v>
      </c>
      <c r="BH750" s="13">
        <f t="shared" si="644"/>
        <v>40</v>
      </c>
      <c r="BI750"/>
      <c r="BJ750">
        <f>BH750</f>
        <v>40</v>
      </c>
      <c r="BK750" s="13">
        <f t="shared" si="645"/>
        <v>0.18000000000000002</v>
      </c>
      <c r="BL750" s="13">
        <f t="shared" si="646"/>
        <v>1.03</v>
      </c>
      <c r="BM750" s="13">
        <f t="shared" si="647"/>
        <v>1.8050000000000002</v>
      </c>
      <c r="BN750" s="13">
        <f t="shared" si="648"/>
        <v>31.150000000000002</v>
      </c>
      <c r="BO750" s="13">
        <f t="shared" si="649"/>
        <v>0.3125</v>
      </c>
      <c r="BP750" s="13">
        <f t="shared" si="650"/>
        <v>2.8499999999999998E-2</v>
      </c>
      <c r="BQ750" s="13">
        <f>((((BJ750/Q750)^2)+((BK750/W750)^2))^(1/2))*AD750</f>
        <v>1.6054291116027158E-3</v>
      </c>
      <c r="BR750" s="209">
        <f>(((((BJ750/Q750))^2)+((BL750/X750)^2))^(1/2))*AE750</f>
        <v>9.1866221386155376E-3</v>
      </c>
      <c r="BS750" s="209">
        <f>(((((BJ750/Q750))^2)+((BM750/Y750)^2))^(1/2))*AF750</f>
        <v>1.6098886369127232E-2</v>
      </c>
      <c r="BT750" s="209">
        <f>((((BJ750/Q750)^2)+((BN750/Z750)^2))^(1/2))*AG750</f>
        <v>0.27782842681346998</v>
      </c>
      <c r="BU750" s="209">
        <f>((((BJ750/Q750)^2)+((BO750/AA750)^2))^(1/2))*AH750</f>
        <v>2.7872033187547147E-3</v>
      </c>
      <c r="BV750" s="209">
        <f>((((BJ750/Q750)^2)+((BP750/AB750)^2))^(1/2))*AI750</f>
        <v>1.9346441533263942E-4</v>
      </c>
      <c r="CI750"/>
      <c r="CJ750"/>
      <c r="CK750"/>
      <c r="CL750"/>
      <c r="CM750"/>
    </row>
    <row r="751" spans="1:91" s="65" customFormat="1" ht="12.95" customHeight="1" thickBot="1" x14ac:dyDescent="0.3">
      <c r="A751" s="13">
        <v>4.7333776189463803</v>
      </c>
      <c r="B751" s="13">
        <v>-74.102844088299506</v>
      </c>
      <c r="C751" s="13">
        <v>29</v>
      </c>
      <c r="D751" s="13">
        <v>39</v>
      </c>
      <c r="E751" s="13">
        <v>29</v>
      </c>
      <c r="F751" s="58" t="s">
        <v>13</v>
      </c>
      <c r="G751" s="59" t="s">
        <v>1163</v>
      </c>
      <c r="H751" s="60" t="s">
        <v>1164</v>
      </c>
      <c r="I751" s="16" t="s">
        <v>1606</v>
      </c>
      <c r="J751" s="16"/>
      <c r="K751" s="66">
        <v>40128</v>
      </c>
      <c r="L751" s="62">
        <v>12</v>
      </c>
      <c r="M751" s="16">
        <v>7</v>
      </c>
      <c r="N751" s="3">
        <f t="shared" si="617"/>
        <v>360</v>
      </c>
      <c r="O751" s="3">
        <v>30</v>
      </c>
      <c r="P751" s="16" t="s">
        <v>1554</v>
      </c>
      <c r="Q751" s="62">
        <v>550</v>
      </c>
      <c r="R751" s="14"/>
      <c r="S751" s="14"/>
      <c r="T751" s="14"/>
      <c r="U751" s="17">
        <v>3.9E-2</v>
      </c>
      <c r="V751" s="33">
        <v>0.36</v>
      </c>
      <c r="W751" s="34">
        <v>1.8</v>
      </c>
      <c r="X751" s="33">
        <v>10.3</v>
      </c>
      <c r="Y751" s="29">
        <f>0.01805*1000</f>
        <v>18.05</v>
      </c>
      <c r="Z751" s="34">
        <v>311.5</v>
      </c>
      <c r="AA751" s="21">
        <f>0.003125*1000</f>
        <v>3.125</v>
      </c>
      <c r="AB751" s="216">
        <v>0.28499999999999998</v>
      </c>
      <c r="AC751" s="237">
        <f t="shared" si="618"/>
        <v>3.1218269817035803E-3</v>
      </c>
      <c r="AD751" s="22">
        <f t="shared" si="619"/>
        <v>1.5609134908517902E-2</v>
      </c>
      <c r="AE751" s="22">
        <f t="shared" si="620"/>
        <v>8.9318938643185769E-2</v>
      </c>
      <c r="AF751" s="22">
        <f t="shared" si="621"/>
        <v>0.15652493616597118</v>
      </c>
      <c r="AG751" s="22">
        <f t="shared" si="622"/>
        <v>2.701247513335181</v>
      </c>
      <c r="AH751" s="22">
        <f t="shared" si="623"/>
        <v>2.7099192549510247E-2</v>
      </c>
      <c r="AI751" s="238">
        <f t="shared" si="624"/>
        <v>1.8810000000000001E-3</v>
      </c>
      <c r="AJ751" s="247">
        <f t="shared" si="625"/>
        <v>8.6717416158432791E-6</v>
      </c>
      <c r="AK751" s="23">
        <f t="shared" si="626"/>
        <v>4.3358708079216396E-5</v>
      </c>
      <c r="AL751" s="23">
        <f t="shared" si="627"/>
        <v>2.4810816289773824E-4</v>
      </c>
      <c r="AM751" s="23">
        <f t="shared" si="628"/>
        <v>4.3479148934991998E-4</v>
      </c>
      <c r="AN751" s="23">
        <f t="shared" si="629"/>
        <v>7.503465314819947E-3</v>
      </c>
      <c r="AO751" s="23">
        <f t="shared" si="630"/>
        <v>7.5275534859750687E-5</v>
      </c>
      <c r="AP751" s="248">
        <f t="shared" si="631"/>
        <v>5.2249999999999999E-6</v>
      </c>
      <c r="AQ751" s="256">
        <f t="shared" si="632"/>
        <v>43.358708079216399</v>
      </c>
      <c r="AR751" s="257">
        <f t="shared" si="633"/>
        <v>248.10816289773825</v>
      </c>
      <c r="AS751" s="257">
        <f t="shared" si="634"/>
        <v>434.79148934991997</v>
      </c>
      <c r="AT751" s="257">
        <f t="shared" si="635"/>
        <v>7503.4653148199468</v>
      </c>
      <c r="AU751" s="257">
        <f t="shared" si="636"/>
        <v>75.275534859750692</v>
      </c>
      <c r="AV751" s="258">
        <f t="shared" si="637"/>
        <v>5.2249999999999996</v>
      </c>
      <c r="AW751" s="264">
        <v>1</v>
      </c>
      <c r="AX751" s="265">
        <f t="shared" si="638"/>
        <v>43.358708079216399</v>
      </c>
      <c r="AY751" s="265">
        <f t="shared" si="639"/>
        <v>248.10816289773825</v>
      </c>
      <c r="AZ751" s="265">
        <f t="shared" si="640"/>
        <v>434.79148934991997</v>
      </c>
      <c r="BA751" s="265">
        <f t="shared" si="641"/>
        <v>7503.4653148199468</v>
      </c>
      <c r="BB751" s="265">
        <f t="shared" si="642"/>
        <v>75.275534859750692</v>
      </c>
      <c r="BC751" s="266">
        <f t="shared" si="643"/>
        <v>5.2249999999999996</v>
      </c>
      <c r="BG751" s="13">
        <v>0.1</v>
      </c>
      <c r="BH751" s="13">
        <f t="shared" si="644"/>
        <v>55</v>
      </c>
      <c r="BI751"/>
      <c r="BJ751">
        <f>BH751</f>
        <v>55</v>
      </c>
      <c r="BK751" s="13">
        <f t="shared" si="645"/>
        <v>0.18000000000000002</v>
      </c>
      <c r="BL751" s="13">
        <f t="shared" si="646"/>
        <v>1.03</v>
      </c>
      <c r="BM751" s="13">
        <f t="shared" si="647"/>
        <v>1.8050000000000002</v>
      </c>
      <c r="BN751" s="13">
        <f t="shared" si="648"/>
        <v>31.150000000000002</v>
      </c>
      <c r="BO751" s="13">
        <f t="shared" si="649"/>
        <v>0.3125</v>
      </c>
      <c r="BP751" s="13">
        <f t="shared" si="650"/>
        <v>2.8499999999999998E-2</v>
      </c>
      <c r="BQ751" s="13">
        <f>((((BJ751/Q751)^2)+((BK751/W751)^2))^(1/2))*AD751</f>
        <v>2.2074650284537342E-3</v>
      </c>
      <c r="BR751" s="209">
        <f>(((((BJ751/Q751))^2)+((BL751/X751)^2))^(1/2))*AE751</f>
        <v>1.2631605440596364E-2</v>
      </c>
      <c r="BS751" s="209">
        <f>(((((BJ751/Q751))^2)+((BM751/Y751)^2))^(1/2))*AF751</f>
        <v>2.2135968757549945E-2</v>
      </c>
      <c r="BT751" s="209">
        <f>((((BJ751/Q751)^2)+((BN751/Z751)^2))^(1/2))*AG751</f>
        <v>0.38201408686852117</v>
      </c>
      <c r="BU751" s="209">
        <f>((((BJ751/Q751)^2)+((BO751/AA751)^2))^(1/2))*AH751</f>
        <v>3.8324045632877331E-3</v>
      </c>
      <c r="BV751" s="209">
        <f>((((BJ751/Q751)^2)+((BP751/AB751)^2))^(1/2))*AI751</f>
        <v>2.6601357108237925E-4</v>
      </c>
      <c r="CI751"/>
      <c r="CJ751"/>
      <c r="CK751"/>
      <c r="CL751"/>
      <c r="CM751"/>
    </row>
    <row r="752" spans="1:91" s="65" customFormat="1" ht="12.95" customHeight="1" thickBot="1" x14ac:dyDescent="0.3">
      <c r="A752" s="13">
        <v>4.7334434437976496</v>
      </c>
      <c r="B752" s="13">
        <v>-74.085939347853795</v>
      </c>
      <c r="C752" s="13">
        <v>31</v>
      </c>
      <c r="D752" s="13">
        <v>39</v>
      </c>
      <c r="E752" s="13">
        <v>564</v>
      </c>
      <c r="F752" s="3" t="s">
        <v>5</v>
      </c>
      <c r="G752" s="4" t="s">
        <v>619</v>
      </c>
      <c r="H752" s="5" t="s">
        <v>620</v>
      </c>
      <c r="I752" s="14" t="s">
        <v>1606</v>
      </c>
      <c r="J752" s="3" t="s">
        <v>1553</v>
      </c>
      <c r="K752" s="6">
        <v>40627</v>
      </c>
      <c r="L752" s="15">
        <v>12</v>
      </c>
      <c r="M752" s="3">
        <v>7</v>
      </c>
      <c r="N752" s="3">
        <f t="shared" si="617"/>
        <v>360</v>
      </c>
      <c r="O752" s="3">
        <v>30</v>
      </c>
      <c r="P752" s="14" t="s">
        <v>1554</v>
      </c>
      <c r="Q752" s="3">
        <v>960</v>
      </c>
      <c r="R752" s="14"/>
      <c r="S752" s="14"/>
      <c r="T752" s="14">
        <f>0.738210935315612*Q752</f>
        <v>708.68249790298751</v>
      </c>
      <c r="U752" s="17">
        <v>3.9E-2</v>
      </c>
      <c r="V752" s="27">
        <v>2.02</v>
      </c>
      <c r="W752" s="28">
        <v>10.1</v>
      </c>
      <c r="X752" s="27">
        <v>1.9</v>
      </c>
      <c r="Y752" s="155">
        <v>18.05</v>
      </c>
      <c r="Z752" s="28">
        <v>160.19999999999999</v>
      </c>
      <c r="AA752" s="21">
        <v>3.125</v>
      </c>
      <c r="AB752" s="222">
        <v>1.0149999999999999</v>
      </c>
      <c r="AC752" s="237">
        <f t="shared" si="618"/>
        <v>5.3145771982914904E-2</v>
      </c>
      <c r="AD752" s="22">
        <f t="shared" si="619"/>
        <v>0.26572885991457446</v>
      </c>
      <c r="AE752" s="22">
        <f t="shared" si="620"/>
        <v>4.9988597409672438E-2</v>
      </c>
      <c r="AF752" s="22">
        <f t="shared" si="621"/>
        <v>0.47489167539188815</v>
      </c>
      <c r="AG752" s="22">
        <f t="shared" si="622"/>
        <v>4.214828055278697</v>
      </c>
      <c r="AH752" s="22">
        <f t="shared" si="623"/>
        <v>8.2218087844855986E-2</v>
      </c>
      <c r="AI752" s="238">
        <f t="shared" si="624"/>
        <v>2.0324552824458383E-2</v>
      </c>
      <c r="AJ752" s="247">
        <f t="shared" si="625"/>
        <v>1.4762714439698585E-4</v>
      </c>
      <c r="AK752" s="23">
        <f t="shared" si="626"/>
        <v>7.381357219849291E-4</v>
      </c>
      <c r="AL752" s="23">
        <f t="shared" si="627"/>
        <v>1.3885721502686788E-4</v>
      </c>
      <c r="AM752" s="23">
        <f t="shared" si="628"/>
        <v>1.3191435427552449E-3</v>
      </c>
      <c r="AN752" s="23">
        <f t="shared" si="629"/>
        <v>1.1707855709107491E-2</v>
      </c>
      <c r="AO752" s="23">
        <f t="shared" si="630"/>
        <v>2.2838357734682218E-4</v>
      </c>
      <c r="AP752" s="248">
        <f t="shared" si="631"/>
        <v>5.6457091179051063E-5</v>
      </c>
      <c r="AQ752" s="256">
        <f t="shared" si="632"/>
        <v>738.13572198492909</v>
      </c>
      <c r="AR752" s="257">
        <f t="shared" si="633"/>
        <v>138.85721502686789</v>
      </c>
      <c r="AS752" s="257">
        <f t="shared" si="634"/>
        <v>1319.1435427552449</v>
      </c>
      <c r="AT752" s="257">
        <f t="shared" si="635"/>
        <v>11707.855709107491</v>
      </c>
      <c r="AU752" s="257">
        <f t="shared" si="636"/>
        <v>228.38357734682216</v>
      </c>
      <c r="AV752" s="258">
        <f t="shared" si="637"/>
        <v>56.457091179051062</v>
      </c>
      <c r="AW752" s="264">
        <v>1</v>
      </c>
      <c r="AX752" s="265">
        <f t="shared" si="638"/>
        <v>738.13572198492909</v>
      </c>
      <c r="AY752" s="265">
        <f t="shared" si="639"/>
        <v>138.85721502686789</v>
      </c>
      <c r="AZ752" s="265">
        <f t="shared" si="640"/>
        <v>1319.1435427552449</v>
      </c>
      <c r="BA752" s="265">
        <f t="shared" si="641"/>
        <v>11707.855709107491</v>
      </c>
      <c r="BB752" s="265">
        <f t="shared" si="642"/>
        <v>228.38357734682216</v>
      </c>
      <c r="BC752" s="266">
        <f t="shared" si="643"/>
        <v>56.457091179051062</v>
      </c>
      <c r="BD752" s="211">
        <f>'F. CONVERSIÓN DE CARBÓN A CARNE'!$F$20</f>
        <v>0.16207300021353654</v>
      </c>
      <c r="BG752" s="13">
        <v>0.1</v>
      </c>
      <c r="BH752" s="13">
        <f t="shared" si="644"/>
        <v>96</v>
      </c>
      <c r="BI752">
        <f>(((((BD752+BE752+BF752)/0.738210935315612)^2)+((BH752/Q752)^2))^(1/2))*T752</f>
        <v>170.96953496613654</v>
      </c>
      <c r="BJ752">
        <f t="shared" ref="BJ752:BJ754" si="664">(((BH752)^2)+((BI752^2))^(1/2))</f>
        <v>9386.9695349661361</v>
      </c>
      <c r="BK752" s="13">
        <f t="shared" si="645"/>
        <v>1.01</v>
      </c>
      <c r="BL752" s="13">
        <f t="shared" si="646"/>
        <v>0.19</v>
      </c>
      <c r="BM752" s="13">
        <f t="shared" si="647"/>
        <v>1.8050000000000002</v>
      </c>
      <c r="BN752" s="13">
        <f t="shared" si="648"/>
        <v>16.02</v>
      </c>
      <c r="BO752" s="13">
        <f t="shared" si="649"/>
        <v>0.3125</v>
      </c>
      <c r="BP752" s="13">
        <f t="shared" si="650"/>
        <v>0.10149999999999999</v>
      </c>
      <c r="BQ752" s="13">
        <f>((((BJ752/(Q752+R752+S752+T752))^2)+((BK752/W752)^2))^(1/2))*AD752</f>
        <v>1.4950614072126498</v>
      </c>
      <c r="BR752" s="209">
        <f>((((BJ752/(Q752+R752+S752+T752))^2)+((BL752/X752)^2))^(1/2))*AE752</f>
        <v>0.28124917561426094</v>
      </c>
      <c r="BS752" s="209">
        <f>(((((BJ752/(Q752+R752+S752+T752))^2)+((BM752/Y752)^2))^(1/2))*AF752)</f>
        <v>2.6718671683354787</v>
      </c>
      <c r="BT752" s="209">
        <f>((((BJ752/(Q752+R752+S752+T752))^2)+((BN752/Z752)^2))^(1/2))*AG752</f>
        <v>23.713746280739265</v>
      </c>
      <c r="BU752" s="209">
        <f>((((BJ752/(Q752+R752+S752+T752))^2)+((BO752/AA752)^2))^(1/2))*AH752</f>
        <v>0.46258088094450817</v>
      </c>
      <c r="BV752" s="209">
        <f>((((BJ752/(Q752+R752+S752+T752))^2)+((BP752/AB752)^2))^(1/2))*AI752</f>
        <v>0.11435135256468233</v>
      </c>
      <c r="CI752"/>
      <c r="CJ752"/>
      <c r="CK752"/>
      <c r="CL752"/>
      <c r="CM752"/>
    </row>
    <row r="753" spans="1:91" s="65" customFormat="1" ht="12.95" customHeight="1" thickBot="1" x14ac:dyDescent="0.3">
      <c r="A753" s="13">
        <v>4.7336223956019499</v>
      </c>
      <c r="B753" s="13">
        <v>-74.102741534524597</v>
      </c>
      <c r="C753" s="13">
        <v>29</v>
      </c>
      <c r="D753" s="13">
        <v>39</v>
      </c>
      <c r="E753" s="13">
        <v>29</v>
      </c>
      <c r="F753" s="3" t="s">
        <v>13</v>
      </c>
      <c r="G753" s="4" t="s">
        <v>650</v>
      </c>
      <c r="H753" s="5" t="s">
        <v>652</v>
      </c>
      <c r="I753" s="14" t="s">
        <v>1606</v>
      </c>
      <c r="J753" s="3" t="s">
        <v>1553</v>
      </c>
      <c r="K753" s="6" t="s">
        <v>1551</v>
      </c>
      <c r="L753" s="15">
        <v>12</v>
      </c>
      <c r="M753" s="3">
        <v>7</v>
      </c>
      <c r="N753" s="3">
        <f t="shared" si="617"/>
        <v>360</v>
      </c>
      <c r="O753" s="3">
        <v>30</v>
      </c>
      <c r="P753" s="14"/>
      <c r="Q753" s="3">
        <v>750</v>
      </c>
      <c r="R753" s="14"/>
      <c r="S753" s="14"/>
      <c r="T753" s="14">
        <f>0.738210935315612*Q753</f>
        <v>553.658201486709</v>
      </c>
      <c r="U753" s="17">
        <v>3.9E-2</v>
      </c>
      <c r="V753" s="27">
        <v>2.02</v>
      </c>
      <c r="W753" s="28">
        <v>10.1</v>
      </c>
      <c r="X753" s="27">
        <v>1.9</v>
      </c>
      <c r="Y753" s="155">
        <v>18.05</v>
      </c>
      <c r="Z753" s="28">
        <v>160.19999999999999</v>
      </c>
      <c r="AA753" s="21">
        <v>3.125</v>
      </c>
      <c r="AB753" s="222">
        <v>1.0149999999999999</v>
      </c>
      <c r="AC753" s="237">
        <f t="shared" si="618"/>
        <v>4.1520134361652264E-2</v>
      </c>
      <c r="AD753" s="22">
        <f t="shared" si="619"/>
        <v>0.20760067180826133</v>
      </c>
      <c r="AE753" s="22">
        <f t="shared" si="620"/>
        <v>3.9053591726306583E-2</v>
      </c>
      <c r="AF753" s="22">
        <f t="shared" si="621"/>
        <v>0.37100912139991266</v>
      </c>
      <c r="AG753" s="22">
        <f t="shared" si="622"/>
        <v>3.2928344181864819</v>
      </c>
      <c r="AH753" s="22">
        <f t="shared" si="623"/>
        <v>6.4232881128793731E-2</v>
      </c>
      <c r="AI753" s="238">
        <f t="shared" si="624"/>
        <v>1.5878556894108112E-2</v>
      </c>
      <c r="AJ753" s="247">
        <f t="shared" si="625"/>
        <v>1.1533370656014518E-4</v>
      </c>
      <c r="AK753" s="23">
        <f t="shared" si="626"/>
        <v>5.7666853280072597E-4</v>
      </c>
      <c r="AL753" s="23">
        <f t="shared" si="627"/>
        <v>1.0848219923974051E-4</v>
      </c>
      <c r="AM753" s="23">
        <f t="shared" si="628"/>
        <v>1.0305808927775352E-3</v>
      </c>
      <c r="AN753" s="23">
        <f t="shared" si="629"/>
        <v>9.1467622727402272E-3</v>
      </c>
      <c r="AO753" s="23">
        <f t="shared" si="630"/>
        <v>1.784246698022048E-4</v>
      </c>
      <c r="AP753" s="248">
        <f t="shared" si="631"/>
        <v>4.4107102483633643E-5</v>
      </c>
      <c r="AQ753" s="256">
        <f t="shared" si="632"/>
        <v>576.66853280072598</v>
      </c>
      <c r="AR753" s="257">
        <f t="shared" si="633"/>
        <v>108.48219923974051</v>
      </c>
      <c r="AS753" s="257">
        <f t="shared" si="634"/>
        <v>1030.5808927775352</v>
      </c>
      <c r="AT753" s="257">
        <f t="shared" si="635"/>
        <v>9146.7622727402268</v>
      </c>
      <c r="AU753" s="257">
        <f t="shared" si="636"/>
        <v>178.42466980220479</v>
      </c>
      <c r="AV753" s="258">
        <f t="shared" si="637"/>
        <v>44.107102483633646</v>
      </c>
      <c r="AW753" s="264">
        <v>1</v>
      </c>
      <c r="AX753" s="265">
        <f t="shared" si="638"/>
        <v>576.66853280072598</v>
      </c>
      <c r="AY753" s="265">
        <f t="shared" si="639"/>
        <v>108.48219923974051</v>
      </c>
      <c r="AZ753" s="265">
        <f t="shared" si="640"/>
        <v>1030.5808927775352</v>
      </c>
      <c r="BA753" s="265">
        <f t="shared" si="641"/>
        <v>9146.7622727402268</v>
      </c>
      <c r="BB753" s="265">
        <f t="shared" si="642"/>
        <v>178.42466980220479</v>
      </c>
      <c r="BC753" s="266">
        <f t="shared" si="643"/>
        <v>44.107102483633646</v>
      </c>
      <c r="BD753" s="211">
        <f>'F. CONVERSIÓN DE CARBÓN A CARNE'!$F$20</f>
        <v>0.16207300021353654</v>
      </c>
      <c r="BG753" s="13">
        <v>0.1</v>
      </c>
      <c r="BH753" s="13">
        <f t="shared" si="644"/>
        <v>75</v>
      </c>
      <c r="BI753">
        <f>(((((BD753+BE753+BF753)/0.738210935315612)^2)+((BH753/Q753)^2))^(1/2))*T753</f>
        <v>133.56994919229416</v>
      </c>
      <c r="BJ753">
        <f t="shared" si="664"/>
        <v>5758.5699491922942</v>
      </c>
      <c r="BK753" s="13">
        <f t="shared" si="645"/>
        <v>1.01</v>
      </c>
      <c r="BL753" s="13">
        <f t="shared" si="646"/>
        <v>0.19</v>
      </c>
      <c r="BM753" s="13">
        <f t="shared" si="647"/>
        <v>1.8050000000000002</v>
      </c>
      <c r="BN753" s="13">
        <f t="shared" si="648"/>
        <v>16.02</v>
      </c>
      <c r="BO753" s="13">
        <f t="shared" si="649"/>
        <v>0.3125</v>
      </c>
      <c r="BP753" s="13">
        <f t="shared" si="650"/>
        <v>0.10149999999999999</v>
      </c>
      <c r="BQ753" s="13">
        <f>((((BJ753/(Q753+R753+S753+T753))^2)+((BK753/W753)^2))^(1/2))*AD753</f>
        <v>0.91725675876219892</v>
      </c>
      <c r="BR753" s="209">
        <f>((((BJ753/(Q753+R753+S753+T753))^2)+((BL753/X753)^2))^(1/2))*AE753</f>
        <v>0.17255325164833443</v>
      </c>
      <c r="BS753" s="209">
        <f>(((((BJ753/(Q753+R753+S753+T753))^2)+((BM753/Y753)^2))^(1/2))*AF753)</f>
        <v>1.6392558906591777</v>
      </c>
      <c r="BT753" s="209">
        <f>((((BJ753/(Q753+R753+S753+T753))^2)+((BN753/Z753)^2))^(1/2))*AG753</f>
        <v>14.548963638980622</v>
      </c>
      <c r="BU753" s="209">
        <f>((((BJ753/(Q753+R753+S753+T753))^2)+((BO753/AA753)^2))^(1/2))*AH753</f>
        <v>0.2838046902110764</v>
      </c>
      <c r="BV753" s="209">
        <f>((((BJ753/(Q753+R753+S753+T753))^2)+((BP753/AB753)^2))^(1/2))*AI753</f>
        <v>7.015735307428414E-2</v>
      </c>
      <c r="CI753"/>
      <c r="CJ753"/>
      <c r="CK753"/>
      <c r="CL753"/>
      <c r="CM753"/>
    </row>
    <row r="754" spans="1:91" ht="12.95" customHeight="1" thickBot="1" x14ac:dyDescent="0.3">
      <c r="A754" s="13">
        <v>4.7338555555555555</v>
      </c>
      <c r="B754" s="13">
        <v>-74.044622222222216</v>
      </c>
      <c r="C754" s="13">
        <v>35</v>
      </c>
      <c r="D754" s="13">
        <v>39</v>
      </c>
      <c r="E754" s="13">
        <v>568</v>
      </c>
      <c r="F754" s="3" t="s">
        <v>13</v>
      </c>
      <c r="G754" s="4" t="s">
        <v>747</v>
      </c>
      <c r="H754" s="5" t="s">
        <v>748</v>
      </c>
      <c r="I754" s="14" t="s">
        <v>1611</v>
      </c>
      <c r="J754" s="3" t="s">
        <v>1613</v>
      </c>
      <c r="K754" s="6">
        <v>40652</v>
      </c>
      <c r="L754" s="15">
        <v>12</v>
      </c>
      <c r="M754" s="3">
        <v>7</v>
      </c>
      <c r="N754" s="3">
        <f t="shared" si="617"/>
        <v>360</v>
      </c>
      <c r="O754" s="3">
        <v>30</v>
      </c>
      <c r="P754" s="14" t="s">
        <v>1554</v>
      </c>
      <c r="Q754" s="3">
        <v>64</v>
      </c>
      <c r="R754" s="14"/>
      <c r="S754" s="14">
        <f>0.392899638837687*Q754</f>
        <v>25.14557688561197</v>
      </c>
      <c r="T754" s="14"/>
      <c r="U754" s="17">
        <v>3.9E-2</v>
      </c>
      <c r="V754" s="27">
        <v>2</v>
      </c>
      <c r="W754" s="28">
        <v>10</v>
      </c>
      <c r="X754" s="27">
        <v>4.3</v>
      </c>
      <c r="Y754" s="29">
        <v>18.05</v>
      </c>
      <c r="Z754" s="28">
        <v>148.69999999999999</v>
      </c>
      <c r="AA754" s="31">
        <v>3.125</v>
      </c>
      <c r="AB754" s="225">
        <v>0.90300000000000002</v>
      </c>
      <c r="AC754" s="237">
        <f t="shared" si="618"/>
        <v>2.8110814870811567E-3</v>
      </c>
      <c r="AD754" s="22">
        <f t="shared" si="619"/>
        <v>1.405540743540578E-2</v>
      </c>
      <c r="AE754" s="22">
        <f t="shared" si="620"/>
        <v>6.0438251972244859E-3</v>
      </c>
      <c r="AF754" s="22">
        <f t="shared" si="621"/>
        <v>2.5370010420907436E-2</v>
      </c>
      <c r="AG754" s="22">
        <f t="shared" si="622"/>
        <v>0.20900390856448398</v>
      </c>
      <c r="AH754" s="22">
        <f t="shared" si="623"/>
        <v>4.3923148235643075E-3</v>
      </c>
      <c r="AI754" s="238">
        <f t="shared" si="624"/>
        <v>9.659814711324914E-4</v>
      </c>
      <c r="AJ754" s="247">
        <f t="shared" si="625"/>
        <v>7.8085596863365463E-6</v>
      </c>
      <c r="AK754" s="23">
        <f t="shared" si="626"/>
        <v>3.9042798431682725E-5</v>
      </c>
      <c r="AL754" s="23">
        <f t="shared" si="627"/>
        <v>1.6788403325623573E-5</v>
      </c>
      <c r="AM754" s="23">
        <f t="shared" si="628"/>
        <v>7.0472251169187322E-5</v>
      </c>
      <c r="AN754" s="23">
        <f t="shared" si="629"/>
        <v>5.8056641267912213E-4</v>
      </c>
      <c r="AO754" s="23">
        <f t="shared" si="630"/>
        <v>1.2200874509900854E-5</v>
      </c>
      <c r="AP754" s="248">
        <f t="shared" si="631"/>
        <v>2.6832818642569204E-6</v>
      </c>
      <c r="AQ754" s="256">
        <f t="shared" si="632"/>
        <v>39.042798431682726</v>
      </c>
      <c r="AR754" s="257">
        <f t="shared" si="633"/>
        <v>16.788403325623573</v>
      </c>
      <c r="AS754" s="257">
        <f t="shared" si="634"/>
        <v>70.472251169187317</v>
      </c>
      <c r="AT754" s="257">
        <f t="shared" si="635"/>
        <v>580.5664126791221</v>
      </c>
      <c r="AU754" s="257">
        <f t="shared" si="636"/>
        <v>12.200874509900853</v>
      </c>
      <c r="AV754" s="258">
        <f t="shared" si="637"/>
        <v>2.6832818642569203</v>
      </c>
      <c r="AW754" s="264">
        <v>1</v>
      </c>
      <c r="AX754" s="265">
        <f t="shared" si="638"/>
        <v>39.042798431682726</v>
      </c>
      <c r="AY754" s="265">
        <f t="shared" si="639"/>
        <v>16.788403325623573</v>
      </c>
      <c r="AZ754" s="265">
        <f t="shared" si="640"/>
        <v>70.472251169187317</v>
      </c>
      <c r="BA754" s="265">
        <f t="shared" si="641"/>
        <v>580.5664126791221</v>
      </c>
      <c r="BB754" s="265">
        <f t="shared" si="642"/>
        <v>12.200874509900853</v>
      </c>
      <c r="BC754" s="266">
        <f t="shared" si="643"/>
        <v>2.6832818642569203</v>
      </c>
      <c r="BE754" s="212">
        <f>'F. CONVERSIÓN DE CARBÓN A CARNE'!$H$20</f>
        <v>8.6971304768698895E-2</v>
      </c>
      <c r="BG754" s="13">
        <v>0.1</v>
      </c>
      <c r="BH754" s="13">
        <f t="shared" si="644"/>
        <v>6.4</v>
      </c>
      <c r="BI754">
        <f>(((((BD754+BE754+BF754)/0.392899638837687)^2)+((BH754/Q754)^2))^(1/2))*S754</f>
        <v>6.1077963731354181</v>
      </c>
      <c r="BJ754">
        <f t="shared" si="664"/>
        <v>47.067796373135423</v>
      </c>
      <c r="BK754" s="13">
        <f t="shared" si="645"/>
        <v>1</v>
      </c>
      <c r="BL754" s="13">
        <f t="shared" si="646"/>
        <v>0.43</v>
      </c>
      <c r="BM754" s="13">
        <f t="shared" si="647"/>
        <v>1.8050000000000002</v>
      </c>
      <c r="BN754" s="13">
        <f t="shared" si="648"/>
        <v>14.87</v>
      </c>
      <c r="BO754" s="13">
        <f t="shared" si="649"/>
        <v>0.3125</v>
      </c>
      <c r="BP754" s="13">
        <f t="shared" si="650"/>
        <v>9.0300000000000005E-2</v>
      </c>
      <c r="BQ754" s="13">
        <f>((((BJ754/(Q754+R754+S754+T754))^2)+((BK754/W754)^2))^(1/2))*AD754</f>
        <v>7.5530174507210616E-3</v>
      </c>
      <c r="BR754" s="209">
        <f>((((BJ754/(Q754+R754+S754+T754))^2)+((BL754/X754)^2))^(1/2))*AE754</f>
        <v>3.2477975038100568E-3</v>
      </c>
      <c r="BS754" s="209">
        <f>(((((BJ754/(Q754+R754+S754+T754))^2)+((BM754/Y754)^2))^(1/2))*AF754)</f>
        <v>1.3633196498551518E-2</v>
      </c>
      <c r="BT754" s="209">
        <f>((((BJ754/(Q754+R754+S754+T754))^2)+((BN754/Z754)^2))^(1/2))*AG754</f>
        <v>0.11231336949222219</v>
      </c>
      <c r="BU754" s="209">
        <f>((((BJ754/(Q754+R754+S754+T754))^2)+((BO754/AA754)^2))^(1/2))*AH754</f>
        <v>2.3603179533503325E-3</v>
      </c>
      <c r="BV754" s="209">
        <f>((((BJ754/(Q754+R754+S754+T754))^2)+((BP754/AB754)^2))^(1/2))*AI754</f>
        <v>5.1909380372410906E-4</v>
      </c>
      <c r="CI754"/>
      <c r="CJ754"/>
      <c r="CK754"/>
      <c r="CL754"/>
      <c r="CM754"/>
    </row>
    <row r="755" spans="1:91" ht="12.95" customHeight="1" thickBot="1" x14ac:dyDescent="0.3">
      <c r="A755" s="24">
        <v>4.7341870000000004</v>
      </c>
      <c r="B755" s="24">
        <v>-74.050145999999998</v>
      </c>
      <c r="C755" s="13">
        <v>35</v>
      </c>
      <c r="D755" s="13">
        <v>39</v>
      </c>
      <c r="E755" s="24">
        <v>568</v>
      </c>
      <c r="F755" s="58" t="s">
        <v>13</v>
      </c>
      <c r="G755" s="59" t="s">
        <v>1181</v>
      </c>
      <c r="H755" s="60" t="s">
        <v>1182</v>
      </c>
      <c r="I755" s="58" t="s">
        <v>1611</v>
      </c>
      <c r="J755" s="58"/>
      <c r="K755" s="63">
        <v>39532</v>
      </c>
      <c r="L755" s="58">
        <v>4</v>
      </c>
      <c r="M755" s="58">
        <v>7</v>
      </c>
      <c r="N755" s="114">
        <f t="shared" si="617"/>
        <v>120</v>
      </c>
      <c r="O755" s="114">
        <v>30</v>
      </c>
      <c r="P755" s="58" t="s">
        <v>1632</v>
      </c>
      <c r="Q755" s="58">
        <v>120</v>
      </c>
      <c r="R755" s="132"/>
      <c r="S755" s="132"/>
      <c r="T755" s="132"/>
      <c r="U755" s="134">
        <v>3.9E-2</v>
      </c>
      <c r="V755" s="135">
        <v>0.36</v>
      </c>
      <c r="W755" s="136">
        <v>1.8</v>
      </c>
      <c r="X755" s="135">
        <v>10.3</v>
      </c>
      <c r="Y755" s="137">
        <f>0.01805*1000</f>
        <v>18.05</v>
      </c>
      <c r="Z755" s="136">
        <v>311.5</v>
      </c>
      <c r="AA755" s="113">
        <f>0.003125*1000</f>
        <v>3.125</v>
      </c>
      <c r="AB755" s="229">
        <v>0.28499999999999998</v>
      </c>
      <c r="AC755" s="239">
        <f t="shared" si="618"/>
        <v>6.8112588691714485E-4</v>
      </c>
      <c r="AD755" s="138">
        <f t="shared" si="619"/>
        <v>3.405629434585724E-3</v>
      </c>
      <c r="AE755" s="138">
        <f t="shared" si="620"/>
        <v>1.9487768431240532E-2</v>
      </c>
      <c r="AF755" s="138">
        <f t="shared" si="621"/>
        <v>3.4150895163484622E-2</v>
      </c>
      <c r="AG755" s="138">
        <f t="shared" si="622"/>
        <v>0.58936309381858509</v>
      </c>
      <c r="AH755" s="138">
        <f t="shared" si="623"/>
        <v>5.9125511017113271E-3</v>
      </c>
      <c r="AI755" s="240">
        <f t="shared" si="624"/>
        <v>4.104E-4</v>
      </c>
      <c r="AJ755" s="249">
        <f t="shared" si="625"/>
        <v>1.8920163525476247E-6</v>
      </c>
      <c r="AK755" s="139">
        <f t="shared" si="626"/>
        <v>9.4600817627381231E-6</v>
      </c>
      <c r="AL755" s="139">
        <f t="shared" si="627"/>
        <v>5.4132690086779254E-5</v>
      </c>
      <c r="AM755" s="139">
        <f t="shared" si="628"/>
        <v>9.4863597676346175E-5</v>
      </c>
      <c r="AN755" s="139">
        <f t="shared" si="629"/>
        <v>1.6371197050516252E-3</v>
      </c>
      <c r="AO755" s="139">
        <f t="shared" si="630"/>
        <v>1.6423753060309242E-5</v>
      </c>
      <c r="AP755" s="250">
        <f t="shared" si="631"/>
        <v>1.1400000000000001E-6</v>
      </c>
      <c r="AQ755" s="256">
        <f t="shared" si="632"/>
        <v>9.460081762738124</v>
      </c>
      <c r="AR755" s="257">
        <f t="shared" si="633"/>
        <v>54.132690086779256</v>
      </c>
      <c r="AS755" s="257">
        <f t="shared" si="634"/>
        <v>94.863597676346174</v>
      </c>
      <c r="AT755" s="257">
        <f t="shared" si="635"/>
        <v>1637.1197050516253</v>
      </c>
      <c r="AU755" s="257">
        <f t="shared" si="636"/>
        <v>16.423753060309242</v>
      </c>
      <c r="AV755" s="258">
        <f t="shared" si="637"/>
        <v>1.1400000000000001</v>
      </c>
      <c r="AW755" s="264">
        <v>1</v>
      </c>
      <c r="AX755" s="265">
        <f t="shared" si="638"/>
        <v>9.460081762738124</v>
      </c>
      <c r="AY755" s="265">
        <f t="shared" si="639"/>
        <v>54.132690086779256</v>
      </c>
      <c r="AZ755" s="265">
        <f t="shared" si="640"/>
        <v>94.863597676346174</v>
      </c>
      <c r="BA755" s="265">
        <f t="shared" si="641"/>
        <v>1637.1197050516253</v>
      </c>
      <c r="BB755" s="265">
        <f t="shared" si="642"/>
        <v>16.423753060309242</v>
      </c>
      <c r="BC755" s="266">
        <f t="shared" si="643"/>
        <v>1.1400000000000001</v>
      </c>
      <c r="BG755" s="13">
        <v>0.1</v>
      </c>
      <c r="BH755" s="13">
        <f t="shared" si="644"/>
        <v>12</v>
      </c>
      <c r="BI755"/>
      <c r="BJ755">
        <f>BH755</f>
        <v>12</v>
      </c>
      <c r="BK755" s="13">
        <f t="shared" si="645"/>
        <v>0.18000000000000002</v>
      </c>
      <c r="BL755" s="13">
        <f t="shared" si="646"/>
        <v>1.03</v>
      </c>
      <c r="BM755" s="13">
        <f t="shared" si="647"/>
        <v>1.8050000000000002</v>
      </c>
      <c r="BN755" s="13">
        <f t="shared" si="648"/>
        <v>31.150000000000002</v>
      </c>
      <c r="BO755" s="13">
        <f t="shared" si="649"/>
        <v>0.3125</v>
      </c>
      <c r="BP755" s="13">
        <f t="shared" si="650"/>
        <v>2.8499999999999998E-2</v>
      </c>
      <c r="BQ755" s="13">
        <f>((((BJ755/Q755)^2)+((BK755/W755)^2))^(1/2))*AD755</f>
        <v>4.8162873348081472E-4</v>
      </c>
      <c r="BR755" s="209">
        <f>(((((BJ755/Q755))^2)+((BL755/X755)^2))^(1/2))*AE755</f>
        <v>2.7559866415846615E-3</v>
      </c>
      <c r="BS755" s="209">
        <f>(((((BJ755/Q755))^2)+((BM755/Y755)^2))^(1/2))*AF755</f>
        <v>4.8296659107381701E-3</v>
      </c>
      <c r="BT755" s="209">
        <f>((((BJ755/Q755)^2)+((BN755/Z755)^2))^(1/2))*AG755</f>
        <v>8.3348528044040998E-2</v>
      </c>
      <c r="BU755" s="209">
        <f>((((BJ755/Q755)^2)+((BO755/AA755)^2))^(1/2))*AH755</f>
        <v>8.361609956264145E-4</v>
      </c>
      <c r="BV755" s="209">
        <f>((((BJ755/Q755)^2)+((BP755/AB755)^2))^(1/2))*AI755</f>
        <v>5.8039324599791834E-5</v>
      </c>
      <c r="CI755"/>
      <c r="CJ755"/>
      <c r="CK755"/>
      <c r="CL755"/>
      <c r="CM755"/>
    </row>
    <row r="756" spans="1:91" s="65" customFormat="1" ht="12.95" customHeight="1" thickBot="1" x14ac:dyDescent="0.3">
      <c r="A756" s="13">
        <v>4.7343083333333338</v>
      </c>
      <c r="B756" s="13">
        <v>-74.085580555555552</v>
      </c>
      <c r="C756" s="13">
        <v>31</v>
      </c>
      <c r="D756" s="13">
        <v>39</v>
      </c>
      <c r="E756" s="13">
        <v>564</v>
      </c>
      <c r="F756" s="3" t="s">
        <v>5</v>
      </c>
      <c r="G756" s="4" t="s">
        <v>677</v>
      </c>
      <c r="H756" s="5" t="s">
        <v>678</v>
      </c>
      <c r="I756" s="14" t="s">
        <v>1606</v>
      </c>
      <c r="J756" s="3" t="s">
        <v>1553</v>
      </c>
      <c r="K756" s="6">
        <v>40627</v>
      </c>
      <c r="L756" s="15">
        <v>12</v>
      </c>
      <c r="M756" s="3">
        <v>7</v>
      </c>
      <c r="N756" s="3">
        <f t="shared" si="617"/>
        <v>360</v>
      </c>
      <c r="O756" s="3">
        <v>30</v>
      </c>
      <c r="P756" s="14" t="s">
        <v>1554</v>
      </c>
      <c r="Q756" s="3">
        <v>800</v>
      </c>
      <c r="R756" s="14"/>
      <c r="S756" s="14"/>
      <c r="T756" s="14">
        <f>0.738210935315612*Q756</f>
        <v>590.56874825248963</v>
      </c>
      <c r="U756" s="17">
        <v>3.9E-2</v>
      </c>
      <c r="V756" s="27">
        <v>2.02</v>
      </c>
      <c r="W756" s="28">
        <v>10.1</v>
      </c>
      <c r="X756" s="27">
        <v>1.9</v>
      </c>
      <c r="Y756" s="155">
        <v>18.05</v>
      </c>
      <c r="Z756" s="28">
        <v>160.19999999999999</v>
      </c>
      <c r="AA756" s="21">
        <v>3.125</v>
      </c>
      <c r="AB756" s="222">
        <v>1.0149999999999999</v>
      </c>
      <c r="AC756" s="237">
        <f t="shared" si="618"/>
        <v>4.4288143319095745E-2</v>
      </c>
      <c r="AD756" s="22">
        <f t="shared" si="619"/>
        <v>0.22144071659547876</v>
      </c>
      <c r="AE756" s="22">
        <f t="shared" si="620"/>
        <v>4.1657164508060361E-2</v>
      </c>
      <c r="AF756" s="22">
        <f t="shared" si="621"/>
        <v>0.3957430628265734</v>
      </c>
      <c r="AG756" s="22">
        <f t="shared" si="622"/>
        <v>3.5123567127322466</v>
      </c>
      <c r="AH756" s="22">
        <f t="shared" si="623"/>
        <v>6.851507320404665E-2</v>
      </c>
      <c r="AI756" s="238">
        <f t="shared" si="624"/>
        <v>1.6937127353715321E-2</v>
      </c>
      <c r="AJ756" s="247">
        <f t="shared" si="625"/>
        <v>1.2302262033082152E-4</v>
      </c>
      <c r="AK756" s="23">
        <f t="shared" si="626"/>
        <v>6.1511310165410769E-4</v>
      </c>
      <c r="AL756" s="23">
        <f t="shared" si="627"/>
        <v>1.1571434585572322E-4</v>
      </c>
      <c r="AM756" s="23">
        <f t="shared" si="628"/>
        <v>1.0992862856293705E-3</v>
      </c>
      <c r="AN756" s="23">
        <f t="shared" si="629"/>
        <v>9.7565464242562409E-3</v>
      </c>
      <c r="AO756" s="23">
        <f t="shared" si="630"/>
        <v>1.9031964778901846E-4</v>
      </c>
      <c r="AP756" s="248">
        <f t="shared" si="631"/>
        <v>4.7047575982542557E-5</v>
      </c>
      <c r="AQ756" s="256">
        <f t="shared" si="632"/>
        <v>615.11310165410771</v>
      </c>
      <c r="AR756" s="257">
        <f t="shared" si="633"/>
        <v>115.71434585572322</v>
      </c>
      <c r="AS756" s="257">
        <f t="shared" si="634"/>
        <v>1099.2862856293705</v>
      </c>
      <c r="AT756" s="257">
        <f t="shared" si="635"/>
        <v>9756.5464242562412</v>
      </c>
      <c r="AU756" s="257">
        <f t="shared" si="636"/>
        <v>190.31964778901846</v>
      </c>
      <c r="AV756" s="258">
        <f t="shared" si="637"/>
        <v>47.047575982542554</v>
      </c>
      <c r="AW756" s="264">
        <v>1</v>
      </c>
      <c r="AX756" s="265">
        <f t="shared" si="638"/>
        <v>615.11310165410771</v>
      </c>
      <c r="AY756" s="265">
        <f t="shared" si="639"/>
        <v>115.71434585572322</v>
      </c>
      <c r="AZ756" s="265">
        <f t="shared" si="640"/>
        <v>1099.2862856293705</v>
      </c>
      <c r="BA756" s="265">
        <f t="shared" si="641"/>
        <v>9756.5464242562412</v>
      </c>
      <c r="BB756" s="265">
        <f t="shared" si="642"/>
        <v>190.31964778901846</v>
      </c>
      <c r="BC756" s="266">
        <f t="shared" si="643"/>
        <v>47.047575982542554</v>
      </c>
      <c r="BD756" s="211">
        <f>'F. CONVERSIÓN DE CARBÓN A CARNE'!$F$20</f>
        <v>0.16207300021353654</v>
      </c>
      <c r="BG756" s="13">
        <v>0.1</v>
      </c>
      <c r="BH756" s="13">
        <f t="shared" si="644"/>
        <v>80</v>
      </c>
      <c r="BI756">
        <f>(((((BD756+BE756+BF756)/0.738210935315612)^2)+((BH756/Q756)^2))^(1/2))*T756</f>
        <v>142.47461247178043</v>
      </c>
      <c r="BJ756">
        <f>(((BH756)^2)+((BI756^2))^(1/2))</f>
        <v>6542.4746124717803</v>
      </c>
      <c r="BK756" s="13">
        <f t="shared" si="645"/>
        <v>1.01</v>
      </c>
      <c r="BL756" s="13">
        <f t="shared" si="646"/>
        <v>0.19</v>
      </c>
      <c r="BM756" s="13">
        <f t="shared" si="647"/>
        <v>1.8050000000000002</v>
      </c>
      <c r="BN756" s="13">
        <f t="shared" si="648"/>
        <v>16.02</v>
      </c>
      <c r="BO756" s="13">
        <f t="shared" si="649"/>
        <v>0.3125</v>
      </c>
      <c r="BP756" s="13">
        <f t="shared" si="650"/>
        <v>0.10149999999999999</v>
      </c>
      <c r="BQ756" s="13">
        <f>((((BJ756/(Q756+R756+S756+T756))^2)+((BK756/W756)^2))^(1/2))*AD756</f>
        <v>1.0420897739612849</v>
      </c>
      <c r="BR756" s="209">
        <f>((((BJ756/(Q756+R756+S756+T756))^2)+((BL756/X756)^2))^(1/2))*AE756</f>
        <v>0.19603669015113279</v>
      </c>
      <c r="BS756" s="209">
        <f>(((((BJ756/(Q756+R756+S756+T756))^2)+((BM756/Y756)^2))^(1/2))*AF756)</f>
        <v>1.8623485564357614</v>
      </c>
      <c r="BT756" s="209">
        <f>((((BJ756/(Q756+R756+S756+T756))^2)+((BN756/Z756)^2))^(1/2))*AG756</f>
        <v>16.528988295900771</v>
      </c>
      <c r="BU756" s="209">
        <f>((((BJ756/(Q756+R756+S756+T756))^2)+((BO756/AA756)^2))^(1/2))*AH756</f>
        <v>0.32242876669594212</v>
      </c>
      <c r="BV756" s="209">
        <f>((((BJ756/(Q756+R756+S756+T756))^2)+((BP756/AB756)^2))^(1/2))*AI756</f>
        <v>7.9705338236550211E-2</v>
      </c>
      <c r="CI756"/>
      <c r="CJ756"/>
      <c r="CK756"/>
      <c r="CL756"/>
      <c r="CM756"/>
    </row>
    <row r="757" spans="1:91" ht="12.95" customHeight="1" thickBot="1" x14ac:dyDescent="0.3">
      <c r="A757" s="13">
        <v>4.7343083333333338</v>
      </c>
      <c r="B757" s="13">
        <v>-74.085580555555552</v>
      </c>
      <c r="C757" s="13">
        <v>31</v>
      </c>
      <c r="D757" s="13">
        <v>39</v>
      </c>
      <c r="E757" s="13">
        <v>564</v>
      </c>
      <c r="F757" s="58" t="s">
        <v>13</v>
      </c>
      <c r="G757" s="59" t="s">
        <v>1280</v>
      </c>
      <c r="H757" s="60" t="s">
        <v>1281</v>
      </c>
      <c r="I757" s="16" t="s">
        <v>1606</v>
      </c>
      <c r="J757" s="16"/>
      <c r="K757" s="67">
        <v>40288</v>
      </c>
      <c r="L757" s="16">
        <v>10</v>
      </c>
      <c r="M757" s="16">
        <v>7</v>
      </c>
      <c r="N757" s="3">
        <f t="shared" si="617"/>
        <v>300</v>
      </c>
      <c r="O757" s="3">
        <v>30</v>
      </c>
      <c r="P757" s="16" t="s">
        <v>1554</v>
      </c>
      <c r="Q757" s="62">
        <v>550</v>
      </c>
      <c r="R757" s="14"/>
      <c r="S757" s="14"/>
      <c r="T757" s="14"/>
      <c r="U757" s="17">
        <v>3.9E-2</v>
      </c>
      <c r="V757" s="33">
        <v>0.36</v>
      </c>
      <c r="W757" s="34">
        <v>1.8</v>
      </c>
      <c r="X757" s="33">
        <v>10.3</v>
      </c>
      <c r="Y757" s="29">
        <f>0.01805*1000</f>
        <v>18.05</v>
      </c>
      <c r="Z757" s="34">
        <v>311.5</v>
      </c>
      <c r="AA757" s="21">
        <f>0.003125*1000</f>
        <v>3.125</v>
      </c>
      <c r="AB757" s="216">
        <v>0.28499999999999998</v>
      </c>
      <c r="AC757" s="237">
        <f t="shared" si="618"/>
        <v>3.1218269817035803E-3</v>
      </c>
      <c r="AD757" s="22">
        <f t="shared" si="619"/>
        <v>1.5609134908517902E-2</v>
      </c>
      <c r="AE757" s="22">
        <f t="shared" si="620"/>
        <v>8.9318938643185769E-2</v>
      </c>
      <c r="AF757" s="22">
        <f t="shared" si="621"/>
        <v>0.15652493616597118</v>
      </c>
      <c r="AG757" s="22">
        <f t="shared" si="622"/>
        <v>2.701247513335181</v>
      </c>
      <c r="AH757" s="22">
        <f t="shared" si="623"/>
        <v>2.7099192549510247E-2</v>
      </c>
      <c r="AI757" s="238">
        <f t="shared" si="624"/>
        <v>1.8810000000000001E-3</v>
      </c>
      <c r="AJ757" s="247">
        <f t="shared" si="625"/>
        <v>8.6717416158432791E-6</v>
      </c>
      <c r="AK757" s="23">
        <f t="shared" si="626"/>
        <v>4.3358708079216396E-5</v>
      </c>
      <c r="AL757" s="23">
        <f t="shared" si="627"/>
        <v>2.4810816289773824E-4</v>
      </c>
      <c r="AM757" s="23">
        <f t="shared" si="628"/>
        <v>4.3479148934991998E-4</v>
      </c>
      <c r="AN757" s="23">
        <f t="shared" si="629"/>
        <v>7.503465314819947E-3</v>
      </c>
      <c r="AO757" s="23">
        <f t="shared" si="630"/>
        <v>7.5275534859750687E-5</v>
      </c>
      <c r="AP757" s="248">
        <f t="shared" si="631"/>
        <v>5.2249999999999999E-6</v>
      </c>
      <c r="AQ757" s="256">
        <f t="shared" si="632"/>
        <v>43.358708079216399</v>
      </c>
      <c r="AR757" s="257">
        <f t="shared" si="633"/>
        <v>248.10816289773825</v>
      </c>
      <c r="AS757" s="257">
        <f t="shared" si="634"/>
        <v>434.79148934991997</v>
      </c>
      <c r="AT757" s="257">
        <f t="shared" si="635"/>
        <v>7503.4653148199468</v>
      </c>
      <c r="AU757" s="257">
        <f t="shared" si="636"/>
        <v>75.275534859750692</v>
      </c>
      <c r="AV757" s="258">
        <f t="shared" si="637"/>
        <v>5.2249999999999996</v>
      </c>
      <c r="AW757" s="264">
        <v>1</v>
      </c>
      <c r="AX757" s="265">
        <f t="shared" si="638"/>
        <v>43.358708079216399</v>
      </c>
      <c r="AY757" s="265">
        <f t="shared" si="639"/>
        <v>248.10816289773825</v>
      </c>
      <c r="AZ757" s="265">
        <f t="shared" si="640"/>
        <v>434.79148934991997</v>
      </c>
      <c r="BA757" s="265">
        <f t="shared" si="641"/>
        <v>7503.4653148199468</v>
      </c>
      <c r="BB757" s="265">
        <f t="shared" si="642"/>
        <v>75.275534859750692</v>
      </c>
      <c r="BC757" s="266">
        <f t="shared" si="643"/>
        <v>5.2249999999999996</v>
      </c>
      <c r="BG757" s="13">
        <v>0.1</v>
      </c>
      <c r="BH757" s="13">
        <f t="shared" si="644"/>
        <v>55</v>
      </c>
      <c r="BI757"/>
      <c r="BJ757">
        <f>BH757</f>
        <v>55</v>
      </c>
      <c r="BK757" s="13">
        <f t="shared" si="645"/>
        <v>0.18000000000000002</v>
      </c>
      <c r="BL757" s="13">
        <f t="shared" si="646"/>
        <v>1.03</v>
      </c>
      <c r="BM757" s="13">
        <f t="shared" si="647"/>
        <v>1.8050000000000002</v>
      </c>
      <c r="BN757" s="13">
        <f t="shared" si="648"/>
        <v>31.150000000000002</v>
      </c>
      <c r="BO757" s="13">
        <f t="shared" si="649"/>
        <v>0.3125</v>
      </c>
      <c r="BP757" s="13">
        <f t="shared" si="650"/>
        <v>2.8499999999999998E-2</v>
      </c>
      <c r="BQ757" s="13">
        <f>((((BJ757/Q757)^2)+((BK757/W757)^2))^(1/2))*AD757</f>
        <v>2.2074650284537342E-3</v>
      </c>
      <c r="BR757" s="209">
        <f>(((((BJ757/Q757))^2)+((BL757/X757)^2))^(1/2))*AE757</f>
        <v>1.2631605440596364E-2</v>
      </c>
      <c r="BS757" s="209">
        <f>(((((BJ757/Q757))^2)+((BM757/Y757)^2))^(1/2))*AF757</f>
        <v>2.2135968757549945E-2</v>
      </c>
      <c r="BT757" s="209">
        <f>((((BJ757/Q757)^2)+((BN757/Z757)^2))^(1/2))*AG757</f>
        <v>0.38201408686852117</v>
      </c>
      <c r="BU757" s="209">
        <f>((((BJ757/Q757)^2)+((BO757/AA757)^2))^(1/2))*AH757</f>
        <v>3.8324045632877331E-3</v>
      </c>
      <c r="BV757" s="209">
        <f>((((BJ757/Q757)^2)+((BP757/AB757)^2))^(1/2))*AI757</f>
        <v>2.6601357108237925E-4</v>
      </c>
      <c r="CI757"/>
      <c r="CJ757"/>
      <c r="CK757"/>
      <c r="CL757"/>
      <c r="CM757"/>
    </row>
    <row r="758" spans="1:91" ht="12.95" customHeight="1" thickBot="1" x14ac:dyDescent="0.3">
      <c r="A758" s="13">
        <v>4.7344555555555559</v>
      </c>
      <c r="B758" s="13">
        <v>-74.10223055555555</v>
      </c>
      <c r="C758" s="13">
        <v>29</v>
      </c>
      <c r="D758" s="13">
        <v>39</v>
      </c>
      <c r="E758" s="13">
        <v>29</v>
      </c>
      <c r="F758" s="3" t="s">
        <v>5</v>
      </c>
      <c r="G758" s="4" t="s">
        <v>673</v>
      </c>
      <c r="H758" s="5" t="s">
        <v>674</v>
      </c>
      <c r="I758" s="14" t="s">
        <v>1606</v>
      </c>
      <c r="J758" s="3" t="s">
        <v>1551</v>
      </c>
      <c r="K758" s="6" t="s">
        <v>1551</v>
      </c>
      <c r="L758" s="15">
        <v>12</v>
      </c>
      <c r="M758" s="3">
        <v>7</v>
      </c>
      <c r="N758" s="3">
        <f t="shared" si="617"/>
        <v>360</v>
      </c>
      <c r="O758" s="3">
        <v>30</v>
      </c>
      <c r="P758" s="14" t="s">
        <v>1554</v>
      </c>
      <c r="Q758" s="3">
        <v>400</v>
      </c>
      <c r="R758" s="14"/>
      <c r="S758" s="14"/>
      <c r="T758" s="14"/>
      <c r="U758" s="17">
        <v>3.9E-2</v>
      </c>
      <c r="V758" s="145">
        <v>0.36</v>
      </c>
      <c r="W758" s="150">
        <v>1.8</v>
      </c>
      <c r="X758" s="152">
        <v>10.3</v>
      </c>
      <c r="Y758" s="156">
        <f>0.01805*1000</f>
        <v>18.05</v>
      </c>
      <c r="Z758" s="150">
        <v>311.5</v>
      </c>
      <c r="AA758" s="157">
        <f>0.003125*1000</f>
        <v>3.125</v>
      </c>
      <c r="AB758" s="227">
        <v>0.28499999999999998</v>
      </c>
      <c r="AC758" s="237">
        <f t="shared" si="618"/>
        <v>2.2704196230571494E-3</v>
      </c>
      <c r="AD758" s="22">
        <f t="shared" si="619"/>
        <v>1.1352098115285748E-2</v>
      </c>
      <c r="AE758" s="22">
        <f t="shared" si="620"/>
        <v>6.4959228104135097E-2</v>
      </c>
      <c r="AF758" s="22">
        <f t="shared" si="621"/>
        <v>0.1138363172116154</v>
      </c>
      <c r="AG758" s="22">
        <f t="shared" si="622"/>
        <v>1.9645436460619501</v>
      </c>
      <c r="AH758" s="22">
        <f t="shared" si="623"/>
        <v>1.9708503672371088E-2</v>
      </c>
      <c r="AI758" s="238">
        <f t="shared" si="624"/>
        <v>1.3679999999999999E-3</v>
      </c>
      <c r="AJ758" s="247">
        <f t="shared" si="625"/>
        <v>6.3067211751587479E-6</v>
      </c>
      <c r="AK758" s="23">
        <f t="shared" si="626"/>
        <v>3.153360587579374E-5</v>
      </c>
      <c r="AL758" s="23">
        <f t="shared" si="627"/>
        <v>1.8044230028926416E-4</v>
      </c>
      <c r="AM758" s="23">
        <f t="shared" si="628"/>
        <v>3.1621199225448723E-4</v>
      </c>
      <c r="AN758" s="23">
        <f t="shared" si="629"/>
        <v>5.4570656835054169E-3</v>
      </c>
      <c r="AO758" s="23">
        <f t="shared" si="630"/>
        <v>5.4745843534364136E-5</v>
      </c>
      <c r="AP758" s="248">
        <f t="shared" si="631"/>
        <v>3.7999999999999996E-6</v>
      </c>
      <c r="AQ758" s="256">
        <f t="shared" si="632"/>
        <v>31.533605875793739</v>
      </c>
      <c r="AR758" s="257">
        <f t="shared" si="633"/>
        <v>180.44230028926415</v>
      </c>
      <c r="AS758" s="257">
        <f t="shared" si="634"/>
        <v>316.21199225448726</v>
      </c>
      <c r="AT758" s="257">
        <f t="shared" si="635"/>
        <v>5457.0656835054169</v>
      </c>
      <c r="AU758" s="257">
        <f t="shared" si="636"/>
        <v>54.745843534364134</v>
      </c>
      <c r="AV758" s="258">
        <f t="shared" si="637"/>
        <v>3.8</v>
      </c>
      <c r="AW758" s="264">
        <v>1</v>
      </c>
      <c r="AX758" s="265">
        <f t="shared" si="638"/>
        <v>31.533605875793739</v>
      </c>
      <c r="AY758" s="265">
        <f t="shared" si="639"/>
        <v>180.44230028926415</v>
      </c>
      <c r="AZ758" s="265">
        <f t="shared" si="640"/>
        <v>316.21199225448726</v>
      </c>
      <c r="BA758" s="265">
        <f t="shared" si="641"/>
        <v>5457.0656835054169</v>
      </c>
      <c r="BB758" s="265">
        <f t="shared" si="642"/>
        <v>54.745843534364134</v>
      </c>
      <c r="BC758" s="266">
        <f t="shared" si="643"/>
        <v>3.8</v>
      </c>
      <c r="BG758" s="13">
        <v>0.1</v>
      </c>
      <c r="BH758" s="13">
        <f t="shared" si="644"/>
        <v>40</v>
      </c>
      <c r="BI758"/>
      <c r="BJ758">
        <f>BH758</f>
        <v>40</v>
      </c>
      <c r="BK758" s="13">
        <f t="shared" si="645"/>
        <v>0.18000000000000002</v>
      </c>
      <c r="BL758" s="13">
        <f t="shared" si="646"/>
        <v>1.03</v>
      </c>
      <c r="BM758" s="13">
        <f t="shared" si="647"/>
        <v>1.8050000000000002</v>
      </c>
      <c r="BN758" s="13">
        <f t="shared" si="648"/>
        <v>31.150000000000002</v>
      </c>
      <c r="BO758" s="13">
        <f t="shared" si="649"/>
        <v>0.3125</v>
      </c>
      <c r="BP758" s="13">
        <f t="shared" si="650"/>
        <v>2.8499999999999998E-2</v>
      </c>
      <c r="BQ758" s="13">
        <f>((((BJ758/Q758)^2)+((BK758/W758)^2))^(1/2))*AD758</f>
        <v>1.6054291116027158E-3</v>
      </c>
      <c r="BR758" s="209">
        <f>(((((BJ758/Q758))^2)+((BL758/X758)^2))^(1/2))*AE758</f>
        <v>9.1866221386155376E-3</v>
      </c>
      <c r="BS758" s="209">
        <f>(((((BJ758/Q758))^2)+((BM758/Y758)^2))^(1/2))*AF758</f>
        <v>1.6098886369127232E-2</v>
      </c>
      <c r="BT758" s="209">
        <f>((((BJ758/Q758)^2)+((BN758/Z758)^2))^(1/2))*AG758</f>
        <v>0.27782842681346998</v>
      </c>
      <c r="BU758" s="209">
        <f>((((BJ758/Q758)^2)+((BO758/AA758)^2))^(1/2))*AH758</f>
        <v>2.7872033187547147E-3</v>
      </c>
      <c r="BV758" s="209">
        <f>((((BJ758/Q758)^2)+((BP758/AB758)^2))^(1/2))*AI758</f>
        <v>1.9346441533263942E-4</v>
      </c>
      <c r="CI758"/>
      <c r="CJ758"/>
      <c r="CK758"/>
      <c r="CL758"/>
      <c r="CM758"/>
    </row>
    <row r="759" spans="1:91" s="65" customFormat="1" ht="12.95" customHeight="1" thickBot="1" x14ac:dyDescent="0.3">
      <c r="A759" s="13">
        <v>4.7345916666666703</v>
      </c>
      <c r="B759" s="13">
        <v>-74.11</v>
      </c>
      <c r="C759" s="13">
        <v>28</v>
      </c>
      <c r="D759" s="13">
        <v>39</v>
      </c>
      <c r="E759" s="13">
        <v>28</v>
      </c>
      <c r="F759" s="3" t="s">
        <v>5</v>
      </c>
      <c r="G759" s="4" t="s">
        <v>589</v>
      </c>
      <c r="H759" s="5" t="s">
        <v>590</v>
      </c>
      <c r="I759" s="14" t="s">
        <v>1606</v>
      </c>
      <c r="J759" s="3" t="s">
        <v>1551</v>
      </c>
      <c r="K759" s="6" t="s">
        <v>1551</v>
      </c>
      <c r="L759" s="15">
        <v>12</v>
      </c>
      <c r="M759" s="3">
        <v>7</v>
      </c>
      <c r="N759" s="3">
        <f t="shared" si="617"/>
        <v>360</v>
      </c>
      <c r="O759" s="3">
        <v>30</v>
      </c>
      <c r="P759" s="14" t="s">
        <v>1554</v>
      </c>
      <c r="Q759" s="3">
        <v>400</v>
      </c>
      <c r="R759" s="14"/>
      <c r="S759" s="14"/>
      <c r="T759" s="14"/>
      <c r="U759" s="17">
        <v>3.9E-2</v>
      </c>
      <c r="V759" s="33">
        <v>0.36</v>
      </c>
      <c r="W759" s="34">
        <v>1.8</v>
      </c>
      <c r="X759" s="33">
        <v>10.3</v>
      </c>
      <c r="Y759" s="29">
        <f>0.01805*1000</f>
        <v>18.05</v>
      </c>
      <c r="Z759" s="34">
        <v>311.5</v>
      </c>
      <c r="AA759" s="21">
        <f>0.003125*1000</f>
        <v>3.125</v>
      </c>
      <c r="AB759" s="216">
        <v>0.28499999999999998</v>
      </c>
      <c r="AC759" s="237">
        <f t="shared" si="618"/>
        <v>2.2704196230571494E-3</v>
      </c>
      <c r="AD759" s="22">
        <f t="shared" si="619"/>
        <v>1.1352098115285748E-2</v>
      </c>
      <c r="AE759" s="22">
        <f t="shared" si="620"/>
        <v>6.4959228104135097E-2</v>
      </c>
      <c r="AF759" s="22">
        <f t="shared" si="621"/>
        <v>0.1138363172116154</v>
      </c>
      <c r="AG759" s="22">
        <f t="shared" si="622"/>
        <v>1.9645436460619501</v>
      </c>
      <c r="AH759" s="22">
        <f t="shared" si="623"/>
        <v>1.9708503672371088E-2</v>
      </c>
      <c r="AI759" s="238">
        <f t="shared" si="624"/>
        <v>1.3679999999999999E-3</v>
      </c>
      <c r="AJ759" s="247">
        <f t="shared" si="625"/>
        <v>6.3067211751587479E-6</v>
      </c>
      <c r="AK759" s="23">
        <f t="shared" si="626"/>
        <v>3.153360587579374E-5</v>
      </c>
      <c r="AL759" s="23">
        <f t="shared" si="627"/>
        <v>1.8044230028926416E-4</v>
      </c>
      <c r="AM759" s="23">
        <f t="shared" si="628"/>
        <v>3.1621199225448723E-4</v>
      </c>
      <c r="AN759" s="23">
        <f t="shared" si="629"/>
        <v>5.4570656835054169E-3</v>
      </c>
      <c r="AO759" s="23">
        <f t="shared" si="630"/>
        <v>5.4745843534364136E-5</v>
      </c>
      <c r="AP759" s="248">
        <f t="shared" si="631"/>
        <v>3.7999999999999996E-6</v>
      </c>
      <c r="AQ759" s="256">
        <f t="shared" si="632"/>
        <v>31.533605875793739</v>
      </c>
      <c r="AR759" s="257">
        <f t="shared" si="633"/>
        <v>180.44230028926415</v>
      </c>
      <c r="AS759" s="257">
        <f t="shared" si="634"/>
        <v>316.21199225448726</v>
      </c>
      <c r="AT759" s="257">
        <f t="shared" si="635"/>
        <v>5457.0656835054169</v>
      </c>
      <c r="AU759" s="257">
        <f t="shared" si="636"/>
        <v>54.745843534364134</v>
      </c>
      <c r="AV759" s="258">
        <f t="shared" si="637"/>
        <v>3.8</v>
      </c>
      <c r="AW759" s="264">
        <v>1</v>
      </c>
      <c r="AX759" s="265">
        <f t="shared" si="638"/>
        <v>31.533605875793739</v>
      </c>
      <c r="AY759" s="265">
        <f t="shared" si="639"/>
        <v>180.44230028926415</v>
      </c>
      <c r="AZ759" s="265">
        <f t="shared" si="640"/>
        <v>316.21199225448726</v>
      </c>
      <c r="BA759" s="265">
        <f t="shared" si="641"/>
        <v>5457.0656835054169</v>
      </c>
      <c r="BB759" s="265">
        <f t="shared" si="642"/>
        <v>54.745843534364134</v>
      </c>
      <c r="BC759" s="266">
        <f t="shared" si="643"/>
        <v>3.8</v>
      </c>
      <c r="BG759" s="13">
        <v>0.1</v>
      </c>
      <c r="BH759" s="13">
        <f t="shared" si="644"/>
        <v>40</v>
      </c>
      <c r="BI759"/>
      <c r="BJ759">
        <f>BH759</f>
        <v>40</v>
      </c>
      <c r="BK759" s="13">
        <f t="shared" si="645"/>
        <v>0.18000000000000002</v>
      </c>
      <c r="BL759" s="13">
        <f t="shared" si="646"/>
        <v>1.03</v>
      </c>
      <c r="BM759" s="13">
        <f t="shared" si="647"/>
        <v>1.8050000000000002</v>
      </c>
      <c r="BN759" s="13">
        <f t="shared" si="648"/>
        <v>31.150000000000002</v>
      </c>
      <c r="BO759" s="13">
        <f t="shared" si="649"/>
        <v>0.3125</v>
      </c>
      <c r="BP759" s="13">
        <f t="shared" si="650"/>
        <v>2.8499999999999998E-2</v>
      </c>
      <c r="BQ759" s="13">
        <f>((((BJ759/Q759)^2)+((BK759/W759)^2))^(1/2))*AD759</f>
        <v>1.6054291116027158E-3</v>
      </c>
      <c r="BR759" s="209">
        <f>(((((BJ759/Q759))^2)+((BL759/X759)^2))^(1/2))*AE759</f>
        <v>9.1866221386155376E-3</v>
      </c>
      <c r="BS759" s="209">
        <f>(((((BJ759/Q759))^2)+((BM759/Y759)^2))^(1/2))*AF759</f>
        <v>1.6098886369127232E-2</v>
      </c>
      <c r="BT759" s="209">
        <f>((((BJ759/Q759)^2)+((BN759/Z759)^2))^(1/2))*AG759</f>
        <v>0.27782842681346998</v>
      </c>
      <c r="BU759" s="209">
        <f>((((BJ759/Q759)^2)+((BO759/AA759)^2))^(1/2))*AH759</f>
        <v>2.7872033187547147E-3</v>
      </c>
      <c r="BV759" s="209">
        <f>((((BJ759/Q759)^2)+((BP759/AB759)^2))^(1/2))*AI759</f>
        <v>1.9346441533263942E-4</v>
      </c>
      <c r="CI759"/>
      <c r="CJ759"/>
      <c r="CK759"/>
      <c r="CL759"/>
      <c r="CM759"/>
    </row>
    <row r="760" spans="1:91" s="65" customFormat="1" ht="12.95" customHeight="1" thickBot="1" x14ac:dyDescent="0.3">
      <c r="A760" s="13">
        <v>4.734864</v>
      </c>
      <c r="B760" s="13">
        <v>-74.085437999999996</v>
      </c>
      <c r="C760" s="13">
        <v>31</v>
      </c>
      <c r="D760" s="13">
        <v>39</v>
      </c>
      <c r="E760" s="13">
        <v>564</v>
      </c>
      <c r="F760" s="3" t="s">
        <v>5</v>
      </c>
      <c r="G760" s="4" t="s">
        <v>644</v>
      </c>
      <c r="H760" s="5" t="s">
        <v>1608</v>
      </c>
      <c r="I760" s="14" t="s">
        <v>1606</v>
      </c>
      <c r="J760" s="3" t="s">
        <v>1553</v>
      </c>
      <c r="K760" s="6">
        <v>40631</v>
      </c>
      <c r="L760" s="15">
        <v>12</v>
      </c>
      <c r="M760" s="3">
        <v>7</v>
      </c>
      <c r="N760" s="3">
        <f t="shared" si="617"/>
        <v>360</v>
      </c>
      <c r="O760" s="3">
        <v>30</v>
      </c>
      <c r="P760" s="14" t="s">
        <v>1554</v>
      </c>
      <c r="Q760" s="3">
        <v>720</v>
      </c>
      <c r="R760" s="14"/>
      <c r="S760" s="14"/>
      <c r="T760" s="14">
        <f>0.738210935315612*Q760</f>
        <v>531.51187342724063</v>
      </c>
      <c r="U760" s="17">
        <v>3.9E-2</v>
      </c>
      <c r="V760" s="141">
        <v>2.02</v>
      </c>
      <c r="W760" s="147">
        <v>10.1</v>
      </c>
      <c r="X760" s="151">
        <v>1.9</v>
      </c>
      <c r="Y760" s="153">
        <v>18.05</v>
      </c>
      <c r="Z760" s="147">
        <v>160.19999999999999</v>
      </c>
      <c r="AA760" s="157">
        <v>3.125</v>
      </c>
      <c r="AB760" s="231">
        <v>1.0149999999999999</v>
      </c>
      <c r="AC760" s="237">
        <f t="shared" si="618"/>
        <v>3.9859328987186173E-2</v>
      </c>
      <c r="AD760" s="22">
        <f t="shared" si="619"/>
        <v>0.19929664493593083</v>
      </c>
      <c r="AE760" s="22">
        <f t="shared" si="620"/>
        <v>3.7491448057254316E-2</v>
      </c>
      <c r="AF760" s="22">
        <f t="shared" si="621"/>
        <v>0.35616875654391611</v>
      </c>
      <c r="AG760" s="22">
        <f t="shared" si="622"/>
        <v>3.1611210414590216</v>
      </c>
      <c r="AH760" s="22">
        <f t="shared" si="623"/>
        <v>6.1663565883641976E-2</v>
      </c>
      <c r="AI760" s="238">
        <f t="shared" si="624"/>
        <v>1.5243414618343788E-2</v>
      </c>
      <c r="AJ760" s="247">
        <f t="shared" si="625"/>
        <v>1.1072035829773936E-4</v>
      </c>
      <c r="AK760" s="23">
        <f t="shared" si="626"/>
        <v>5.5360179148869677E-4</v>
      </c>
      <c r="AL760" s="23">
        <f t="shared" si="627"/>
        <v>1.0414291127015088E-4</v>
      </c>
      <c r="AM760" s="23">
        <f t="shared" si="628"/>
        <v>9.8935765706643355E-4</v>
      </c>
      <c r="AN760" s="23">
        <f t="shared" si="629"/>
        <v>8.7808917818306149E-3</v>
      </c>
      <c r="AO760" s="23">
        <f t="shared" si="630"/>
        <v>1.7128768301011659E-4</v>
      </c>
      <c r="AP760" s="248">
        <f t="shared" si="631"/>
        <v>4.2342818384288297E-5</v>
      </c>
      <c r="AQ760" s="256">
        <f t="shared" si="632"/>
        <v>553.60179148869679</v>
      </c>
      <c r="AR760" s="257">
        <f t="shared" si="633"/>
        <v>104.14291127015089</v>
      </c>
      <c r="AS760" s="257">
        <f t="shared" si="634"/>
        <v>989.3576570664336</v>
      </c>
      <c r="AT760" s="257">
        <f t="shared" si="635"/>
        <v>8780.8917818306145</v>
      </c>
      <c r="AU760" s="257">
        <f t="shared" si="636"/>
        <v>171.28768301011658</v>
      </c>
      <c r="AV760" s="258">
        <f t="shared" si="637"/>
        <v>42.3428183842883</v>
      </c>
      <c r="AW760" s="264">
        <v>1</v>
      </c>
      <c r="AX760" s="265">
        <f t="shared" si="638"/>
        <v>553.60179148869679</v>
      </c>
      <c r="AY760" s="265">
        <f t="shared" si="639"/>
        <v>104.14291127015089</v>
      </c>
      <c r="AZ760" s="265">
        <f t="shared" si="640"/>
        <v>989.3576570664336</v>
      </c>
      <c r="BA760" s="265">
        <f t="shared" si="641"/>
        <v>8780.8917818306145</v>
      </c>
      <c r="BB760" s="265">
        <f t="shared" si="642"/>
        <v>171.28768301011658</v>
      </c>
      <c r="BC760" s="266">
        <f t="shared" si="643"/>
        <v>42.3428183842883</v>
      </c>
      <c r="BD760" s="211">
        <f>'F. CONVERSIÓN DE CARBÓN A CARNE'!$F$20</f>
        <v>0.16207300021353654</v>
      </c>
      <c r="BG760" s="13">
        <v>0.1</v>
      </c>
      <c r="BH760" s="13">
        <f t="shared" si="644"/>
        <v>72</v>
      </c>
      <c r="BI760">
        <f>(((((BD760+BE760+BF760)/0.738210935315612)^2)+((BH760/Q760)^2))^(1/2))*T760</f>
        <v>128.22715122460238</v>
      </c>
      <c r="BJ760">
        <f t="shared" ref="BJ760:BJ761" si="665">(((BH760)^2)+((BI760^2))^(1/2))</f>
        <v>5312.2271512246025</v>
      </c>
      <c r="BK760" s="13">
        <f t="shared" si="645"/>
        <v>1.01</v>
      </c>
      <c r="BL760" s="13">
        <f t="shared" si="646"/>
        <v>0.19</v>
      </c>
      <c r="BM760" s="13">
        <f t="shared" si="647"/>
        <v>1.8050000000000002</v>
      </c>
      <c r="BN760" s="13">
        <f t="shared" si="648"/>
        <v>16.02</v>
      </c>
      <c r="BO760" s="13">
        <f t="shared" si="649"/>
        <v>0.3125</v>
      </c>
      <c r="BP760" s="13">
        <f t="shared" si="650"/>
        <v>0.10149999999999999</v>
      </c>
      <c r="BQ760" s="13">
        <f>((((BJ760/(Q760+R760+S760+T760))^2)+((BK760/W760)^2))^(1/2))*AD760</f>
        <v>0.84617880013204427</v>
      </c>
      <c r="BR760" s="209">
        <f>((((BJ760/(Q760+R760+S760+T760))^2)+((BL760/X760)^2))^(1/2))*AE760</f>
        <v>0.15918215051988951</v>
      </c>
      <c r="BS760" s="209">
        <f>(((((BJ760/(Q760+R760+S760+T760))^2)+((BM760/Y760)^2))^(1/2))*AF760)</f>
        <v>1.5122304299389508</v>
      </c>
      <c r="BT760" s="209">
        <f>((((BJ760/(Q760+R760+S760+T760))^2)+((BN760/Z760)^2))^(1/2))*AG760</f>
        <v>13.421568691203316</v>
      </c>
      <c r="BU760" s="209">
        <f>((((BJ760/(Q760+R760+S760+T760))^2)+((BO760/AA760)^2))^(1/2))*AH760</f>
        <v>0.2618127475656078</v>
      </c>
      <c r="BV760" s="209">
        <f>((((BJ760/(Q760+R760+S760+T760))^2)+((BP760/AB760)^2))^(1/2))*AI760</f>
        <v>6.4720880252710847E-2</v>
      </c>
      <c r="CI760"/>
      <c r="CJ760"/>
      <c r="CK760"/>
      <c r="CL760"/>
      <c r="CM760"/>
    </row>
    <row r="761" spans="1:91" s="65" customFormat="1" ht="12.95" customHeight="1" thickBot="1" x14ac:dyDescent="0.3">
      <c r="A761" s="13">
        <v>4.7352237297945301</v>
      </c>
      <c r="B761" s="13">
        <v>-74.085284972623</v>
      </c>
      <c r="C761" s="13">
        <v>31</v>
      </c>
      <c r="D761" s="13">
        <v>39</v>
      </c>
      <c r="E761" s="13">
        <v>564</v>
      </c>
      <c r="F761" s="3" t="s">
        <v>5</v>
      </c>
      <c r="G761" s="4" t="s">
        <v>30</v>
      </c>
      <c r="H761" s="5" t="s">
        <v>683</v>
      </c>
      <c r="I761" s="14" t="s">
        <v>1606</v>
      </c>
      <c r="J761" s="3" t="s">
        <v>1553</v>
      </c>
      <c r="K761" s="6">
        <v>40623</v>
      </c>
      <c r="L761" s="15">
        <v>12</v>
      </c>
      <c r="M761" s="3">
        <v>7</v>
      </c>
      <c r="N761" s="3">
        <f t="shared" si="617"/>
        <v>360</v>
      </c>
      <c r="O761" s="3">
        <v>30</v>
      </c>
      <c r="P761" s="14" t="s">
        <v>1554</v>
      </c>
      <c r="Q761" s="3">
        <v>1120</v>
      </c>
      <c r="R761" s="14"/>
      <c r="S761" s="14"/>
      <c r="T761" s="14">
        <f>0.738210935315612*Q761</f>
        <v>826.79624755348539</v>
      </c>
      <c r="U761" s="17">
        <v>3.9E-2</v>
      </c>
      <c r="V761" s="141">
        <v>2.02</v>
      </c>
      <c r="W761" s="147">
        <v>10.1</v>
      </c>
      <c r="X761" s="151">
        <v>1.9</v>
      </c>
      <c r="Y761" s="153">
        <v>18.05</v>
      </c>
      <c r="Z761" s="147">
        <v>160.19999999999999</v>
      </c>
      <c r="AA761" s="157">
        <v>3.125</v>
      </c>
      <c r="AB761" s="231">
        <v>1.0149999999999999</v>
      </c>
      <c r="AC761" s="237">
        <f t="shared" si="618"/>
        <v>6.2003400646734062E-2</v>
      </c>
      <c r="AD761" s="22">
        <f t="shared" si="619"/>
        <v>0.31001700323367021</v>
      </c>
      <c r="AE761" s="22">
        <f t="shared" si="620"/>
        <v>5.83200303112845E-2</v>
      </c>
      <c r="AF761" s="22">
        <f t="shared" si="621"/>
        <v>0.55404028795720284</v>
      </c>
      <c r="AG761" s="22">
        <f t="shared" si="622"/>
        <v>4.9172993978251469</v>
      </c>
      <c r="AH761" s="22">
        <f t="shared" si="623"/>
        <v>9.5921102485665308E-2</v>
      </c>
      <c r="AI761" s="238">
        <f t="shared" si="624"/>
        <v>2.3711978295201452E-2</v>
      </c>
      <c r="AJ761" s="247">
        <f t="shared" si="625"/>
        <v>1.7223166846315016E-4</v>
      </c>
      <c r="AK761" s="23">
        <f t="shared" si="626"/>
        <v>8.6115834231575061E-4</v>
      </c>
      <c r="AL761" s="23">
        <f t="shared" si="627"/>
        <v>1.620000841980125E-4</v>
      </c>
      <c r="AM761" s="23">
        <f t="shared" si="628"/>
        <v>1.539000799881119E-3</v>
      </c>
      <c r="AN761" s="23">
        <f t="shared" si="629"/>
        <v>1.3659164993958741E-2</v>
      </c>
      <c r="AO761" s="23">
        <f t="shared" si="630"/>
        <v>2.6644750690462586E-4</v>
      </c>
      <c r="AP761" s="248">
        <f t="shared" si="631"/>
        <v>6.5866606375559583E-5</v>
      </c>
      <c r="AQ761" s="256">
        <f t="shared" si="632"/>
        <v>861.15834231575059</v>
      </c>
      <c r="AR761" s="257">
        <f t="shared" si="633"/>
        <v>162.0000841980125</v>
      </c>
      <c r="AS761" s="257">
        <f t="shared" si="634"/>
        <v>1539.0007998811191</v>
      </c>
      <c r="AT761" s="257">
        <f t="shared" si="635"/>
        <v>13659.164993958741</v>
      </c>
      <c r="AU761" s="257">
        <f t="shared" si="636"/>
        <v>266.44750690462587</v>
      </c>
      <c r="AV761" s="258">
        <f t="shared" si="637"/>
        <v>65.866606375559584</v>
      </c>
      <c r="AW761" s="264">
        <v>1</v>
      </c>
      <c r="AX761" s="265">
        <f t="shared" si="638"/>
        <v>861.15834231575059</v>
      </c>
      <c r="AY761" s="265">
        <f t="shared" si="639"/>
        <v>162.0000841980125</v>
      </c>
      <c r="AZ761" s="265">
        <f t="shared" si="640"/>
        <v>1539.0007998811191</v>
      </c>
      <c r="BA761" s="265">
        <f t="shared" si="641"/>
        <v>13659.164993958741</v>
      </c>
      <c r="BB761" s="265">
        <f t="shared" si="642"/>
        <v>266.44750690462587</v>
      </c>
      <c r="BC761" s="266">
        <f t="shared" si="643"/>
        <v>65.866606375559584</v>
      </c>
      <c r="BD761" s="211">
        <f>'F. CONVERSIÓN DE CARBÓN A CARNE'!$F$20</f>
        <v>0.16207300021353654</v>
      </c>
      <c r="BG761" s="13">
        <v>0.1</v>
      </c>
      <c r="BH761" s="13">
        <f t="shared" si="644"/>
        <v>112</v>
      </c>
      <c r="BI761">
        <f>(((((BD761+BE761+BF761)/0.738210935315612)^2)+((BH761/Q761)^2))^(1/2))*T761</f>
        <v>199.46445746049261</v>
      </c>
      <c r="BJ761">
        <f t="shared" si="665"/>
        <v>12743.464457460492</v>
      </c>
      <c r="BK761" s="13">
        <f t="shared" si="645"/>
        <v>1.01</v>
      </c>
      <c r="BL761" s="13">
        <f t="shared" si="646"/>
        <v>0.19</v>
      </c>
      <c r="BM761" s="13">
        <f t="shared" si="647"/>
        <v>1.8050000000000002</v>
      </c>
      <c r="BN761" s="13">
        <f t="shared" si="648"/>
        <v>16.02</v>
      </c>
      <c r="BO761" s="13">
        <f t="shared" si="649"/>
        <v>0.3125</v>
      </c>
      <c r="BP761" s="13">
        <f t="shared" si="650"/>
        <v>0.10149999999999999</v>
      </c>
      <c r="BQ761" s="13">
        <f>((((BJ761/(Q761+R761+S761+T761))^2)+((BK761/W761)^2))^(1/2))*AD761</f>
        <v>2.0295660876510753</v>
      </c>
      <c r="BR761" s="209">
        <f>((((BJ761/(Q761+R761+S761+T761))^2)+((BL761/X761)^2))^(1/2))*AE761</f>
        <v>0.38179956104327162</v>
      </c>
      <c r="BS761" s="209">
        <f>(((((BJ761/(Q761+R761+S761+T761))^2)+((BM761/Y761)^2))^(1/2))*AF761)</f>
        <v>3.6270958299110814</v>
      </c>
      <c r="BT761" s="209">
        <f>((((BJ761/(Q761+R761+S761+T761))^2)+((BN761/Z761)^2))^(1/2))*AG761</f>
        <v>32.191731410069544</v>
      </c>
      <c r="BU761" s="209">
        <f>((((BJ761/(Q761+R761+S761+T761))^2)+((BO761/AA761)^2))^(1/2))*AH761</f>
        <v>0.62795980434748633</v>
      </c>
      <c r="BV761" s="209">
        <f>((((BJ761/(Q761+R761+S761+T761))^2)+((BP761/AB761)^2))^(1/2))*AI761</f>
        <v>0.15523350821756632</v>
      </c>
      <c r="CI761"/>
      <c r="CJ761"/>
      <c r="CK761"/>
      <c r="CL761"/>
      <c r="CM761"/>
    </row>
    <row r="762" spans="1:91" s="65" customFormat="1" ht="12.95" customHeight="1" thickBot="1" x14ac:dyDescent="0.3">
      <c r="A762" s="13">
        <v>4.7357923070772596</v>
      </c>
      <c r="B762" s="13">
        <v>-74.101561043000999</v>
      </c>
      <c r="C762" s="13">
        <v>29</v>
      </c>
      <c r="D762" s="13">
        <v>39</v>
      </c>
      <c r="E762" s="13">
        <v>29</v>
      </c>
      <c r="F762" s="3" t="s">
        <v>5</v>
      </c>
      <c r="G762" s="4" t="s">
        <v>594</v>
      </c>
      <c r="H762" s="5" t="s">
        <v>595</v>
      </c>
      <c r="I762" s="14" t="s">
        <v>1606</v>
      </c>
      <c r="J762" s="3" t="s">
        <v>1551</v>
      </c>
      <c r="K762" s="6" t="s">
        <v>1551</v>
      </c>
      <c r="L762" s="15">
        <v>12</v>
      </c>
      <c r="M762" s="3">
        <v>7</v>
      </c>
      <c r="N762" s="3">
        <f t="shared" si="617"/>
        <v>360</v>
      </c>
      <c r="O762" s="3">
        <v>30</v>
      </c>
      <c r="P762" s="14" t="s">
        <v>1554</v>
      </c>
      <c r="Q762" s="3">
        <v>400</v>
      </c>
      <c r="R762" s="14"/>
      <c r="S762" s="14"/>
      <c r="T762" s="14"/>
      <c r="U762" s="17">
        <v>3.9E-2</v>
      </c>
      <c r="V762" s="33">
        <v>0.36</v>
      </c>
      <c r="W762" s="34">
        <v>1.8</v>
      </c>
      <c r="X762" s="33">
        <v>10.3</v>
      </c>
      <c r="Y762" s="29">
        <f>0.01805*1000</f>
        <v>18.05</v>
      </c>
      <c r="Z762" s="34">
        <v>311.5</v>
      </c>
      <c r="AA762" s="21">
        <f>0.003125*1000</f>
        <v>3.125</v>
      </c>
      <c r="AB762" s="216">
        <v>0.28499999999999998</v>
      </c>
      <c r="AC762" s="237">
        <f t="shared" si="618"/>
        <v>2.2704196230571494E-3</v>
      </c>
      <c r="AD762" s="22">
        <f t="shared" si="619"/>
        <v>1.1352098115285748E-2</v>
      </c>
      <c r="AE762" s="22">
        <f t="shared" si="620"/>
        <v>6.4959228104135097E-2</v>
      </c>
      <c r="AF762" s="22">
        <f t="shared" si="621"/>
        <v>0.1138363172116154</v>
      </c>
      <c r="AG762" s="22">
        <f t="shared" si="622"/>
        <v>1.9645436460619501</v>
      </c>
      <c r="AH762" s="22">
        <f t="shared" si="623"/>
        <v>1.9708503672371088E-2</v>
      </c>
      <c r="AI762" s="238">
        <f t="shared" si="624"/>
        <v>1.3679999999999999E-3</v>
      </c>
      <c r="AJ762" s="247">
        <f t="shared" si="625"/>
        <v>6.3067211751587479E-6</v>
      </c>
      <c r="AK762" s="23">
        <f t="shared" si="626"/>
        <v>3.153360587579374E-5</v>
      </c>
      <c r="AL762" s="23">
        <f t="shared" si="627"/>
        <v>1.8044230028926416E-4</v>
      </c>
      <c r="AM762" s="23">
        <f t="shared" si="628"/>
        <v>3.1621199225448723E-4</v>
      </c>
      <c r="AN762" s="23">
        <f t="shared" si="629"/>
        <v>5.4570656835054169E-3</v>
      </c>
      <c r="AO762" s="23">
        <f t="shared" si="630"/>
        <v>5.4745843534364136E-5</v>
      </c>
      <c r="AP762" s="248">
        <f t="shared" si="631"/>
        <v>3.7999999999999996E-6</v>
      </c>
      <c r="AQ762" s="256">
        <f t="shared" si="632"/>
        <v>31.533605875793739</v>
      </c>
      <c r="AR762" s="257">
        <f t="shared" si="633"/>
        <v>180.44230028926415</v>
      </c>
      <c r="AS762" s="257">
        <f t="shared" si="634"/>
        <v>316.21199225448726</v>
      </c>
      <c r="AT762" s="257">
        <f t="shared" si="635"/>
        <v>5457.0656835054169</v>
      </c>
      <c r="AU762" s="257">
        <f t="shared" si="636"/>
        <v>54.745843534364134</v>
      </c>
      <c r="AV762" s="258">
        <f t="shared" si="637"/>
        <v>3.8</v>
      </c>
      <c r="AW762" s="264">
        <v>1</v>
      </c>
      <c r="AX762" s="265">
        <f t="shared" si="638"/>
        <v>31.533605875793739</v>
      </c>
      <c r="AY762" s="265">
        <f t="shared" si="639"/>
        <v>180.44230028926415</v>
      </c>
      <c r="AZ762" s="265">
        <f t="shared" si="640"/>
        <v>316.21199225448726</v>
      </c>
      <c r="BA762" s="265">
        <f t="shared" si="641"/>
        <v>5457.0656835054169</v>
      </c>
      <c r="BB762" s="265">
        <f t="shared" si="642"/>
        <v>54.745843534364134</v>
      </c>
      <c r="BC762" s="266">
        <f t="shared" si="643"/>
        <v>3.8</v>
      </c>
      <c r="BG762" s="13">
        <v>0.1</v>
      </c>
      <c r="BH762" s="13">
        <f t="shared" si="644"/>
        <v>40</v>
      </c>
      <c r="BI762"/>
      <c r="BJ762">
        <f>BH762</f>
        <v>40</v>
      </c>
      <c r="BK762" s="13">
        <f t="shared" si="645"/>
        <v>0.18000000000000002</v>
      </c>
      <c r="BL762" s="13">
        <f t="shared" si="646"/>
        <v>1.03</v>
      </c>
      <c r="BM762" s="13">
        <f t="shared" si="647"/>
        <v>1.8050000000000002</v>
      </c>
      <c r="BN762" s="13">
        <f t="shared" si="648"/>
        <v>31.150000000000002</v>
      </c>
      <c r="BO762" s="13">
        <f t="shared" si="649"/>
        <v>0.3125</v>
      </c>
      <c r="BP762" s="13">
        <f t="shared" si="650"/>
        <v>2.8499999999999998E-2</v>
      </c>
      <c r="BQ762" s="13">
        <f>((((BJ762/Q762)^2)+((BK762/W762)^2))^(1/2))*AD762</f>
        <v>1.6054291116027158E-3</v>
      </c>
      <c r="BR762" s="209">
        <f>(((((BJ762/Q762))^2)+((BL762/X762)^2))^(1/2))*AE762</f>
        <v>9.1866221386155376E-3</v>
      </c>
      <c r="BS762" s="209">
        <f>(((((BJ762/Q762))^2)+((BM762/Y762)^2))^(1/2))*AF762</f>
        <v>1.6098886369127232E-2</v>
      </c>
      <c r="BT762" s="209">
        <f>((((BJ762/Q762)^2)+((BN762/Z762)^2))^(1/2))*AG762</f>
        <v>0.27782842681346998</v>
      </c>
      <c r="BU762" s="209">
        <f>((((BJ762/Q762)^2)+((BO762/AA762)^2))^(1/2))*AH762</f>
        <v>2.7872033187547147E-3</v>
      </c>
      <c r="BV762" s="209">
        <f>((((BJ762/Q762)^2)+((BP762/AB762)^2))^(1/2))*AI762</f>
        <v>1.9346441533263942E-4</v>
      </c>
      <c r="CI762"/>
      <c r="CJ762"/>
      <c r="CK762"/>
      <c r="CL762"/>
      <c r="CM762"/>
    </row>
    <row r="763" spans="1:91" s="65" customFormat="1" ht="12.95" customHeight="1" thickBot="1" x14ac:dyDescent="0.3">
      <c r="A763" s="13">
        <v>4.7361253869259397</v>
      </c>
      <c r="B763" s="13">
        <v>-74.024142859925306</v>
      </c>
      <c r="C763" s="13">
        <v>37</v>
      </c>
      <c r="D763" s="13">
        <v>39</v>
      </c>
      <c r="E763" s="13">
        <v>570</v>
      </c>
      <c r="F763" s="3" t="s">
        <v>47</v>
      </c>
      <c r="G763" s="4" t="s">
        <v>755</v>
      </c>
      <c r="H763" s="5" t="s">
        <v>756</v>
      </c>
      <c r="I763" s="14" t="s">
        <v>1611</v>
      </c>
      <c r="J763" s="3" t="s">
        <v>1562</v>
      </c>
      <c r="K763" s="6" t="s">
        <v>1617</v>
      </c>
      <c r="L763" s="3">
        <v>12</v>
      </c>
      <c r="M763" s="3">
        <v>7</v>
      </c>
      <c r="N763" s="3">
        <f t="shared" si="617"/>
        <v>336</v>
      </c>
      <c r="O763" s="3">
        <v>28</v>
      </c>
      <c r="P763" s="14" t="s">
        <v>1554</v>
      </c>
      <c r="Q763" s="3">
        <v>40</v>
      </c>
      <c r="R763" s="14"/>
      <c r="S763" s="14"/>
      <c r="T763" s="14"/>
      <c r="U763" s="17">
        <v>3.9E-2</v>
      </c>
      <c r="V763" s="33">
        <v>0.36</v>
      </c>
      <c r="W763" s="34">
        <v>1.8</v>
      </c>
      <c r="X763" s="33">
        <v>10.3</v>
      </c>
      <c r="Y763" s="29">
        <f>0.01805*1000</f>
        <v>18.05</v>
      </c>
      <c r="Z763" s="34">
        <v>311.5</v>
      </c>
      <c r="AA763" s="21">
        <f>0.003125*1000</f>
        <v>3.125</v>
      </c>
      <c r="AB763" s="216">
        <v>0.28499999999999998</v>
      </c>
      <c r="AC763" s="237">
        <f t="shared" si="618"/>
        <v>2.2704196230571489E-4</v>
      </c>
      <c r="AD763" s="22">
        <f t="shared" si="619"/>
        <v>1.1352098115285747E-3</v>
      </c>
      <c r="AE763" s="22">
        <f t="shared" si="620"/>
        <v>6.4959228104135101E-3</v>
      </c>
      <c r="AF763" s="22">
        <f t="shared" si="621"/>
        <v>1.138363172116154E-2</v>
      </c>
      <c r="AG763" s="22">
        <f t="shared" si="622"/>
        <v>0.196454364606195</v>
      </c>
      <c r="AH763" s="22">
        <f t="shared" si="623"/>
        <v>1.9708503672371089E-3</v>
      </c>
      <c r="AI763" s="238">
        <f t="shared" si="624"/>
        <v>1.3679999999999999E-4</v>
      </c>
      <c r="AJ763" s="247">
        <f t="shared" si="625"/>
        <v>6.7572012590986574E-7</v>
      </c>
      <c r="AK763" s="23">
        <f t="shared" si="626"/>
        <v>3.3786006295493294E-6</v>
      </c>
      <c r="AL763" s="23">
        <f t="shared" si="627"/>
        <v>1.933310360242116E-5</v>
      </c>
      <c r="AM763" s="23">
        <f t="shared" si="628"/>
        <v>3.3879856312980775E-5</v>
      </c>
      <c r="AN763" s="23">
        <f t="shared" si="629"/>
        <v>5.8468560894700896E-4</v>
      </c>
      <c r="AO763" s="23">
        <f t="shared" si="630"/>
        <v>5.8656260929675856E-6</v>
      </c>
      <c r="AP763" s="248">
        <f t="shared" si="631"/>
        <v>4.071428571428571E-7</v>
      </c>
      <c r="AQ763" s="256">
        <f t="shared" si="632"/>
        <v>3.3786006295493296</v>
      </c>
      <c r="AR763" s="257">
        <f t="shared" si="633"/>
        <v>19.333103602421161</v>
      </c>
      <c r="AS763" s="257">
        <f t="shared" si="634"/>
        <v>33.879856312980777</v>
      </c>
      <c r="AT763" s="257">
        <f t="shared" si="635"/>
        <v>584.68560894700897</v>
      </c>
      <c r="AU763" s="257">
        <f t="shared" si="636"/>
        <v>5.8656260929675854</v>
      </c>
      <c r="AV763" s="258">
        <f t="shared" si="637"/>
        <v>0.40714285714285708</v>
      </c>
      <c r="AW763" s="264">
        <v>1</v>
      </c>
      <c r="AX763" s="265">
        <f t="shared" si="638"/>
        <v>3.3786006295493296</v>
      </c>
      <c r="AY763" s="265">
        <f t="shared" si="639"/>
        <v>19.333103602421161</v>
      </c>
      <c r="AZ763" s="265">
        <f t="shared" si="640"/>
        <v>33.879856312980777</v>
      </c>
      <c r="BA763" s="265">
        <f t="shared" si="641"/>
        <v>584.68560894700897</v>
      </c>
      <c r="BB763" s="265">
        <f t="shared" si="642"/>
        <v>5.8656260929675854</v>
      </c>
      <c r="BC763" s="266">
        <f t="shared" si="643"/>
        <v>0.40714285714285708</v>
      </c>
      <c r="BG763" s="13">
        <v>0.1</v>
      </c>
      <c r="BH763" s="13">
        <f t="shared" si="644"/>
        <v>4</v>
      </c>
      <c r="BI763"/>
      <c r="BJ763">
        <f>BH763</f>
        <v>4</v>
      </c>
      <c r="BK763" s="13">
        <f t="shared" si="645"/>
        <v>0.18000000000000002</v>
      </c>
      <c r="BL763" s="13">
        <f t="shared" si="646"/>
        <v>1.03</v>
      </c>
      <c r="BM763" s="13">
        <f t="shared" si="647"/>
        <v>1.8050000000000002</v>
      </c>
      <c r="BN763" s="13">
        <f t="shared" si="648"/>
        <v>31.150000000000002</v>
      </c>
      <c r="BO763" s="13">
        <f t="shared" si="649"/>
        <v>0.3125</v>
      </c>
      <c r="BP763" s="13">
        <f t="shared" si="650"/>
        <v>2.8499999999999998E-2</v>
      </c>
      <c r="BQ763" s="13">
        <f>((((BJ763/Q763)^2)+((BK763/W763)^2))^(1/2))*AD763</f>
        <v>1.6054291116027156E-4</v>
      </c>
      <c r="BR763" s="209">
        <f>(((((BJ763/Q763))^2)+((BL763/X763)^2))^(1/2))*AE763</f>
        <v>9.1866221386155368E-4</v>
      </c>
      <c r="BS763" s="209">
        <f>(((((BJ763/Q763))^2)+((BM763/Y763)^2))^(1/2))*AF763</f>
        <v>1.6098886369127232E-3</v>
      </c>
      <c r="BT763" s="209">
        <f>((((BJ763/Q763)^2)+((BN763/Z763)^2))^(1/2))*AG763</f>
        <v>2.7782842681346998E-2</v>
      </c>
      <c r="BU763" s="209">
        <f>((((BJ763/Q763)^2)+((BO763/AA763)^2))^(1/2))*AH763</f>
        <v>2.7872033187547148E-4</v>
      </c>
      <c r="BV763" s="209">
        <f>((((BJ763/Q763)^2)+((BP763/AB763)^2))^(1/2))*AI763</f>
        <v>1.9346441533263941E-5</v>
      </c>
      <c r="CI763"/>
      <c r="CJ763"/>
      <c r="CK763"/>
      <c r="CL763"/>
      <c r="CM763"/>
    </row>
    <row r="764" spans="1:91" s="65" customFormat="1" ht="12.95" customHeight="1" thickBot="1" x14ac:dyDescent="0.3">
      <c r="A764" s="13">
        <v>4.7368961382828001</v>
      </c>
      <c r="B764" s="13">
        <v>-74.023423981399404</v>
      </c>
      <c r="C764" s="13">
        <v>38</v>
      </c>
      <c r="D764" s="13">
        <v>39</v>
      </c>
      <c r="E764" s="13">
        <v>571</v>
      </c>
      <c r="F764" s="3" t="s">
        <v>5</v>
      </c>
      <c r="G764" s="4" t="s">
        <v>763</v>
      </c>
      <c r="H764" s="5" t="s">
        <v>764</v>
      </c>
      <c r="I764" s="14" t="s">
        <v>1611</v>
      </c>
      <c r="J764" s="3" t="s">
        <v>1619</v>
      </c>
      <c r="K764" s="6" t="s">
        <v>1620</v>
      </c>
      <c r="L764" s="15">
        <v>12</v>
      </c>
      <c r="M764" s="3">
        <v>7</v>
      </c>
      <c r="N764" s="3">
        <f t="shared" si="617"/>
        <v>360</v>
      </c>
      <c r="O764" s="3">
        <v>30</v>
      </c>
      <c r="P764" s="14" t="s">
        <v>1554</v>
      </c>
      <c r="Q764" s="3">
        <v>2500</v>
      </c>
      <c r="R764" s="14">
        <f>0.565555287076649*Q764</f>
        <v>1413.8882176916227</v>
      </c>
      <c r="S764" s="14"/>
      <c r="T764" s="14"/>
      <c r="U764" s="17">
        <v>3.9E-2</v>
      </c>
      <c r="V764" s="27">
        <v>2.0099999999999998</v>
      </c>
      <c r="W764" s="28">
        <v>10.050000000000001</v>
      </c>
      <c r="X764" s="27">
        <v>3.0999999999999996</v>
      </c>
      <c r="Y764" s="29">
        <v>18.05</v>
      </c>
      <c r="Z764" s="28">
        <v>154.44999999999999</v>
      </c>
      <c r="AA764" s="31">
        <v>3.125</v>
      </c>
      <c r="AB764" s="225">
        <v>0.95899999999999996</v>
      </c>
      <c r="AC764" s="237">
        <f t="shared" si="618"/>
        <v>0.12403610354109344</v>
      </c>
      <c r="AD764" s="22">
        <f t="shared" si="619"/>
        <v>0.62018051770546723</v>
      </c>
      <c r="AE764" s="22">
        <f t="shared" si="620"/>
        <v>0.1912994631728307</v>
      </c>
      <c r="AF764" s="22">
        <f t="shared" si="621"/>
        <v>1.1138565516998691</v>
      </c>
      <c r="AG764" s="22">
        <f t="shared" si="622"/>
        <v>9.5310329313044182</v>
      </c>
      <c r="AH764" s="22">
        <f t="shared" si="623"/>
        <v>0.19284220077906319</v>
      </c>
      <c r="AI764" s="238">
        <f t="shared" si="624"/>
        <v>4.5041025609195186E-2</v>
      </c>
      <c r="AJ764" s="247">
        <f t="shared" si="625"/>
        <v>3.445447320585929E-4</v>
      </c>
      <c r="AK764" s="23">
        <f t="shared" si="626"/>
        <v>1.7227236602929646E-3</v>
      </c>
      <c r="AL764" s="23">
        <f t="shared" si="627"/>
        <v>5.3138739770230753E-4</v>
      </c>
      <c r="AM764" s="23">
        <f t="shared" si="628"/>
        <v>3.0940459769440809E-3</v>
      </c>
      <c r="AN764" s="23">
        <f t="shared" si="629"/>
        <v>2.6475091475845605E-2</v>
      </c>
      <c r="AO764" s="23">
        <f t="shared" si="630"/>
        <v>5.3567277994184218E-4</v>
      </c>
      <c r="AP764" s="248">
        <f t="shared" si="631"/>
        <v>1.2511396002554218E-4</v>
      </c>
      <c r="AQ764" s="256">
        <f t="shared" si="632"/>
        <v>1722.7236602929647</v>
      </c>
      <c r="AR764" s="257">
        <f t="shared" si="633"/>
        <v>531.38739770230757</v>
      </c>
      <c r="AS764" s="257">
        <f t="shared" si="634"/>
        <v>3094.0459769440808</v>
      </c>
      <c r="AT764" s="257">
        <f t="shared" si="635"/>
        <v>26475.091475845606</v>
      </c>
      <c r="AU764" s="257">
        <f t="shared" si="636"/>
        <v>535.67277994184224</v>
      </c>
      <c r="AV764" s="258">
        <f t="shared" si="637"/>
        <v>125.11396002554218</v>
      </c>
      <c r="AW764" s="264">
        <v>1</v>
      </c>
      <c r="AX764" s="265">
        <f t="shared" si="638"/>
        <v>1722.7236602929647</v>
      </c>
      <c r="AY764" s="265">
        <f t="shared" si="639"/>
        <v>531.38739770230757</v>
      </c>
      <c r="AZ764" s="265">
        <f t="shared" si="640"/>
        <v>3094.0459769440808</v>
      </c>
      <c r="BA764" s="265">
        <f t="shared" si="641"/>
        <v>26475.091475845606</v>
      </c>
      <c r="BB764" s="265">
        <f t="shared" si="642"/>
        <v>535.67277994184224</v>
      </c>
      <c r="BC764" s="266">
        <f t="shared" si="643"/>
        <v>125.11396002554218</v>
      </c>
      <c r="BF764" s="210">
        <f>'F. CONVERSIÓN DE CARBÓN A CARNE'!$L$20</f>
        <v>0.24417195935985944</v>
      </c>
      <c r="BG764" s="13">
        <v>0.1</v>
      </c>
      <c r="BH764" s="13">
        <f t="shared" si="644"/>
        <v>250</v>
      </c>
      <c r="BI764">
        <f>(((((BD764+BE764+BF764)/0.565555287076649)^2)+((BH764/Q764)^2))^(1/2))*R764</f>
        <v>626.59034446875842</v>
      </c>
      <c r="BJ764">
        <f t="shared" ref="BJ764:BJ765" si="666">(((BH764)^2)+((BI764^2))^(1/2))</f>
        <v>63126.590344468757</v>
      </c>
      <c r="BK764" s="13">
        <f t="shared" si="645"/>
        <v>1.0050000000000001</v>
      </c>
      <c r="BL764" s="13">
        <f t="shared" si="646"/>
        <v>0.31</v>
      </c>
      <c r="BM764" s="13">
        <f t="shared" si="647"/>
        <v>1.8050000000000002</v>
      </c>
      <c r="BN764" s="13">
        <f t="shared" si="648"/>
        <v>15.445</v>
      </c>
      <c r="BO764" s="13">
        <f t="shared" si="649"/>
        <v>0.3125</v>
      </c>
      <c r="BP764" s="13">
        <f t="shared" si="650"/>
        <v>9.5899999999999999E-2</v>
      </c>
      <c r="BQ764" s="13">
        <f>((((BJ764/(Q764+R764+S764+T764))^2)+((BK764/W764)^2))^(1/2))*AD764</f>
        <v>10.003002582589872</v>
      </c>
      <c r="BR764" s="209">
        <f>((((BJ764/(Q764+R764+S764+T764))^2)+((BL764/X764)^2))^(1/2))*AE764</f>
        <v>3.085503284181951</v>
      </c>
      <c r="BS764" s="209">
        <f>(((((BJ764/(Q764+R764+S764+T764))^2)+((BM764/Y764)^2))^(1/2))*AF764)</f>
        <v>17.965591703059424</v>
      </c>
      <c r="BT764" s="209">
        <f>((((BJ764/(Q764+R764+S764+T764))^2)+((BN764/Z764)^2))^(1/2))*AG764</f>
        <v>153.72773620706525</v>
      </c>
      <c r="BU764" s="209">
        <f>((((BJ764/(Q764+R764+S764+T764))^2)+((BO764/AA764)^2))^(1/2))*AH764</f>
        <v>3.1103863751834182</v>
      </c>
      <c r="BV764" s="209">
        <f>((((BJ764/(Q764+R764+S764+T764))^2)+((BP764/AB764)^2))^(1/2))*AI764</f>
        <v>0.72647476440923398</v>
      </c>
      <c r="CI764"/>
      <c r="CJ764"/>
      <c r="CK764"/>
      <c r="CL764"/>
      <c r="CM764"/>
    </row>
    <row r="765" spans="1:91" s="65" customFormat="1" ht="12.95" customHeight="1" thickBot="1" x14ac:dyDescent="0.3">
      <c r="A765" s="13">
        <v>4.7370642888258496</v>
      </c>
      <c r="B765" s="13">
        <v>-74.023387173260303</v>
      </c>
      <c r="C765" s="13">
        <v>38</v>
      </c>
      <c r="D765" s="13">
        <v>39</v>
      </c>
      <c r="E765" s="13">
        <v>571</v>
      </c>
      <c r="F765" s="3" t="s">
        <v>13</v>
      </c>
      <c r="G765" s="4" t="s">
        <v>761</v>
      </c>
      <c r="H765" s="5" t="s">
        <v>762</v>
      </c>
      <c r="I765" s="14" t="s">
        <v>1611</v>
      </c>
      <c r="J765" s="3" t="s">
        <v>1616</v>
      </c>
      <c r="K765" s="6" t="s">
        <v>1618</v>
      </c>
      <c r="L765" s="15">
        <v>12</v>
      </c>
      <c r="M765" s="3">
        <v>7</v>
      </c>
      <c r="N765" s="3">
        <f t="shared" si="617"/>
        <v>360</v>
      </c>
      <c r="O765" s="3">
        <v>30</v>
      </c>
      <c r="P765" s="14" t="s">
        <v>1554</v>
      </c>
      <c r="Q765" s="3">
        <v>250</v>
      </c>
      <c r="R765" s="14"/>
      <c r="S765" s="14">
        <f>0.392899638837687*Q765</f>
        <v>98.224909709421752</v>
      </c>
      <c r="T765" s="14"/>
      <c r="U765" s="17">
        <v>3.9E-2</v>
      </c>
      <c r="V765" s="27">
        <v>2</v>
      </c>
      <c r="W765" s="28">
        <v>10</v>
      </c>
      <c r="X765" s="27">
        <v>4.3</v>
      </c>
      <c r="Y765" s="29">
        <v>18.05</v>
      </c>
      <c r="Z765" s="28">
        <v>148.69999999999999</v>
      </c>
      <c r="AA765" s="31">
        <v>3.125</v>
      </c>
      <c r="AB765" s="225">
        <v>0.90300000000000002</v>
      </c>
      <c r="AC765" s="237">
        <f t="shared" si="618"/>
        <v>1.0980787058910766E-2</v>
      </c>
      <c r="AD765" s="22">
        <f t="shared" si="619"/>
        <v>5.4903935294553827E-2</v>
      </c>
      <c r="AE765" s="22">
        <f t="shared" si="620"/>
        <v>2.3608692176658147E-2</v>
      </c>
      <c r="AF765" s="22">
        <f t="shared" si="621"/>
        <v>9.9101603206669678E-2</v>
      </c>
      <c r="AG765" s="22">
        <f t="shared" si="622"/>
        <v>0.81642151783001538</v>
      </c>
      <c r="AH765" s="22">
        <f t="shared" si="623"/>
        <v>1.7157479779548075E-2</v>
      </c>
      <c r="AI765" s="238">
        <f t="shared" si="624"/>
        <v>3.7733651216112938E-3</v>
      </c>
      <c r="AJ765" s="247">
        <f t="shared" si="625"/>
        <v>3.0502186274752127E-5</v>
      </c>
      <c r="AK765" s="23">
        <f t="shared" si="626"/>
        <v>1.5251093137376063E-4</v>
      </c>
      <c r="AL765" s="23">
        <f t="shared" si="627"/>
        <v>6.5579700490717071E-5</v>
      </c>
      <c r="AM765" s="23">
        <f t="shared" si="628"/>
        <v>2.7528223112963801E-4</v>
      </c>
      <c r="AN765" s="23">
        <f t="shared" si="629"/>
        <v>2.2678375495278204E-3</v>
      </c>
      <c r="AO765" s="23">
        <f t="shared" si="630"/>
        <v>4.7659666054300207E-5</v>
      </c>
      <c r="AP765" s="248">
        <f t="shared" si="631"/>
        <v>1.0481569782253594E-5</v>
      </c>
      <c r="AQ765" s="256">
        <f t="shared" si="632"/>
        <v>152.51093137376063</v>
      </c>
      <c r="AR765" s="257">
        <f t="shared" si="633"/>
        <v>65.579700490717073</v>
      </c>
      <c r="AS765" s="257">
        <f t="shared" si="634"/>
        <v>275.28223112963803</v>
      </c>
      <c r="AT765" s="257">
        <f t="shared" si="635"/>
        <v>2267.8375495278206</v>
      </c>
      <c r="AU765" s="257">
        <f t="shared" si="636"/>
        <v>47.659666054300203</v>
      </c>
      <c r="AV765" s="258">
        <f t="shared" si="637"/>
        <v>10.481569782253594</v>
      </c>
      <c r="AW765" s="264">
        <v>1</v>
      </c>
      <c r="AX765" s="265">
        <f t="shared" si="638"/>
        <v>152.51093137376063</v>
      </c>
      <c r="AY765" s="265">
        <f t="shared" si="639"/>
        <v>65.579700490717073</v>
      </c>
      <c r="AZ765" s="265">
        <f t="shared" si="640"/>
        <v>275.28223112963803</v>
      </c>
      <c r="BA765" s="265">
        <f t="shared" si="641"/>
        <v>2267.8375495278206</v>
      </c>
      <c r="BB765" s="265">
        <f t="shared" si="642"/>
        <v>47.659666054300203</v>
      </c>
      <c r="BC765" s="266">
        <f t="shared" si="643"/>
        <v>10.481569782253594</v>
      </c>
      <c r="BE765" s="212">
        <f>'F. CONVERSIÓN DE CARBÓN A CARNE'!$H$20</f>
        <v>8.6971304768698895E-2</v>
      </c>
      <c r="BG765" s="13">
        <v>0.1</v>
      </c>
      <c r="BH765" s="13">
        <f t="shared" si="644"/>
        <v>25</v>
      </c>
      <c r="BI765">
        <f>(((((BD765+BE765+BF765)/0.392899638837687)^2)+((BH765/Q765)^2))^(1/2))*S765</f>
        <v>23.858579582560225</v>
      </c>
      <c r="BJ765">
        <f t="shared" si="666"/>
        <v>648.8585795825602</v>
      </c>
      <c r="BK765" s="13">
        <f t="shared" si="645"/>
        <v>1</v>
      </c>
      <c r="BL765" s="13">
        <f t="shared" si="646"/>
        <v>0.43</v>
      </c>
      <c r="BM765" s="13">
        <f t="shared" si="647"/>
        <v>1.8050000000000002</v>
      </c>
      <c r="BN765" s="13">
        <f t="shared" si="648"/>
        <v>14.87</v>
      </c>
      <c r="BO765" s="13">
        <f t="shared" si="649"/>
        <v>0.3125</v>
      </c>
      <c r="BP765" s="13">
        <f t="shared" si="650"/>
        <v>9.0300000000000005E-2</v>
      </c>
      <c r="BQ765" s="13">
        <f>((((BJ765/(Q765+R765+S765+T765))^2)+((BK765/W765)^2))^(1/2))*AD765</f>
        <v>0.1024514749693328</v>
      </c>
      <c r="BR765" s="209">
        <f>((((BJ765/(Q765+R765+S765+T765))^2)+((BL765/X765)^2))^(1/2))*AE765</f>
        <v>4.4054134236813106E-2</v>
      </c>
      <c r="BS765" s="209">
        <f>(((((BJ765/(Q765+R765+S765+T765))^2)+((BM765/Y765)^2))^(1/2))*AF765)</f>
        <v>0.18492491231964575</v>
      </c>
      <c r="BT765" s="209">
        <f>((((BJ765/(Q765+R765+S765+T765))^2)+((BN765/Z765)^2))^(1/2))*AG765</f>
        <v>1.5234534327939786</v>
      </c>
      <c r="BU765" s="209">
        <f>((((BJ765/(Q765+R765+S765+T765))^2)+((BO765/AA765)^2))^(1/2))*AH765</f>
        <v>3.2016085927916507E-2</v>
      </c>
      <c r="BV765" s="209">
        <f>((((BJ765/(Q765+R765+S765+T765))^2)+((BP765/AB765)^2))^(1/2))*AI765</f>
        <v>7.0411496049038258E-3</v>
      </c>
      <c r="CI765"/>
      <c r="CJ765"/>
      <c r="CK765"/>
      <c r="CL765"/>
      <c r="CM765"/>
    </row>
    <row r="766" spans="1:91" s="65" customFormat="1" ht="12.95" customHeight="1" thickBot="1" x14ac:dyDescent="0.3">
      <c r="A766" s="13">
        <v>4.7370888888888887</v>
      </c>
      <c r="B766" s="13">
        <v>-74.084905555555551</v>
      </c>
      <c r="C766" s="13">
        <v>31</v>
      </c>
      <c r="D766" s="13">
        <v>39</v>
      </c>
      <c r="E766" s="13">
        <v>564</v>
      </c>
      <c r="F766" s="58" t="s">
        <v>13</v>
      </c>
      <c r="G766" s="59" t="s">
        <v>1111</v>
      </c>
      <c r="H766" s="60" t="s">
        <v>1112</v>
      </c>
      <c r="I766" s="16" t="s">
        <v>1606</v>
      </c>
      <c r="J766" s="16"/>
      <c r="K766" s="67">
        <v>40281</v>
      </c>
      <c r="L766" s="16">
        <v>10</v>
      </c>
      <c r="M766" s="16">
        <v>7</v>
      </c>
      <c r="N766" s="3">
        <f t="shared" si="617"/>
        <v>300</v>
      </c>
      <c r="O766" s="3">
        <v>30</v>
      </c>
      <c r="P766" s="16" t="s">
        <v>1554</v>
      </c>
      <c r="Q766" s="62">
        <v>550</v>
      </c>
      <c r="R766" s="14"/>
      <c r="S766" s="14"/>
      <c r="T766" s="14"/>
      <c r="U766" s="17">
        <v>3.9E-2</v>
      </c>
      <c r="V766" s="33">
        <v>0.36</v>
      </c>
      <c r="W766" s="34">
        <v>1.8</v>
      </c>
      <c r="X766" s="33">
        <v>10.3</v>
      </c>
      <c r="Y766" s="29">
        <f>0.01805*1000</f>
        <v>18.05</v>
      </c>
      <c r="Z766" s="34">
        <v>311.5</v>
      </c>
      <c r="AA766" s="21">
        <f>0.003125*1000</f>
        <v>3.125</v>
      </c>
      <c r="AB766" s="216">
        <v>0.28499999999999998</v>
      </c>
      <c r="AC766" s="237">
        <f t="shared" si="618"/>
        <v>3.1218269817035803E-3</v>
      </c>
      <c r="AD766" s="22">
        <f t="shared" si="619"/>
        <v>1.5609134908517902E-2</v>
      </c>
      <c r="AE766" s="22">
        <f t="shared" si="620"/>
        <v>8.9318938643185769E-2</v>
      </c>
      <c r="AF766" s="22">
        <f t="shared" si="621"/>
        <v>0.15652493616597118</v>
      </c>
      <c r="AG766" s="22">
        <f t="shared" si="622"/>
        <v>2.701247513335181</v>
      </c>
      <c r="AH766" s="22">
        <f t="shared" si="623"/>
        <v>2.7099192549510247E-2</v>
      </c>
      <c r="AI766" s="238">
        <f t="shared" si="624"/>
        <v>1.8810000000000001E-3</v>
      </c>
      <c r="AJ766" s="247">
        <f t="shared" si="625"/>
        <v>8.6717416158432791E-6</v>
      </c>
      <c r="AK766" s="23">
        <f t="shared" si="626"/>
        <v>4.3358708079216396E-5</v>
      </c>
      <c r="AL766" s="23">
        <f t="shared" si="627"/>
        <v>2.4810816289773824E-4</v>
      </c>
      <c r="AM766" s="23">
        <f t="shared" si="628"/>
        <v>4.3479148934991998E-4</v>
      </c>
      <c r="AN766" s="23">
        <f t="shared" si="629"/>
        <v>7.503465314819947E-3</v>
      </c>
      <c r="AO766" s="23">
        <f t="shared" si="630"/>
        <v>7.5275534859750687E-5</v>
      </c>
      <c r="AP766" s="248">
        <f t="shared" si="631"/>
        <v>5.2249999999999999E-6</v>
      </c>
      <c r="AQ766" s="256">
        <f t="shared" si="632"/>
        <v>43.358708079216399</v>
      </c>
      <c r="AR766" s="257">
        <f t="shared" si="633"/>
        <v>248.10816289773825</v>
      </c>
      <c r="AS766" s="257">
        <f t="shared" si="634"/>
        <v>434.79148934991997</v>
      </c>
      <c r="AT766" s="257">
        <f t="shared" si="635"/>
        <v>7503.4653148199468</v>
      </c>
      <c r="AU766" s="257">
        <f t="shared" si="636"/>
        <v>75.275534859750692</v>
      </c>
      <c r="AV766" s="258">
        <f t="shared" si="637"/>
        <v>5.2249999999999996</v>
      </c>
      <c r="AW766" s="264">
        <v>1</v>
      </c>
      <c r="AX766" s="265">
        <f t="shared" si="638"/>
        <v>43.358708079216399</v>
      </c>
      <c r="AY766" s="265">
        <f t="shared" si="639"/>
        <v>248.10816289773825</v>
      </c>
      <c r="AZ766" s="265">
        <f t="shared" si="640"/>
        <v>434.79148934991997</v>
      </c>
      <c r="BA766" s="265">
        <f t="shared" si="641"/>
        <v>7503.4653148199468</v>
      </c>
      <c r="BB766" s="265">
        <f t="shared" si="642"/>
        <v>75.275534859750692</v>
      </c>
      <c r="BC766" s="266">
        <f t="shared" si="643"/>
        <v>5.2249999999999996</v>
      </c>
      <c r="BG766" s="13">
        <v>0.1</v>
      </c>
      <c r="BH766" s="13">
        <f t="shared" si="644"/>
        <v>55</v>
      </c>
      <c r="BI766"/>
      <c r="BJ766">
        <f>BH766</f>
        <v>55</v>
      </c>
      <c r="BK766" s="13">
        <f t="shared" si="645"/>
        <v>0.18000000000000002</v>
      </c>
      <c r="BL766" s="13">
        <f t="shared" si="646"/>
        <v>1.03</v>
      </c>
      <c r="BM766" s="13">
        <f t="shared" si="647"/>
        <v>1.8050000000000002</v>
      </c>
      <c r="BN766" s="13">
        <f t="shared" si="648"/>
        <v>31.150000000000002</v>
      </c>
      <c r="BO766" s="13">
        <f t="shared" si="649"/>
        <v>0.3125</v>
      </c>
      <c r="BP766" s="13">
        <f t="shared" si="650"/>
        <v>2.8499999999999998E-2</v>
      </c>
      <c r="BQ766" s="13">
        <f>((((BJ766/Q766)^2)+((BK766/W766)^2))^(1/2))*AD766</f>
        <v>2.2074650284537342E-3</v>
      </c>
      <c r="BR766" s="209">
        <f>(((((BJ766/Q766))^2)+((BL766/X766)^2))^(1/2))*AE766</f>
        <v>1.2631605440596364E-2</v>
      </c>
      <c r="BS766" s="209">
        <f>(((((BJ766/Q766))^2)+((BM766/Y766)^2))^(1/2))*AF766</f>
        <v>2.2135968757549945E-2</v>
      </c>
      <c r="BT766" s="209">
        <f>((((BJ766/Q766)^2)+((BN766/Z766)^2))^(1/2))*AG766</f>
        <v>0.38201408686852117</v>
      </c>
      <c r="BU766" s="209">
        <f>((((BJ766/Q766)^2)+((BO766/AA766)^2))^(1/2))*AH766</f>
        <v>3.8324045632877331E-3</v>
      </c>
      <c r="BV766" s="209">
        <f>((((BJ766/Q766)^2)+((BP766/AB766)^2))^(1/2))*AI766</f>
        <v>2.6601357108237925E-4</v>
      </c>
      <c r="CI766"/>
      <c r="CJ766"/>
      <c r="CK766"/>
      <c r="CL766"/>
      <c r="CM766"/>
    </row>
    <row r="767" spans="1:91" ht="12.95" customHeight="1" thickBot="1" x14ac:dyDescent="0.3">
      <c r="A767" s="13">
        <v>4.7372640723922297</v>
      </c>
      <c r="B767" s="13">
        <v>-74.023296873646302</v>
      </c>
      <c r="C767" s="13">
        <v>38</v>
      </c>
      <c r="D767" s="13">
        <v>39</v>
      </c>
      <c r="E767" s="13">
        <v>571</v>
      </c>
      <c r="F767" s="3" t="s">
        <v>5</v>
      </c>
      <c r="G767" s="4" t="s">
        <v>741</v>
      </c>
      <c r="H767" s="5" t="s">
        <v>742</v>
      </c>
      <c r="I767" s="14" t="s">
        <v>1611</v>
      </c>
      <c r="J767" s="3" t="s">
        <v>1557</v>
      </c>
      <c r="K767" s="6">
        <v>40625</v>
      </c>
      <c r="L767" s="15">
        <v>12</v>
      </c>
      <c r="M767" s="3">
        <v>7</v>
      </c>
      <c r="N767" s="3">
        <f t="shared" si="617"/>
        <v>360</v>
      </c>
      <c r="O767" s="3">
        <v>30</v>
      </c>
      <c r="P767" s="14" t="s">
        <v>1554</v>
      </c>
      <c r="Q767" s="3">
        <v>800</v>
      </c>
      <c r="R767" s="14"/>
      <c r="S767" s="14">
        <f>0.392899638837687*Q767</f>
        <v>314.31971107014959</v>
      </c>
      <c r="T767" s="14"/>
      <c r="U767" s="17">
        <v>3.9E-2</v>
      </c>
      <c r="V767" s="27">
        <v>2</v>
      </c>
      <c r="W767" s="28">
        <v>10</v>
      </c>
      <c r="X767" s="27">
        <v>4.3</v>
      </c>
      <c r="Y767" s="29">
        <v>18.05</v>
      </c>
      <c r="Z767" s="28">
        <v>148.69999999999999</v>
      </c>
      <c r="AA767" s="31">
        <v>3.125</v>
      </c>
      <c r="AB767" s="225">
        <v>0.90300000000000002</v>
      </c>
      <c r="AC767" s="237">
        <f t="shared" si="618"/>
        <v>3.513851858851446E-2</v>
      </c>
      <c r="AD767" s="22">
        <f t="shared" si="619"/>
        <v>0.17569259294257225</v>
      </c>
      <c r="AE767" s="22">
        <f t="shared" si="620"/>
        <v>7.5547814965306062E-2</v>
      </c>
      <c r="AF767" s="22">
        <f t="shared" si="621"/>
        <v>0.31712513026134298</v>
      </c>
      <c r="AG767" s="22">
        <f t="shared" si="622"/>
        <v>2.6125488570560491</v>
      </c>
      <c r="AH767" s="22">
        <f t="shared" si="623"/>
        <v>5.4903935294553834E-2</v>
      </c>
      <c r="AI767" s="238">
        <f t="shared" si="624"/>
        <v>1.2074768389156141E-2</v>
      </c>
      <c r="AJ767" s="247">
        <f t="shared" si="625"/>
        <v>9.7606996079206828E-5</v>
      </c>
      <c r="AK767" s="23">
        <f t="shared" si="626"/>
        <v>4.8803498039603403E-4</v>
      </c>
      <c r="AL767" s="23">
        <f t="shared" si="627"/>
        <v>2.0985504157029463E-4</v>
      </c>
      <c r="AM767" s="23">
        <f t="shared" si="628"/>
        <v>8.8090313961484165E-4</v>
      </c>
      <c r="AN767" s="23">
        <f t="shared" si="629"/>
        <v>7.2570801584890257E-3</v>
      </c>
      <c r="AO767" s="23">
        <f t="shared" si="630"/>
        <v>1.5251093137376066E-4</v>
      </c>
      <c r="AP767" s="248">
        <f t="shared" si="631"/>
        <v>3.3541023303211502E-5</v>
      </c>
      <c r="AQ767" s="256">
        <f t="shared" si="632"/>
        <v>488.03498039603403</v>
      </c>
      <c r="AR767" s="257">
        <f t="shared" si="633"/>
        <v>209.85504157029462</v>
      </c>
      <c r="AS767" s="257">
        <f t="shared" si="634"/>
        <v>880.90313961484162</v>
      </c>
      <c r="AT767" s="257">
        <f t="shared" si="635"/>
        <v>7257.080158489026</v>
      </c>
      <c r="AU767" s="257">
        <f t="shared" si="636"/>
        <v>152.51093137376066</v>
      </c>
      <c r="AV767" s="258">
        <f t="shared" si="637"/>
        <v>33.541023303211503</v>
      </c>
      <c r="AW767" s="264">
        <v>1</v>
      </c>
      <c r="AX767" s="265">
        <f t="shared" si="638"/>
        <v>488.03498039603403</v>
      </c>
      <c r="AY767" s="265">
        <f t="shared" si="639"/>
        <v>209.85504157029462</v>
      </c>
      <c r="AZ767" s="265">
        <f t="shared" si="640"/>
        <v>880.90313961484162</v>
      </c>
      <c r="BA767" s="265">
        <f t="shared" si="641"/>
        <v>7257.080158489026</v>
      </c>
      <c r="BB767" s="265">
        <f t="shared" si="642"/>
        <v>152.51093137376066</v>
      </c>
      <c r="BC767" s="266">
        <f t="shared" si="643"/>
        <v>33.541023303211503</v>
      </c>
      <c r="BE767" s="212">
        <f>'F. CONVERSIÓN DE CARBÓN A CARNE'!$H$20</f>
        <v>8.6971304768698895E-2</v>
      </c>
      <c r="BG767" s="13">
        <v>0.1</v>
      </c>
      <c r="BH767" s="13">
        <f t="shared" si="644"/>
        <v>80</v>
      </c>
      <c r="BI767">
        <f>(((((BD767+BE767+BF767)/0.392899638837687)^2)+((BH767/Q767)^2))^(1/2))*S767</f>
        <v>76.347454664192725</v>
      </c>
      <c r="BJ767">
        <f t="shared" ref="BJ767:BJ770" si="667">(((BH767)^2)+((BI767^2))^(1/2))</f>
        <v>6476.3474546641928</v>
      </c>
      <c r="BK767" s="13">
        <f t="shared" si="645"/>
        <v>1</v>
      </c>
      <c r="BL767" s="13">
        <f t="shared" si="646"/>
        <v>0.43</v>
      </c>
      <c r="BM767" s="13">
        <f t="shared" si="647"/>
        <v>1.8050000000000002</v>
      </c>
      <c r="BN767" s="13">
        <f t="shared" si="648"/>
        <v>14.87</v>
      </c>
      <c r="BO767" s="13">
        <f t="shared" si="649"/>
        <v>0.3125</v>
      </c>
      <c r="BP767" s="13">
        <f t="shared" si="650"/>
        <v>9.0300000000000005E-2</v>
      </c>
      <c r="BQ767" s="13">
        <f>((((BJ767/(Q767+R767+S767+T767))^2)+((BK767/W767)^2))^(1/2))*AD767</f>
        <v>1.0212640778173316</v>
      </c>
      <c r="BR767" s="209">
        <f>((((BJ767/(Q767+R767+S767+T767))^2)+((BL767/X767)^2))^(1/2))*AE767</f>
        <v>0.43914355346145256</v>
      </c>
      <c r="BS767" s="209">
        <f>(((((BJ767/(Q767+R767+S767+T767))^2)+((BM767/Y767)^2))^(1/2))*AF767)</f>
        <v>1.843381660460284</v>
      </c>
      <c r="BT767" s="209">
        <f>((((BJ767/(Q767+R767+S767+T767))^2)+((BN767/Z767)^2))^(1/2))*AG767</f>
        <v>15.18619683714372</v>
      </c>
      <c r="BU767" s="209">
        <f>((((BJ767/(Q767+R767+S767+T767))^2)+((BO767/AA767)^2))^(1/2))*AH767</f>
        <v>0.31914502431791614</v>
      </c>
      <c r="BV767" s="209">
        <f>((((BJ767/(Q767+R767+S767+T767))^2)+((BP767/AB767)^2))^(1/2))*AI767</f>
        <v>7.0188088167383117E-2</v>
      </c>
      <c r="CI767"/>
      <c r="CJ767"/>
      <c r="CK767"/>
      <c r="CL767"/>
      <c r="CM767"/>
    </row>
    <row r="768" spans="1:91" s="65" customFormat="1" ht="12.95" customHeight="1" thickBot="1" x14ac:dyDescent="0.3">
      <c r="A768" s="13">
        <v>4.7375432464421499</v>
      </c>
      <c r="B768" s="13">
        <v>-74.096511231243397</v>
      </c>
      <c r="C768" s="13">
        <v>29</v>
      </c>
      <c r="D768" s="13">
        <v>39</v>
      </c>
      <c r="E768" s="13">
        <v>29</v>
      </c>
      <c r="F768" s="3" t="s">
        <v>5</v>
      </c>
      <c r="G768" s="4" t="s">
        <v>635</v>
      </c>
      <c r="H768" s="5" t="s">
        <v>636</v>
      </c>
      <c r="I768" s="14" t="s">
        <v>1606</v>
      </c>
      <c r="J768" s="3" t="s">
        <v>1553</v>
      </c>
      <c r="K768" s="6">
        <v>40659</v>
      </c>
      <c r="L768" s="15">
        <v>12</v>
      </c>
      <c r="M768" s="3">
        <v>7</v>
      </c>
      <c r="N768" s="3">
        <f t="shared" si="617"/>
        <v>360</v>
      </c>
      <c r="O768" s="3">
        <v>30</v>
      </c>
      <c r="P768" s="14" t="s">
        <v>1554</v>
      </c>
      <c r="Q768" s="3">
        <v>1600</v>
      </c>
      <c r="R768" s="14"/>
      <c r="S768" s="14"/>
      <c r="T768" s="14">
        <f>0.738210935315612*Q768</f>
        <v>1181.1374965049793</v>
      </c>
      <c r="U768" s="17">
        <v>3.9E-2</v>
      </c>
      <c r="V768" s="27">
        <v>2.02</v>
      </c>
      <c r="W768" s="28">
        <v>10.1</v>
      </c>
      <c r="X768" s="27">
        <v>1.9</v>
      </c>
      <c r="Y768" s="155">
        <v>18.05</v>
      </c>
      <c r="Z768" s="28">
        <v>160.19999999999999</v>
      </c>
      <c r="AA768" s="21">
        <v>3.125</v>
      </c>
      <c r="AB768" s="222">
        <v>1.0149999999999999</v>
      </c>
      <c r="AC768" s="237">
        <f t="shared" si="618"/>
        <v>8.857628663819149E-2</v>
      </c>
      <c r="AD768" s="22">
        <f t="shared" si="619"/>
        <v>0.44288143319095752</v>
      </c>
      <c r="AE768" s="22">
        <f t="shared" si="620"/>
        <v>8.3314329016120722E-2</v>
      </c>
      <c r="AF768" s="22">
        <f t="shared" si="621"/>
        <v>0.7914861256531468</v>
      </c>
      <c r="AG768" s="22">
        <f t="shared" si="622"/>
        <v>7.0247134254644932</v>
      </c>
      <c r="AH768" s="22">
        <f t="shared" si="623"/>
        <v>0.1370301464080933</v>
      </c>
      <c r="AI768" s="238">
        <f t="shared" si="624"/>
        <v>3.3874254707430641E-2</v>
      </c>
      <c r="AJ768" s="247">
        <f t="shared" si="625"/>
        <v>2.4604524066164303E-4</v>
      </c>
      <c r="AK768" s="23">
        <f t="shared" si="626"/>
        <v>1.2302262033082154E-3</v>
      </c>
      <c r="AL768" s="23">
        <f t="shared" si="627"/>
        <v>2.3142869171144644E-4</v>
      </c>
      <c r="AM768" s="23">
        <f t="shared" si="628"/>
        <v>2.198572571258741E-3</v>
      </c>
      <c r="AN768" s="23">
        <f t="shared" si="629"/>
        <v>1.9513092848512482E-2</v>
      </c>
      <c r="AO768" s="23">
        <f t="shared" si="630"/>
        <v>3.8063929557803693E-4</v>
      </c>
      <c r="AP768" s="248">
        <f t="shared" si="631"/>
        <v>9.4095151965085114E-5</v>
      </c>
      <c r="AQ768" s="256">
        <f t="shared" si="632"/>
        <v>1230.2262033082154</v>
      </c>
      <c r="AR768" s="257">
        <f t="shared" si="633"/>
        <v>231.42869171144645</v>
      </c>
      <c r="AS768" s="257">
        <f t="shared" si="634"/>
        <v>2198.5725712587409</v>
      </c>
      <c r="AT768" s="257">
        <f t="shared" si="635"/>
        <v>19513.092848512482</v>
      </c>
      <c r="AU768" s="257">
        <f t="shared" si="636"/>
        <v>380.63929557803692</v>
      </c>
      <c r="AV768" s="258">
        <f t="shared" si="637"/>
        <v>94.095151965085108</v>
      </c>
      <c r="AW768" s="264">
        <v>1</v>
      </c>
      <c r="AX768" s="265">
        <f t="shared" si="638"/>
        <v>1230.2262033082154</v>
      </c>
      <c r="AY768" s="265">
        <f t="shared" si="639"/>
        <v>231.42869171144645</v>
      </c>
      <c r="AZ768" s="265">
        <f t="shared" si="640"/>
        <v>2198.5725712587409</v>
      </c>
      <c r="BA768" s="265">
        <f t="shared" si="641"/>
        <v>19513.092848512482</v>
      </c>
      <c r="BB768" s="265">
        <f t="shared" si="642"/>
        <v>380.63929557803692</v>
      </c>
      <c r="BC768" s="266">
        <f t="shared" si="643"/>
        <v>94.095151965085108</v>
      </c>
      <c r="BD768" s="211">
        <f>'F. CONVERSIÓN DE CARBÓN A CARNE'!$F$20</f>
        <v>0.16207300021353654</v>
      </c>
      <c r="BG768" s="13">
        <v>0.1</v>
      </c>
      <c r="BH768" s="13">
        <f t="shared" si="644"/>
        <v>160</v>
      </c>
      <c r="BI768">
        <f>(((((BD768+BE768+BF768)/0.738210935315612)^2)+((BH768/Q768)^2))^(1/2))*T768</f>
        <v>284.94922494356086</v>
      </c>
      <c r="BJ768">
        <f t="shared" si="667"/>
        <v>25884.949224943561</v>
      </c>
      <c r="BK768" s="13">
        <f t="shared" si="645"/>
        <v>1.01</v>
      </c>
      <c r="BL768" s="13">
        <f t="shared" si="646"/>
        <v>0.19</v>
      </c>
      <c r="BM768" s="13">
        <f t="shared" si="647"/>
        <v>1.8050000000000002</v>
      </c>
      <c r="BN768" s="13">
        <f t="shared" si="648"/>
        <v>16.02</v>
      </c>
      <c r="BO768" s="13">
        <f t="shared" si="649"/>
        <v>0.3125</v>
      </c>
      <c r="BP768" s="13">
        <f t="shared" si="650"/>
        <v>0.10149999999999999</v>
      </c>
      <c r="BQ768" s="13">
        <f>((((BJ768/(Q768+R768+S768+T768))^2)+((BK768/W768)^2))^(1/2))*AD768</f>
        <v>4.1222791382692252</v>
      </c>
      <c r="BR768" s="209">
        <f>((((BJ768/(Q768+R768+S768+T768))^2)+((BL768/X768)^2))^(1/2))*AE768</f>
        <v>0.77547825373381463</v>
      </c>
      <c r="BS768" s="209">
        <f>(((((BJ768/(Q768+R768+S768+T768))^2)+((BM768/Y768)^2))^(1/2))*AF768)</f>
        <v>7.3670434104712381</v>
      </c>
      <c r="BT768" s="209">
        <f>((((BJ768/(Q768+R768+S768+T768))^2)+((BN768/Z768)^2))^(1/2))*AG768</f>
        <v>65.385061183240566</v>
      </c>
      <c r="BU768" s="209">
        <f>((((BJ768/(Q768+R768+S768+T768))^2)+((BO768/AA768)^2))^(1/2))*AH768</f>
        <v>1.2754576541674583</v>
      </c>
      <c r="BV768" s="209">
        <f>((((BJ768/(Q768+R768+S768+T768))^2)+((BP768/AB768)^2))^(1/2))*AI768</f>
        <v>0.31529687866741324</v>
      </c>
      <c r="CI768"/>
      <c r="CJ768"/>
      <c r="CK768"/>
      <c r="CL768"/>
      <c r="CM768"/>
    </row>
    <row r="769" spans="1:91" s="65" customFormat="1" ht="12.95" customHeight="1" thickBot="1" x14ac:dyDescent="0.3">
      <c r="A769" s="13">
        <v>4.7379972432574204</v>
      </c>
      <c r="B769" s="13">
        <v>-74.027200634412594</v>
      </c>
      <c r="C769" s="13">
        <v>37</v>
      </c>
      <c r="D769" s="13">
        <v>39</v>
      </c>
      <c r="E769" s="13">
        <v>570</v>
      </c>
      <c r="F769" s="3" t="s">
        <v>5</v>
      </c>
      <c r="G769" s="4" t="s">
        <v>766</v>
      </c>
      <c r="H769" s="5" t="s">
        <v>767</v>
      </c>
      <c r="I769" s="14" t="s">
        <v>1611</v>
      </c>
      <c r="J769" s="3" t="s">
        <v>1619</v>
      </c>
      <c r="K769" s="6" t="s">
        <v>1620</v>
      </c>
      <c r="L769" s="15">
        <v>12</v>
      </c>
      <c r="M769" s="3">
        <v>7</v>
      </c>
      <c r="N769" s="3">
        <f t="shared" si="617"/>
        <v>348</v>
      </c>
      <c r="O769" s="3">
        <v>29</v>
      </c>
      <c r="P769" s="14" t="s">
        <v>1554</v>
      </c>
      <c r="Q769" s="3">
        <v>440</v>
      </c>
      <c r="R769" s="14">
        <f>0.565555287076649*Q769</f>
        <v>248.84432631372559</v>
      </c>
      <c r="S769" s="14"/>
      <c r="T769" s="14"/>
      <c r="U769" s="17">
        <v>3.9E-2</v>
      </c>
      <c r="V769" s="27">
        <v>2.0099999999999998</v>
      </c>
      <c r="W769" s="28">
        <v>10.050000000000001</v>
      </c>
      <c r="X769" s="27">
        <v>3.0999999999999996</v>
      </c>
      <c r="Y769" s="29">
        <v>18.05</v>
      </c>
      <c r="Z769" s="28">
        <v>154.44999999999999</v>
      </c>
      <c r="AA769" s="31">
        <v>3.125</v>
      </c>
      <c r="AB769" s="225">
        <v>0.95899999999999996</v>
      </c>
      <c r="AC769" s="237">
        <f t="shared" si="618"/>
        <v>2.1830354223232439E-2</v>
      </c>
      <c r="AD769" s="22">
        <f t="shared" si="619"/>
        <v>0.10915177111616223</v>
      </c>
      <c r="AE769" s="22">
        <f t="shared" si="620"/>
        <v>3.3668705518418197E-2</v>
      </c>
      <c r="AF769" s="22">
        <f t="shared" si="621"/>
        <v>0.19603875309917693</v>
      </c>
      <c r="AG769" s="22">
        <f t="shared" si="622"/>
        <v>1.6774617959095774</v>
      </c>
      <c r="AH769" s="22">
        <f t="shared" si="623"/>
        <v>3.3940227337115124E-2</v>
      </c>
      <c r="AI769" s="238">
        <f t="shared" si="624"/>
        <v>7.9272205072183528E-3</v>
      </c>
      <c r="AJ769" s="247">
        <f t="shared" si="625"/>
        <v>6.2730902940323101E-5</v>
      </c>
      <c r="AK769" s="23">
        <f t="shared" si="626"/>
        <v>3.136545147016156E-4</v>
      </c>
      <c r="AL769" s="23">
        <f t="shared" si="627"/>
        <v>9.6749153788558038E-5</v>
      </c>
      <c r="AM769" s="23">
        <f t="shared" si="628"/>
        <v>5.6332975028499115E-4</v>
      </c>
      <c r="AN769" s="23">
        <f t="shared" si="629"/>
        <v>4.8202925169815447E-3</v>
      </c>
      <c r="AO769" s="23">
        <f t="shared" si="630"/>
        <v>9.7529388899756102E-5</v>
      </c>
      <c r="AP769" s="248">
        <f t="shared" si="631"/>
        <v>2.2779369273615958E-5</v>
      </c>
      <c r="AQ769" s="256">
        <f t="shared" si="632"/>
        <v>313.6545147016156</v>
      </c>
      <c r="AR769" s="257">
        <f t="shared" si="633"/>
        <v>96.749153788558033</v>
      </c>
      <c r="AS769" s="257">
        <f t="shared" si="634"/>
        <v>563.32975028499118</v>
      </c>
      <c r="AT769" s="257">
        <f t="shared" si="635"/>
        <v>4820.2925169815444</v>
      </c>
      <c r="AU769" s="257">
        <f t="shared" si="636"/>
        <v>97.5293888997561</v>
      </c>
      <c r="AV769" s="258">
        <f t="shared" si="637"/>
        <v>22.779369273615959</v>
      </c>
      <c r="AW769" s="264">
        <v>1</v>
      </c>
      <c r="AX769" s="265">
        <f t="shared" si="638"/>
        <v>313.6545147016156</v>
      </c>
      <c r="AY769" s="265">
        <f t="shared" si="639"/>
        <v>96.749153788558033</v>
      </c>
      <c r="AZ769" s="265">
        <f t="shared" si="640"/>
        <v>563.32975028499118</v>
      </c>
      <c r="BA769" s="265">
        <f t="shared" si="641"/>
        <v>4820.2925169815444</v>
      </c>
      <c r="BB769" s="265">
        <f t="shared" si="642"/>
        <v>97.5293888997561</v>
      </c>
      <c r="BC769" s="266">
        <f t="shared" si="643"/>
        <v>22.779369273615959</v>
      </c>
      <c r="BF769" s="210">
        <f>'F. CONVERSIÓN DE CARBÓN A CARNE'!$L$20</f>
        <v>0.24417195935985944</v>
      </c>
      <c r="BG769" s="13">
        <v>0.1</v>
      </c>
      <c r="BH769" s="13">
        <f t="shared" si="644"/>
        <v>44</v>
      </c>
      <c r="BI769">
        <f>(((((BD769+BE769+BF769)/0.565555287076649)^2)+((BH769/Q769)^2))^(1/2))*R769</f>
        <v>110.27990062650147</v>
      </c>
      <c r="BJ769">
        <f t="shared" si="667"/>
        <v>2046.2799006265016</v>
      </c>
      <c r="BK769" s="13">
        <f t="shared" si="645"/>
        <v>1.0050000000000001</v>
      </c>
      <c r="BL769" s="13">
        <f t="shared" si="646"/>
        <v>0.31</v>
      </c>
      <c r="BM769" s="13">
        <f t="shared" si="647"/>
        <v>1.8050000000000002</v>
      </c>
      <c r="BN769" s="13">
        <f t="shared" si="648"/>
        <v>15.445</v>
      </c>
      <c r="BO769" s="13">
        <f t="shared" si="649"/>
        <v>0.3125</v>
      </c>
      <c r="BP769" s="13">
        <f t="shared" si="650"/>
        <v>9.5899999999999999E-2</v>
      </c>
      <c r="BQ769" s="13">
        <f>((((BJ769/(Q769+R769+S769+T769))^2)+((BK769/W769)^2))^(1/2))*AD769</f>
        <v>0.32442975223789966</v>
      </c>
      <c r="BR769" s="209">
        <f>((((BJ769/(Q769+R769+S769+T769))^2)+((BL769/X769)^2))^(1/2))*AE769</f>
        <v>0.10007285889925263</v>
      </c>
      <c r="BS769" s="209">
        <f>(((((BJ769/(Q769+R769+S769+T769))^2)+((BM769/Y769)^2))^(1/2))*AF769)</f>
        <v>0.58268229133274518</v>
      </c>
      <c r="BT769" s="209">
        <f>((((BJ769/(Q769+R769+S769+T769))^2)+((BN769/Z769)^2))^(1/2))*AG769</f>
        <v>4.9858880828998604</v>
      </c>
      <c r="BU769" s="209">
        <f>((((BJ769/(Q769+R769+S769+T769))^2)+((BO769/AA769)^2))^(1/2))*AH769</f>
        <v>0.10087989808392403</v>
      </c>
      <c r="BV769" s="209">
        <f>((((BJ769/(Q769+R769+S769+T769))^2)+((BP769/AB769)^2))^(1/2))*AI769</f>
        <v>2.3561928118922059E-2</v>
      </c>
      <c r="CI769"/>
      <c r="CJ769"/>
      <c r="CK769"/>
      <c r="CL769"/>
      <c r="CM769"/>
    </row>
    <row r="770" spans="1:91" ht="12.95" customHeight="1" thickBot="1" x14ac:dyDescent="0.3">
      <c r="A770" s="13">
        <v>4.7380630119883902</v>
      </c>
      <c r="B770" s="13">
        <v>-74.084724426848496</v>
      </c>
      <c r="C770" s="13">
        <v>31</v>
      </c>
      <c r="D770" s="13">
        <v>39</v>
      </c>
      <c r="E770" s="13">
        <v>564</v>
      </c>
      <c r="F770" s="3" t="s">
        <v>5</v>
      </c>
      <c r="G770" s="4" t="s">
        <v>587</v>
      </c>
      <c r="H770" s="5" t="s">
        <v>588</v>
      </c>
      <c r="I770" s="14" t="s">
        <v>1606</v>
      </c>
      <c r="J770" s="3" t="s">
        <v>1553</v>
      </c>
      <c r="K770" s="6">
        <v>40631</v>
      </c>
      <c r="L770" s="15">
        <v>12</v>
      </c>
      <c r="M770" s="3">
        <v>7</v>
      </c>
      <c r="N770" s="3">
        <f t="shared" si="617"/>
        <v>360</v>
      </c>
      <c r="O770" s="3">
        <v>30</v>
      </c>
      <c r="P770" s="14" t="s">
        <v>1554</v>
      </c>
      <c r="Q770" s="3">
        <v>1600</v>
      </c>
      <c r="R770" s="14"/>
      <c r="S770" s="14"/>
      <c r="T770" s="14">
        <f>0.738210935315612*Q770</f>
        <v>1181.1374965049793</v>
      </c>
      <c r="U770" s="17">
        <v>3.9E-2</v>
      </c>
      <c r="V770" s="27">
        <v>2.02</v>
      </c>
      <c r="W770" s="28">
        <v>10.1</v>
      </c>
      <c r="X770" s="27">
        <v>1.9</v>
      </c>
      <c r="Y770" s="155">
        <v>18.05</v>
      </c>
      <c r="Z770" s="28">
        <v>160.19999999999999</v>
      </c>
      <c r="AA770" s="21">
        <v>3.125</v>
      </c>
      <c r="AB770" s="222">
        <v>1.0149999999999999</v>
      </c>
      <c r="AC770" s="237">
        <f t="shared" si="618"/>
        <v>8.857628663819149E-2</v>
      </c>
      <c r="AD770" s="22">
        <f t="shared" si="619"/>
        <v>0.44288143319095752</v>
      </c>
      <c r="AE770" s="22">
        <f t="shared" si="620"/>
        <v>8.3314329016120722E-2</v>
      </c>
      <c r="AF770" s="22">
        <f t="shared" si="621"/>
        <v>0.7914861256531468</v>
      </c>
      <c r="AG770" s="22">
        <f t="shared" si="622"/>
        <v>7.0247134254644932</v>
      </c>
      <c r="AH770" s="22">
        <f t="shared" si="623"/>
        <v>0.1370301464080933</v>
      </c>
      <c r="AI770" s="238">
        <f t="shared" si="624"/>
        <v>3.3874254707430641E-2</v>
      </c>
      <c r="AJ770" s="247">
        <f t="shared" si="625"/>
        <v>2.4604524066164303E-4</v>
      </c>
      <c r="AK770" s="23">
        <f t="shared" si="626"/>
        <v>1.2302262033082154E-3</v>
      </c>
      <c r="AL770" s="23">
        <f t="shared" si="627"/>
        <v>2.3142869171144644E-4</v>
      </c>
      <c r="AM770" s="23">
        <f t="shared" si="628"/>
        <v>2.198572571258741E-3</v>
      </c>
      <c r="AN770" s="23">
        <f t="shared" si="629"/>
        <v>1.9513092848512482E-2</v>
      </c>
      <c r="AO770" s="23">
        <f t="shared" si="630"/>
        <v>3.8063929557803693E-4</v>
      </c>
      <c r="AP770" s="248">
        <f t="shared" si="631"/>
        <v>9.4095151965085114E-5</v>
      </c>
      <c r="AQ770" s="256">
        <f t="shared" si="632"/>
        <v>1230.2262033082154</v>
      </c>
      <c r="AR770" s="257">
        <f t="shared" si="633"/>
        <v>231.42869171144645</v>
      </c>
      <c r="AS770" s="257">
        <f t="shared" si="634"/>
        <v>2198.5725712587409</v>
      </c>
      <c r="AT770" s="257">
        <f t="shared" si="635"/>
        <v>19513.092848512482</v>
      </c>
      <c r="AU770" s="257">
        <f t="shared" si="636"/>
        <v>380.63929557803692</v>
      </c>
      <c r="AV770" s="258">
        <f t="shared" si="637"/>
        <v>94.095151965085108</v>
      </c>
      <c r="AW770" s="264">
        <v>1</v>
      </c>
      <c r="AX770" s="265">
        <f t="shared" si="638"/>
        <v>1230.2262033082154</v>
      </c>
      <c r="AY770" s="265">
        <f t="shared" si="639"/>
        <v>231.42869171144645</v>
      </c>
      <c r="AZ770" s="265">
        <f t="shared" si="640"/>
        <v>2198.5725712587409</v>
      </c>
      <c r="BA770" s="265">
        <f t="shared" si="641"/>
        <v>19513.092848512482</v>
      </c>
      <c r="BB770" s="265">
        <f t="shared" si="642"/>
        <v>380.63929557803692</v>
      </c>
      <c r="BC770" s="266">
        <f t="shared" si="643"/>
        <v>94.095151965085108</v>
      </c>
      <c r="BD770" s="211">
        <f>'F. CONVERSIÓN DE CARBÓN A CARNE'!$F$20</f>
        <v>0.16207300021353654</v>
      </c>
      <c r="BG770" s="13">
        <v>0.1</v>
      </c>
      <c r="BH770" s="13">
        <f t="shared" si="644"/>
        <v>160</v>
      </c>
      <c r="BI770">
        <f>(((((BD770+BE770+BF770)/0.738210935315612)^2)+((BH770/Q770)^2))^(1/2))*T770</f>
        <v>284.94922494356086</v>
      </c>
      <c r="BJ770">
        <f t="shared" si="667"/>
        <v>25884.949224943561</v>
      </c>
      <c r="BK770" s="13">
        <f t="shared" si="645"/>
        <v>1.01</v>
      </c>
      <c r="BL770" s="13">
        <f t="shared" si="646"/>
        <v>0.19</v>
      </c>
      <c r="BM770" s="13">
        <f t="shared" si="647"/>
        <v>1.8050000000000002</v>
      </c>
      <c r="BN770" s="13">
        <f t="shared" si="648"/>
        <v>16.02</v>
      </c>
      <c r="BO770" s="13">
        <f t="shared" si="649"/>
        <v>0.3125</v>
      </c>
      <c r="BP770" s="13">
        <f t="shared" si="650"/>
        <v>0.10149999999999999</v>
      </c>
      <c r="BQ770" s="13">
        <f>((((BJ770/(Q770+R770+S770+T770))^2)+((BK770/W770)^2))^(1/2))*AD770</f>
        <v>4.1222791382692252</v>
      </c>
      <c r="BR770" s="209">
        <f>((((BJ770/(Q770+R770+S770+T770))^2)+((BL770/X770)^2))^(1/2))*AE770</f>
        <v>0.77547825373381463</v>
      </c>
      <c r="BS770" s="209">
        <f>(((((BJ770/(Q770+R770+S770+T770))^2)+((BM770/Y770)^2))^(1/2))*AF770)</f>
        <v>7.3670434104712381</v>
      </c>
      <c r="BT770" s="209">
        <f>((((BJ770/(Q770+R770+S770+T770))^2)+((BN770/Z770)^2))^(1/2))*AG770</f>
        <v>65.385061183240566</v>
      </c>
      <c r="BU770" s="209">
        <f>((((BJ770/(Q770+R770+S770+T770))^2)+((BO770/AA770)^2))^(1/2))*AH770</f>
        <v>1.2754576541674583</v>
      </c>
      <c r="BV770" s="209">
        <f>((((BJ770/(Q770+R770+S770+T770))^2)+((BP770/AB770)^2))^(1/2))*AI770</f>
        <v>0.31529687866741324</v>
      </c>
      <c r="CI770"/>
      <c r="CJ770"/>
      <c r="CK770"/>
      <c r="CL770"/>
      <c r="CM770"/>
    </row>
    <row r="771" spans="1:91" s="65" customFormat="1" ht="12.95" customHeight="1" thickBot="1" x14ac:dyDescent="0.3">
      <c r="A771" s="13">
        <v>4.7380630119883902</v>
      </c>
      <c r="B771" s="13">
        <v>-74.084724426848496</v>
      </c>
      <c r="C771" s="13">
        <v>31</v>
      </c>
      <c r="D771" s="13">
        <v>39</v>
      </c>
      <c r="E771" s="13">
        <v>564</v>
      </c>
      <c r="F771" s="58" t="s">
        <v>13</v>
      </c>
      <c r="G771" s="59" t="s">
        <v>937</v>
      </c>
      <c r="H771" s="60" t="s">
        <v>588</v>
      </c>
      <c r="I771" s="16" t="s">
        <v>1606</v>
      </c>
      <c r="J771" s="16"/>
      <c r="K771" s="67">
        <v>40288</v>
      </c>
      <c r="L771" s="16">
        <v>12</v>
      </c>
      <c r="M771" s="16">
        <v>7</v>
      </c>
      <c r="N771" s="3">
        <f t="shared" ref="N771:N834" si="668">L771*O771</f>
        <v>360</v>
      </c>
      <c r="O771" s="3">
        <v>30</v>
      </c>
      <c r="P771" s="16" t="s">
        <v>1554</v>
      </c>
      <c r="Q771" s="62">
        <v>550</v>
      </c>
      <c r="R771" s="14"/>
      <c r="S771" s="14"/>
      <c r="T771" s="14"/>
      <c r="U771" s="17">
        <v>3.9E-2</v>
      </c>
      <c r="V771" s="33">
        <v>0.36</v>
      </c>
      <c r="W771" s="34">
        <v>1.8</v>
      </c>
      <c r="X771" s="33">
        <v>10.3</v>
      </c>
      <c r="Y771" s="29">
        <f>0.01805*1000</f>
        <v>18.05</v>
      </c>
      <c r="Z771" s="34">
        <v>311.5</v>
      </c>
      <c r="AA771" s="21">
        <f>0.003125*1000</f>
        <v>3.125</v>
      </c>
      <c r="AB771" s="216">
        <v>0.28499999999999998</v>
      </c>
      <c r="AC771" s="237">
        <f t="shared" ref="AC771:AC824" si="669">(((R771+S771+T771+Q771)*V771*12)/1000000)*EXP(U771*7)</f>
        <v>3.1218269817035803E-3</v>
      </c>
      <c r="AD771" s="22">
        <f t="shared" ref="AD771:AD824" si="670">(((R771+S771+T771+Q771)*W771*12)/1000000)*EXP(U771*7)</f>
        <v>1.5609134908517902E-2</v>
      </c>
      <c r="AE771" s="22">
        <f t="shared" ref="AE771:AE824" si="671">((R771+S771+T771+Q771)*X771*12/1000000)*EXP(U771*7)</f>
        <v>8.9318938643185769E-2</v>
      </c>
      <c r="AF771" s="22">
        <f t="shared" ref="AF771:AF824" si="672">(((R771+S771+T771+Q771)*Y771*12)/1000000)*EXP(U771*7)</f>
        <v>0.15652493616597118</v>
      </c>
      <c r="AG771" s="22">
        <f t="shared" ref="AG771:AG824" si="673">(((R771+S771+T771+Q771)*Z771*12)/1000000)*EXP(U771*7)</f>
        <v>2.701247513335181</v>
      </c>
      <c r="AH771" s="22">
        <f t="shared" ref="AH771:AH824" si="674">EXP(U771*7)*((R771+S771+T771+Q771)*AA771*12)/1000000</f>
        <v>2.7099192549510247E-2</v>
      </c>
      <c r="AI771" s="238">
        <f t="shared" ref="AI771:AI824" si="675">((R771+S771+T771+Q771)*AB771*12)/1000000</f>
        <v>1.8810000000000001E-3</v>
      </c>
      <c r="AJ771" s="247">
        <f t="shared" ref="AJ771:AJ824" si="676">IFERROR((AC771/(O771*12)),0)</f>
        <v>8.6717416158432791E-6</v>
      </c>
      <c r="AK771" s="23">
        <f t="shared" ref="AK771:AK824" si="677">IFERROR((AD771/(O771*12)),0)</f>
        <v>4.3358708079216396E-5</v>
      </c>
      <c r="AL771" s="23">
        <f t="shared" ref="AL771:AL824" si="678">IFERROR((AE771/(O771*12)),0)</f>
        <v>2.4810816289773824E-4</v>
      </c>
      <c r="AM771" s="23">
        <f t="shared" ref="AM771:AM824" si="679">IFERROR((AF771/(12*O771)),0)</f>
        <v>4.3479148934991998E-4</v>
      </c>
      <c r="AN771" s="23">
        <f t="shared" ref="AN771:AN824" si="680">IFERROR((AG771/(12*O771)),0)</f>
        <v>7.503465314819947E-3</v>
      </c>
      <c r="AO771" s="23">
        <f t="shared" ref="AO771:AO824" si="681">IFERROR((AH771/(12*O771)),0)</f>
        <v>7.5275534859750687E-5</v>
      </c>
      <c r="AP771" s="248">
        <f t="shared" ref="AP771:AP824" si="682">IFERROR((AI771/(12*O771)),0)</f>
        <v>5.2249999999999999E-6</v>
      </c>
      <c r="AQ771" s="256">
        <f t="shared" ref="AQ771:AQ824" si="683">AK771*1000000</f>
        <v>43.358708079216399</v>
      </c>
      <c r="AR771" s="257">
        <f t="shared" ref="AR771:AR824" si="684">AL771*1000000</f>
        <v>248.10816289773825</v>
      </c>
      <c r="AS771" s="257">
        <f t="shared" ref="AS771:AS824" si="685">AM771*1000000</f>
        <v>434.79148934991997</v>
      </c>
      <c r="AT771" s="257">
        <f t="shared" ref="AT771:AT824" si="686">AN771*1000000</f>
        <v>7503.4653148199468</v>
      </c>
      <c r="AU771" s="257">
        <f t="shared" ref="AU771:AU824" si="687">AO771*1000000</f>
        <v>75.275534859750692</v>
      </c>
      <c r="AV771" s="258">
        <f t="shared" ref="AV771:AV824" si="688">AP771*1000000</f>
        <v>5.2249999999999996</v>
      </c>
      <c r="AW771" s="264">
        <v>1</v>
      </c>
      <c r="AX771" s="265">
        <f t="shared" ref="AX771:AX834" si="689">AK771*1000000*AW771</f>
        <v>43.358708079216399</v>
      </c>
      <c r="AY771" s="265">
        <f t="shared" ref="AY771:AY824" si="690">AL771*1000000*AW771</f>
        <v>248.10816289773825</v>
      </c>
      <c r="AZ771" s="265">
        <f t="shared" ref="AZ771:AZ824" si="691">AM771*1000000*AW771</f>
        <v>434.79148934991997</v>
      </c>
      <c r="BA771" s="265">
        <f t="shared" ref="BA771:BA824" si="692">AN771*1000000*AW771</f>
        <v>7503.4653148199468</v>
      </c>
      <c r="BB771" s="265">
        <f t="shared" ref="BB771:BB824" si="693">AO771*1000000*AW771</f>
        <v>75.275534859750692</v>
      </c>
      <c r="BC771" s="266">
        <f t="shared" ref="BC771:BC824" si="694">AP771*1000000*AW771</f>
        <v>5.2249999999999996</v>
      </c>
      <c r="BG771" s="13">
        <v>0.1</v>
      </c>
      <c r="BH771" s="13">
        <f t="shared" ref="BH771:BH834" si="695">Q771*BG771</f>
        <v>55</v>
      </c>
      <c r="BI771"/>
      <c r="BJ771">
        <f>BH771</f>
        <v>55</v>
      </c>
      <c r="BK771" s="13">
        <f t="shared" ref="BK771:BK824" si="696">W771*0.1</f>
        <v>0.18000000000000002</v>
      </c>
      <c r="BL771" s="13">
        <f t="shared" ref="BL771:BL824" si="697">X771*0.1</f>
        <v>1.03</v>
      </c>
      <c r="BM771" s="13">
        <f t="shared" ref="BM771:BM824" si="698">Y771*0.1</f>
        <v>1.8050000000000002</v>
      </c>
      <c r="BN771" s="13">
        <f t="shared" ref="BN771:BN824" si="699">Z771*0.1</f>
        <v>31.150000000000002</v>
      </c>
      <c r="BO771" s="13">
        <f t="shared" ref="BO771:BO824" si="700">AA771*0.1</f>
        <v>0.3125</v>
      </c>
      <c r="BP771" s="13">
        <f t="shared" ref="BP771:BP824" si="701">AB771*0.1</f>
        <v>2.8499999999999998E-2</v>
      </c>
      <c r="BQ771" s="13">
        <f>((((BJ771/Q771)^2)+((BK771/W771)^2))^(1/2))*AD771</f>
        <v>2.2074650284537342E-3</v>
      </c>
      <c r="BR771" s="209">
        <f>(((((BJ771/Q771))^2)+((BL771/X771)^2))^(1/2))*AE771</f>
        <v>1.2631605440596364E-2</v>
      </c>
      <c r="BS771" s="209">
        <f>(((((BJ771/Q771))^2)+((BM771/Y771)^2))^(1/2))*AF771</f>
        <v>2.2135968757549945E-2</v>
      </c>
      <c r="BT771" s="209">
        <f>((((BJ771/Q771)^2)+((BN771/Z771)^2))^(1/2))*AG771</f>
        <v>0.38201408686852117</v>
      </c>
      <c r="BU771" s="209">
        <f>((((BJ771/Q771)^2)+((BO771/AA771)^2))^(1/2))*AH771</f>
        <v>3.8324045632877331E-3</v>
      </c>
      <c r="BV771" s="209">
        <f>((((BJ771/Q771)^2)+((BP771/AB771)^2))^(1/2))*AI771</f>
        <v>2.6601357108237925E-4</v>
      </c>
      <c r="CI771"/>
      <c r="CJ771"/>
      <c r="CK771"/>
      <c r="CL771"/>
      <c r="CM771"/>
    </row>
    <row r="772" spans="1:91" s="65" customFormat="1" ht="12.95" customHeight="1" thickBot="1" x14ac:dyDescent="0.3">
      <c r="A772" s="13">
        <v>4.7382127027967602</v>
      </c>
      <c r="B772" s="13">
        <v>-74.084675392948199</v>
      </c>
      <c r="C772" s="13">
        <v>31</v>
      </c>
      <c r="D772" s="13">
        <v>39</v>
      </c>
      <c r="E772" s="13">
        <v>564</v>
      </c>
      <c r="F772" s="58" t="s">
        <v>13</v>
      </c>
      <c r="G772" s="59" t="s">
        <v>1211</v>
      </c>
      <c r="H772" s="60" t="s">
        <v>1212</v>
      </c>
      <c r="I772" s="58" t="s">
        <v>1606</v>
      </c>
      <c r="J772" s="58"/>
      <c r="K772" s="82">
        <v>40593</v>
      </c>
      <c r="L772" s="16">
        <v>10</v>
      </c>
      <c r="M772" s="16">
        <v>7</v>
      </c>
      <c r="N772" s="3">
        <f t="shared" si="668"/>
        <v>300</v>
      </c>
      <c r="O772" s="3">
        <v>30</v>
      </c>
      <c r="P772" s="58" t="s">
        <v>1554</v>
      </c>
      <c r="Q772" s="62">
        <v>550</v>
      </c>
      <c r="R772" s="14"/>
      <c r="S772" s="14"/>
      <c r="T772" s="14"/>
      <c r="U772" s="17">
        <v>3.9E-2</v>
      </c>
      <c r="V772" s="33">
        <v>0.36</v>
      </c>
      <c r="W772" s="34">
        <v>1.8</v>
      </c>
      <c r="X772" s="33">
        <v>10.3</v>
      </c>
      <c r="Y772" s="29">
        <f>0.01805*1000</f>
        <v>18.05</v>
      </c>
      <c r="Z772" s="34">
        <v>311.5</v>
      </c>
      <c r="AA772" s="21">
        <f>0.003125*1000</f>
        <v>3.125</v>
      </c>
      <c r="AB772" s="216">
        <v>0.28499999999999998</v>
      </c>
      <c r="AC772" s="237">
        <f t="shared" si="669"/>
        <v>3.1218269817035803E-3</v>
      </c>
      <c r="AD772" s="22">
        <f t="shared" si="670"/>
        <v>1.5609134908517902E-2</v>
      </c>
      <c r="AE772" s="22">
        <f t="shared" si="671"/>
        <v>8.9318938643185769E-2</v>
      </c>
      <c r="AF772" s="22">
        <f t="shared" si="672"/>
        <v>0.15652493616597118</v>
      </c>
      <c r="AG772" s="22">
        <f t="shared" si="673"/>
        <v>2.701247513335181</v>
      </c>
      <c r="AH772" s="22">
        <f t="shared" si="674"/>
        <v>2.7099192549510247E-2</v>
      </c>
      <c r="AI772" s="238">
        <f t="shared" si="675"/>
        <v>1.8810000000000001E-3</v>
      </c>
      <c r="AJ772" s="247">
        <f t="shared" si="676"/>
        <v>8.6717416158432791E-6</v>
      </c>
      <c r="AK772" s="23">
        <f t="shared" si="677"/>
        <v>4.3358708079216396E-5</v>
      </c>
      <c r="AL772" s="23">
        <f t="shared" si="678"/>
        <v>2.4810816289773824E-4</v>
      </c>
      <c r="AM772" s="23">
        <f t="shared" si="679"/>
        <v>4.3479148934991998E-4</v>
      </c>
      <c r="AN772" s="23">
        <f t="shared" si="680"/>
        <v>7.503465314819947E-3</v>
      </c>
      <c r="AO772" s="23">
        <f t="shared" si="681"/>
        <v>7.5275534859750687E-5</v>
      </c>
      <c r="AP772" s="248">
        <f t="shared" si="682"/>
        <v>5.2249999999999999E-6</v>
      </c>
      <c r="AQ772" s="256">
        <f t="shared" si="683"/>
        <v>43.358708079216399</v>
      </c>
      <c r="AR772" s="257">
        <f t="shared" si="684"/>
        <v>248.10816289773825</v>
      </c>
      <c r="AS772" s="257">
        <f t="shared" si="685"/>
        <v>434.79148934991997</v>
      </c>
      <c r="AT772" s="257">
        <f t="shared" si="686"/>
        <v>7503.4653148199468</v>
      </c>
      <c r="AU772" s="257">
        <f t="shared" si="687"/>
        <v>75.275534859750692</v>
      </c>
      <c r="AV772" s="258">
        <f t="shared" si="688"/>
        <v>5.2249999999999996</v>
      </c>
      <c r="AW772" s="264">
        <v>1</v>
      </c>
      <c r="AX772" s="265">
        <f t="shared" si="689"/>
        <v>43.358708079216399</v>
      </c>
      <c r="AY772" s="265">
        <f t="shared" si="690"/>
        <v>248.10816289773825</v>
      </c>
      <c r="AZ772" s="265">
        <f t="shared" si="691"/>
        <v>434.79148934991997</v>
      </c>
      <c r="BA772" s="265">
        <f t="shared" si="692"/>
        <v>7503.4653148199468</v>
      </c>
      <c r="BB772" s="265">
        <f t="shared" si="693"/>
        <v>75.275534859750692</v>
      </c>
      <c r="BC772" s="266">
        <f t="shared" si="694"/>
        <v>5.2249999999999996</v>
      </c>
      <c r="BG772" s="13">
        <v>0.1</v>
      </c>
      <c r="BH772" s="13">
        <f t="shared" si="695"/>
        <v>55</v>
      </c>
      <c r="BI772"/>
      <c r="BJ772">
        <f>BH772</f>
        <v>55</v>
      </c>
      <c r="BK772" s="13">
        <f t="shared" si="696"/>
        <v>0.18000000000000002</v>
      </c>
      <c r="BL772" s="13">
        <f t="shared" si="697"/>
        <v>1.03</v>
      </c>
      <c r="BM772" s="13">
        <f t="shared" si="698"/>
        <v>1.8050000000000002</v>
      </c>
      <c r="BN772" s="13">
        <f t="shared" si="699"/>
        <v>31.150000000000002</v>
      </c>
      <c r="BO772" s="13">
        <f t="shared" si="700"/>
        <v>0.3125</v>
      </c>
      <c r="BP772" s="13">
        <f t="shared" si="701"/>
        <v>2.8499999999999998E-2</v>
      </c>
      <c r="BQ772" s="13">
        <f>((((BJ772/Q772)^2)+((BK772/W772)^2))^(1/2))*AD772</f>
        <v>2.2074650284537342E-3</v>
      </c>
      <c r="BR772" s="209">
        <f>(((((BJ772/Q772))^2)+((BL772/X772)^2))^(1/2))*AE772</f>
        <v>1.2631605440596364E-2</v>
      </c>
      <c r="BS772" s="209">
        <f>(((((BJ772/Q772))^2)+((BM772/Y772)^2))^(1/2))*AF772</f>
        <v>2.2135968757549945E-2</v>
      </c>
      <c r="BT772" s="209">
        <f>((((BJ772/Q772)^2)+((BN772/Z772)^2))^(1/2))*AG772</f>
        <v>0.38201408686852117</v>
      </c>
      <c r="BU772" s="209">
        <f>((((BJ772/Q772)^2)+((BO772/AA772)^2))^(1/2))*AH772</f>
        <v>3.8324045632877331E-3</v>
      </c>
      <c r="BV772" s="209">
        <f>((((BJ772/Q772)^2)+((BP772/AB772)^2))^(1/2))*AI772</f>
        <v>2.6601357108237925E-4</v>
      </c>
      <c r="CI772"/>
      <c r="CJ772"/>
      <c r="CK772"/>
      <c r="CL772"/>
      <c r="CM772"/>
    </row>
    <row r="773" spans="1:91" s="65" customFormat="1" ht="12.95" customHeight="1" thickBot="1" x14ac:dyDescent="0.3">
      <c r="A773" s="13">
        <v>4.7385279999999996</v>
      </c>
      <c r="B773" s="13">
        <v>-74.084654</v>
      </c>
      <c r="C773" s="13">
        <v>31</v>
      </c>
      <c r="D773" s="13">
        <v>39</v>
      </c>
      <c r="E773" s="13">
        <v>564</v>
      </c>
      <c r="F773" s="58" t="s">
        <v>13</v>
      </c>
      <c r="G773" s="59" t="s">
        <v>1228</v>
      </c>
      <c r="H773" s="60" t="s">
        <v>1229</v>
      </c>
      <c r="I773" s="16" t="s">
        <v>1606</v>
      </c>
      <c r="J773" s="16"/>
      <c r="K773" s="66">
        <v>40136</v>
      </c>
      <c r="L773" s="69">
        <f>140/30</f>
        <v>4.666666666666667</v>
      </c>
      <c r="M773" s="16">
        <v>7</v>
      </c>
      <c r="N773" s="3">
        <f t="shared" si="668"/>
        <v>140</v>
      </c>
      <c r="O773" s="3">
        <v>30</v>
      </c>
      <c r="P773" s="16" t="s">
        <v>1554</v>
      </c>
      <c r="Q773" s="16">
        <v>640</v>
      </c>
      <c r="R773" s="14"/>
      <c r="S773" s="14"/>
      <c r="T773" s="14"/>
      <c r="U773" s="17">
        <v>3.9E-2</v>
      </c>
      <c r="V773" s="33">
        <v>0.36</v>
      </c>
      <c r="W773" s="34">
        <v>1.8</v>
      </c>
      <c r="X773" s="33">
        <v>10.3</v>
      </c>
      <c r="Y773" s="29">
        <f>0.01805*1000</f>
        <v>18.05</v>
      </c>
      <c r="Z773" s="34">
        <v>311.5</v>
      </c>
      <c r="AA773" s="21">
        <f>0.003125*1000</f>
        <v>3.125</v>
      </c>
      <c r="AB773" s="216">
        <v>0.28499999999999998</v>
      </c>
      <c r="AC773" s="237">
        <f t="shared" si="669"/>
        <v>3.6326713968914382E-3</v>
      </c>
      <c r="AD773" s="22">
        <f t="shared" si="670"/>
        <v>1.8163356984457195E-2</v>
      </c>
      <c r="AE773" s="22">
        <f t="shared" si="671"/>
        <v>0.10393476496661616</v>
      </c>
      <c r="AF773" s="22">
        <f t="shared" si="672"/>
        <v>0.18213810753858464</v>
      </c>
      <c r="AG773" s="22">
        <f t="shared" si="673"/>
        <v>3.1432698336991201</v>
      </c>
      <c r="AH773" s="22">
        <f t="shared" si="674"/>
        <v>3.1533605875793742E-2</v>
      </c>
      <c r="AI773" s="238">
        <f t="shared" si="675"/>
        <v>2.1887999999999999E-3</v>
      </c>
      <c r="AJ773" s="247">
        <f t="shared" si="676"/>
        <v>1.0090753880253994E-5</v>
      </c>
      <c r="AK773" s="23">
        <f t="shared" si="677"/>
        <v>5.0453769401269983E-5</v>
      </c>
      <c r="AL773" s="23">
        <f t="shared" si="678"/>
        <v>2.8870768046282267E-4</v>
      </c>
      <c r="AM773" s="23">
        <f t="shared" si="679"/>
        <v>5.0593918760717953E-4</v>
      </c>
      <c r="AN773" s="23">
        <f t="shared" si="680"/>
        <v>8.7313050936086677E-3</v>
      </c>
      <c r="AO773" s="23">
        <f t="shared" si="681"/>
        <v>8.759334965498262E-5</v>
      </c>
      <c r="AP773" s="248">
        <f t="shared" si="682"/>
        <v>6.0799999999999994E-6</v>
      </c>
      <c r="AQ773" s="256">
        <f t="shared" si="683"/>
        <v>50.45376940126998</v>
      </c>
      <c r="AR773" s="257">
        <f t="shared" si="684"/>
        <v>288.70768046282268</v>
      </c>
      <c r="AS773" s="257">
        <f t="shared" si="685"/>
        <v>505.93918760717952</v>
      </c>
      <c r="AT773" s="257">
        <f t="shared" si="686"/>
        <v>8731.3050936086674</v>
      </c>
      <c r="AU773" s="257">
        <f t="shared" si="687"/>
        <v>87.593349654982617</v>
      </c>
      <c r="AV773" s="258">
        <f t="shared" si="688"/>
        <v>6.0799999999999992</v>
      </c>
      <c r="AW773" s="264">
        <v>1</v>
      </c>
      <c r="AX773" s="265">
        <f t="shared" si="689"/>
        <v>50.45376940126998</v>
      </c>
      <c r="AY773" s="265">
        <f t="shared" si="690"/>
        <v>288.70768046282268</v>
      </c>
      <c r="AZ773" s="265">
        <f t="shared" si="691"/>
        <v>505.93918760717952</v>
      </c>
      <c r="BA773" s="265">
        <f t="shared" si="692"/>
        <v>8731.3050936086674</v>
      </c>
      <c r="BB773" s="265">
        <f t="shared" si="693"/>
        <v>87.593349654982617</v>
      </c>
      <c r="BC773" s="266">
        <f t="shared" si="694"/>
        <v>6.0799999999999992</v>
      </c>
      <c r="BG773" s="13">
        <v>0.1</v>
      </c>
      <c r="BH773" s="13">
        <f t="shared" si="695"/>
        <v>64</v>
      </c>
      <c r="BI773"/>
      <c r="BJ773">
        <f>BH773</f>
        <v>64</v>
      </c>
      <c r="BK773" s="13">
        <f t="shared" si="696"/>
        <v>0.18000000000000002</v>
      </c>
      <c r="BL773" s="13">
        <f t="shared" si="697"/>
        <v>1.03</v>
      </c>
      <c r="BM773" s="13">
        <f t="shared" si="698"/>
        <v>1.8050000000000002</v>
      </c>
      <c r="BN773" s="13">
        <f t="shared" si="699"/>
        <v>31.150000000000002</v>
      </c>
      <c r="BO773" s="13">
        <f t="shared" si="700"/>
        <v>0.3125</v>
      </c>
      <c r="BP773" s="13">
        <f t="shared" si="701"/>
        <v>2.8499999999999998E-2</v>
      </c>
      <c r="BQ773" s="13">
        <f>((((BJ773/Q773)^2)+((BK773/W773)^2))^(1/2))*AD773</f>
        <v>2.568686578564345E-3</v>
      </c>
      <c r="BR773" s="209">
        <f>(((((BJ773/Q773))^2)+((BL773/X773)^2))^(1/2))*AE773</f>
        <v>1.4698595421784859E-2</v>
      </c>
      <c r="BS773" s="209">
        <f>(((((BJ773/Q773))^2)+((BM773/Y773)^2))^(1/2))*AF773</f>
        <v>2.5758218190603571E-2</v>
      </c>
      <c r="BT773" s="209">
        <f>((((BJ773/Q773)^2)+((BN773/Z773)^2))^(1/2))*AG773</f>
        <v>0.44452548290155197</v>
      </c>
      <c r="BU773" s="209">
        <f>((((BJ773/Q773)^2)+((BO773/AA773)^2))^(1/2))*AH773</f>
        <v>4.4595253100075437E-3</v>
      </c>
      <c r="BV773" s="209">
        <f>((((BJ773/Q773)^2)+((BP773/AB773)^2))^(1/2))*AI773</f>
        <v>3.0954306453222306E-4</v>
      </c>
      <c r="CI773"/>
      <c r="CJ773"/>
      <c r="CK773"/>
      <c r="CL773"/>
      <c r="CM773"/>
    </row>
    <row r="774" spans="1:91" s="65" customFormat="1" ht="12.95" customHeight="1" thickBot="1" x14ac:dyDescent="0.3">
      <c r="A774" s="13">
        <v>4.7389793527398103</v>
      </c>
      <c r="B774" s="13">
        <v>-74.022748121689702</v>
      </c>
      <c r="C774" s="13">
        <v>38</v>
      </c>
      <c r="D774" s="13">
        <v>39</v>
      </c>
      <c r="E774" s="13">
        <v>571</v>
      </c>
      <c r="F774" s="3" t="s">
        <v>5</v>
      </c>
      <c r="G774" s="4" t="s">
        <v>759</v>
      </c>
      <c r="H774" s="5" t="s">
        <v>760</v>
      </c>
      <c r="I774" s="14" t="s">
        <v>1611</v>
      </c>
      <c r="J774" s="3" t="s">
        <v>1616</v>
      </c>
      <c r="K774" s="6" t="s">
        <v>1618</v>
      </c>
      <c r="L774" s="15">
        <v>12</v>
      </c>
      <c r="M774" s="3">
        <v>7</v>
      </c>
      <c r="N774" s="3">
        <f t="shared" si="668"/>
        <v>348</v>
      </c>
      <c r="O774" s="3">
        <v>29</v>
      </c>
      <c r="P774" s="14" t="s">
        <v>1554</v>
      </c>
      <c r="Q774" s="3">
        <v>625</v>
      </c>
      <c r="R774" s="14"/>
      <c r="S774" s="14">
        <f>0.392899638837687*Q774</f>
        <v>245.56227427355438</v>
      </c>
      <c r="T774" s="14"/>
      <c r="U774" s="17">
        <v>3.9E-2</v>
      </c>
      <c r="V774" s="27">
        <v>2</v>
      </c>
      <c r="W774" s="28">
        <v>10</v>
      </c>
      <c r="X774" s="27">
        <v>4.3</v>
      </c>
      <c r="Y774" s="29">
        <v>18.05</v>
      </c>
      <c r="Z774" s="28">
        <v>148.69999999999999</v>
      </c>
      <c r="AA774" s="31">
        <v>3.125</v>
      </c>
      <c r="AB774" s="225">
        <v>0.90300000000000002</v>
      </c>
      <c r="AC774" s="237">
        <f t="shared" si="669"/>
        <v>2.7451967647276913E-2</v>
      </c>
      <c r="AD774" s="22">
        <f t="shared" si="670"/>
        <v>0.1372598382363846</v>
      </c>
      <c r="AE774" s="22">
        <f t="shared" si="671"/>
        <v>5.9021730441645374E-2</v>
      </c>
      <c r="AF774" s="22">
        <f t="shared" si="672"/>
        <v>0.24775400801667419</v>
      </c>
      <c r="AG774" s="22">
        <f t="shared" si="673"/>
        <v>2.0410537945750389</v>
      </c>
      <c r="AH774" s="22">
        <f t="shared" si="674"/>
        <v>4.2893699448870184E-2</v>
      </c>
      <c r="AI774" s="238">
        <f t="shared" si="675"/>
        <v>9.433412804028235E-3</v>
      </c>
      <c r="AJ774" s="247">
        <f t="shared" si="676"/>
        <v>7.8884964503669286E-5</v>
      </c>
      <c r="AK774" s="23">
        <f t="shared" si="677"/>
        <v>3.9442482251834655E-4</v>
      </c>
      <c r="AL774" s="23">
        <f t="shared" si="678"/>
        <v>1.6960267368288899E-4</v>
      </c>
      <c r="AM774" s="23">
        <f t="shared" si="679"/>
        <v>7.1193680464561547E-4</v>
      </c>
      <c r="AN774" s="23">
        <f t="shared" si="680"/>
        <v>5.8650971108478132E-3</v>
      </c>
      <c r="AO774" s="23">
        <f t="shared" si="681"/>
        <v>1.232577570369833E-4</v>
      </c>
      <c r="AP774" s="248">
        <f t="shared" si="682"/>
        <v>2.7107508057552398E-5</v>
      </c>
      <c r="AQ774" s="256">
        <f t="shared" si="683"/>
        <v>394.42482251834656</v>
      </c>
      <c r="AR774" s="257">
        <f t="shared" si="684"/>
        <v>169.60267368288899</v>
      </c>
      <c r="AS774" s="257">
        <f t="shared" si="685"/>
        <v>711.93680464561544</v>
      </c>
      <c r="AT774" s="257">
        <f t="shared" si="686"/>
        <v>5865.0971108478134</v>
      </c>
      <c r="AU774" s="257">
        <f t="shared" si="687"/>
        <v>123.25775703698331</v>
      </c>
      <c r="AV774" s="258">
        <f t="shared" si="688"/>
        <v>27.107508057552398</v>
      </c>
      <c r="AW774" s="264">
        <v>1</v>
      </c>
      <c r="AX774" s="265">
        <f t="shared" si="689"/>
        <v>394.42482251834656</v>
      </c>
      <c r="AY774" s="265">
        <f t="shared" si="690"/>
        <v>169.60267368288899</v>
      </c>
      <c r="AZ774" s="265">
        <f t="shared" si="691"/>
        <v>711.93680464561544</v>
      </c>
      <c r="BA774" s="265">
        <f t="shared" si="692"/>
        <v>5865.0971108478134</v>
      </c>
      <c r="BB774" s="265">
        <f t="shared" si="693"/>
        <v>123.25775703698331</v>
      </c>
      <c r="BC774" s="266">
        <f t="shared" si="694"/>
        <v>27.107508057552398</v>
      </c>
      <c r="BE774" s="212">
        <f>'F. CONVERSIÓN DE CARBÓN A CARNE'!$H$20</f>
        <v>8.6971304768698895E-2</v>
      </c>
      <c r="BG774" s="13">
        <v>0.1</v>
      </c>
      <c r="BH774" s="13">
        <f t="shared" si="695"/>
        <v>62.5</v>
      </c>
      <c r="BI774">
        <f>(((((BD774+BE774+BF774)/0.392899638837687)^2)+((BH774/Q774)^2))^(1/2))*S774</f>
        <v>59.646448956400562</v>
      </c>
      <c r="BJ774">
        <f>(((BH774)^2)+((BI774^2))^(1/2))</f>
        <v>3965.8964489564005</v>
      </c>
      <c r="BK774" s="13">
        <f t="shared" si="696"/>
        <v>1</v>
      </c>
      <c r="BL774" s="13">
        <f t="shared" si="697"/>
        <v>0.43</v>
      </c>
      <c r="BM774" s="13">
        <f t="shared" si="698"/>
        <v>1.8050000000000002</v>
      </c>
      <c r="BN774" s="13">
        <f t="shared" si="699"/>
        <v>14.87</v>
      </c>
      <c r="BO774" s="13">
        <f t="shared" si="700"/>
        <v>0.3125</v>
      </c>
      <c r="BP774" s="13">
        <f t="shared" si="701"/>
        <v>9.0300000000000005E-2</v>
      </c>
      <c r="BQ774" s="13">
        <f>((((BJ774/(Q774+R774+S774+T774))^2)+((BK774/W774)^2))^(1/2))*AD774</f>
        <v>0.62544571066388988</v>
      </c>
      <c r="BR774" s="209">
        <f>((((BJ774/(Q774+R774+S774+T774))^2)+((BL774/X774)^2))^(1/2))*AE774</f>
        <v>0.26894165558547267</v>
      </c>
      <c r="BS774" s="209">
        <f>(((((BJ774/(Q774+R774+S774+T774))^2)+((BM774/Y774)^2))^(1/2))*AF774)</f>
        <v>1.1289295077483212</v>
      </c>
      <c r="BT774" s="209">
        <f>((((BJ774/(Q774+R774+S774+T774))^2)+((BN774/Z774)^2))^(1/2))*AG774</f>
        <v>9.3003777175720419</v>
      </c>
      <c r="BU774" s="209">
        <f>((((BJ774/(Q774+R774+S774+T774))^2)+((BO774/AA774)^2))^(1/2))*AH774</f>
        <v>0.19545178458246559</v>
      </c>
      <c r="BV774" s="209">
        <f>((((BJ774/(Q774+R774+S774+T774))^2)+((BP774/AB774)^2))^(1/2))*AI774</f>
        <v>4.29848064154085E-2</v>
      </c>
      <c r="CI774"/>
      <c r="CJ774"/>
      <c r="CK774"/>
      <c r="CL774"/>
      <c r="CM774"/>
    </row>
    <row r="775" spans="1:91" s="65" customFormat="1" ht="12.95" customHeight="1" thickBot="1" x14ac:dyDescent="0.3">
      <c r="A775" s="13">
        <v>4.7393000000000001</v>
      </c>
      <c r="B775" s="13">
        <v>-74.022648000000004</v>
      </c>
      <c r="C775" s="13">
        <v>38</v>
      </c>
      <c r="D775" s="13">
        <v>39</v>
      </c>
      <c r="E775" s="13">
        <v>571</v>
      </c>
      <c r="F775" s="3" t="s">
        <v>47</v>
      </c>
      <c r="G775" s="4" t="s">
        <v>755</v>
      </c>
      <c r="H775" s="5" t="s">
        <v>776</v>
      </c>
      <c r="I775" s="14" t="s">
        <v>1611</v>
      </c>
      <c r="J775" s="3" t="s">
        <v>1562</v>
      </c>
      <c r="K775" s="6" t="s">
        <v>1624</v>
      </c>
      <c r="L775" s="15">
        <v>12</v>
      </c>
      <c r="M775" s="3">
        <v>3</v>
      </c>
      <c r="N775" s="3">
        <f t="shared" si="668"/>
        <v>156</v>
      </c>
      <c r="O775" s="3">
        <v>13</v>
      </c>
      <c r="P775" s="14" t="s">
        <v>1554</v>
      </c>
      <c r="Q775" s="3">
        <v>40</v>
      </c>
      <c r="R775" s="14"/>
      <c r="S775" s="14"/>
      <c r="T775" s="14"/>
      <c r="U775" s="17">
        <v>3.9E-2</v>
      </c>
      <c r="V775" s="145">
        <v>0.36</v>
      </c>
      <c r="W775" s="150">
        <v>1.8</v>
      </c>
      <c r="X775" s="152">
        <v>10.3</v>
      </c>
      <c r="Y775" s="156">
        <f>0.01805*1000</f>
        <v>18.05</v>
      </c>
      <c r="Z775" s="150">
        <v>311.5</v>
      </c>
      <c r="AA775" s="157">
        <f>0.003125*1000</f>
        <v>3.125</v>
      </c>
      <c r="AB775" s="227">
        <v>0.28499999999999998</v>
      </c>
      <c r="AC775" s="237">
        <f t="shared" si="669"/>
        <v>2.2704196230571489E-4</v>
      </c>
      <c r="AD775" s="22">
        <f t="shared" si="670"/>
        <v>1.1352098115285747E-3</v>
      </c>
      <c r="AE775" s="22">
        <f t="shared" si="671"/>
        <v>6.4959228104135101E-3</v>
      </c>
      <c r="AF775" s="22">
        <f t="shared" si="672"/>
        <v>1.138363172116154E-2</v>
      </c>
      <c r="AG775" s="22">
        <f t="shared" si="673"/>
        <v>0.196454364606195</v>
      </c>
      <c r="AH775" s="22">
        <f t="shared" si="674"/>
        <v>1.9708503672371089E-3</v>
      </c>
      <c r="AI775" s="238">
        <f t="shared" si="675"/>
        <v>1.3679999999999999E-4</v>
      </c>
      <c r="AJ775" s="247">
        <f t="shared" si="676"/>
        <v>1.4553971942674031E-6</v>
      </c>
      <c r="AK775" s="23">
        <f t="shared" si="677"/>
        <v>7.2769859713370175E-6</v>
      </c>
      <c r="AL775" s="23">
        <f t="shared" si="678"/>
        <v>4.1640530835984037E-5</v>
      </c>
      <c r="AM775" s="23">
        <f t="shared" si="679"/>
        <v>7.2971998212573977E-5</v>
      </c>
      <c r="AN775" s="23">
        <f t="shared" si="680"/>
        <v>1.2593228500397116E-3</v>
      </c>
      <c r="AO775" s="23">
        <f t="shared" si="681"/>
        <v>1.2633656200237878E-5</v>
      </c>
      <c r="AP775" s="248">
        <f t="shared" si="682"/>
        <v>8.769230769230769E-7</v>
      </c>
      <c r="AQ775" s="256">
        <f t="shared" si="683"/>
        <v>7.2769859713370177</v>
      </c>
      <c r="AR775" s="257">
        <f t="shared" si="684"/>
        <v>41.640530835984038</v>
      </c>
      <c r="AS775" s="257">
        <f t="shared" si="685"/>
        <v>72.971998212573979</v>
      </c>
      <c r="AT775" s="257">
        <f t="shared" si="686"/>
        <v>1259.3228500397115</v>
      </c>
      <c r="AU775" s="257">
        <f t="shared" si="687"/>
        <v>12.633656200237878</v>
      </c>
      <c r="AV775" s="258">
        <f t="shared" si="688"/>
        <v>0.87692307692307692</v>
      </c>
      <c r="AW775" s="264">
        <v>0</v>
      </c>
      <c r="AX775" s="265">
        <f t="shared" si="689"/>
        <v>0</v>
      </c>
      <c r="AY775" s="265">
        <f t="shared" si="690"/>
        <v>0</v>
      </c>
      <c r="AZ775" s="265">
        <f t="shared" si="691"/>
        <v>0</v>
      </c>
      <c r="BA775" s="265">
        <f t="shared" si="692"/>
        <v>0</v>
      </c>
      <c r="BB775" s="265">
        <f t="shared" si="693"/>
        <v>0</v>
      </c>
      <c r="BC775" s="266">
        <f t="shared" si="694"/>
        <v>0</v>
      </c>
      <c r="BG775" s="13">
        <v>0.1</v>
      </c>
      <c r="BH775" s="13">
        <f t="shared" si="695"/>
        <v>4</v>
      </c>
      <c r="BI775"/>
      <c r="BJ775">
        <f>BH775</f>
        <v>4</v>
      </c>
      <c r="BK775" s="13">
        <f t="shared" si="696"/>
        <v>0.18000000000000002</v>
      </c>
      <c r="BL775" s="13">
        <f t="shared" si="697"/>
        <v>1.03</v>
      </c>
      <c r="BM775" s="13">
        <f t="shared" si="698"/>
        <v>1.8050000000000002</v>
      </c>
      <c r="BN775" s="13">
        <f t="shared" si="699"/>
        <v>31.150000000000002</v>
      </c>
      <c r="BO775" s="13">
        <f t="shared" si="700"/>
        <v>0.3125</v>
      </c>
      <c r="BP775" s="13">
        <f t="shared" si="701"/>
        <v>2.8499999999999998E-2</v>
      </c>
      <c r="BQ775" s="13">
        <f>((((BJ775/Q775)^2)+((BK775/W775)^2))^(1/2))*AD775</f>
        <v>1.6054291116027156E-4</v>
      </c>
      <c r="BR775" s="209">
        <f>(((((BJ775/Q775))^2)+((BL775/X775)^2))^(1/2))*AE775</f>
        <v>9.1866221386155368E-4</v>
      </c>
      <c r="BS775" s="209">
        <f>(((((BJ775/Q775))^2)+((BM775/Y775)^2))^(1/2))*AF775</f>
        <v>1.6098886369127232E-3</v>
      </c>
      <c r="BT775" s="209">
        <f>((((BJ775/Q775)^2)+((BN775/Z775)^2))^(1/2))*AG775</f>
        <v>2.7782842681346998E-2</v>
      </c>
      <c r="BU775" s="209">
        <f>((((BJ775/Q775)^2)+((BO775/AA775)^2))^(1/2))*AH775</f>
        <v>2.7872033187547148E-4</v>
      </c>
      <c r="BV775" s="209">
        <f>((((BJ775/Q775)^2)+((BP775/AB775)^2))^(1/2))*AI775</f>
        <v>1.9346441533263941E-5</v>
      </c>
      <c r="CI775"/>
      <c r="CJ775"/>
      <c r="CK775"/>
      <c r="CL775"/>
      <c r="CM775"/>
    </row>
    <row r="776" spans="1:91" s="65" customFormat="1" ht="12.95" customHeight="1" thickBot="1" x14ac:dyDescent="0.3">
      <c r="A776" s="13">
        <v>4.7398857141946102</v>
      </c>
      <c r="B776" s="13">
        <v>-74.0940146253634</v>
      </c>
      <c r="C776" s="13">
        <v>30</v>
      </c>
      <c r="D776" s="13">
        <v>39</v>
      </c>
      <c r="E776" s="13">
        <v>30</v>
      </c>
      <c r="F776" s="3" t="s">
        <v>5</v>
      </c>
      <c r="G776" s="4" t="s">
        <v>675</v>
      </c>
      <c r="H776" s="5" t="s">
        <v>676</v>
      </c>
      <c r="I776" s="14" t="s">
        <v>1606</v>
      </c>
      <c r="J776" s="3" t="s">
        <v>1553</v>
      </c>
      <c r="K776" s="6">
        <v>40659</v>
      </c>
      <c r="L776" s="15">
        <v>12</v>
      </c>
      <c r="M776" s="3">
        <v>7</v>
      </c>
      <c r="N776" s="3">
        <f t="shared" si="668"/>
        <v>360</v>
      </c>
      <c r="O776" s="3">
        <v>30</v>
      </c>
      <c r="P776" s="14" t="s">
        <v>1554</v>
      </c>
      <c r="Q776" s="3">
        <v>900</v>
      </c>
      <c r="R776" s="14"/>
      <c r="S776" s="14"/>
      <c r="T776" s="14">
        <f>0.738210935315612*Q776</f>
        <v>664.38984178405076</v>
      </c>
      <c r="U776" s="17">
        <v>3.9E-2</v>
      </c>
      <c r="V776" s="27">
        <v>2.02</v>
      </c>
      <c r="W776" s="28">
        <v>10.1</v>
      </c>
      <c r="X776" s="27">
        <v>1.9</v>
      </c>
      <c r="Y776" s="155">
        <v>18.05</v>
      </c>
      <c r="Z776" s="28">
        <v>160.19999999999999</v>
      </c>
      <c r="AA776" s="21">
        <v>3.125</v>
      </c>
      <c r="AB776" s="222">
        <v>1.0149999999999999</v>
      </c>
      <c r="AC776" s="237">
        <f t="shared" si="669"/>
        <v>4.9824161233982714E-2</v>
      </c>
      <c r="AD776" s="22">
        <f t="shared" si="670"/>
        <v>0.24912080616991361</v>
      </c>
      <c r="AE776" s="22">
        <f t="shared" si="671"/>
        <v>4.6864310071567904E-2</v>
      </c>
      <c r="AF776" s="22">
        <f t="shared" si="672"/>
        <v>0.44521094567989511</v>
      </c>
      <c r="AG776" s="22">
        <f t="shared" si="673"/>
        <v>3.9514013018237777</v>
      </c>
      <c r="AH776" s="22">
        <f t="shared" si="674"/>
        <v>7.7079457354552475E-2</v>
      </c>
      <c r="AI776" s="238">
        <f t="shared" si="675"/>
        <v>1.9054268272929737E-2</v>
      </c>
      <c r="AJ776" s="247">
        <f t="shared" si="676"/>
        <v>1.3840044787217419E-4</v>
      </c>
      <c r="AK776" s="23">
        <f t="shared" si="677"/>
        <v>6.9200223936087112E-4</v>
      </c>
      <c r="AL776" s="23">
        <f t="shared" si="678"/>
        <v>1.3017863908768861E-4</v>
      </c>
      <c r="AM776" s="23">
        <f t="shared" si="679"/>
        <v>1.236697071333042E-3</v>
      </c>
      <c r="AN776" s="23">
        <f t="shared" si="680"/>
        <v>1.0976114727288272E-2</v>
      </c>
      <c r="AO776" s="23">
        <f t="shared" si="681"/>
        <v>2.1410960376264576E-4</v>
      </c>
      <c r="AP776" s="248">
        <f t="shared" si="682"/>
        <v>5.2928522980360378E-5</v>
      </c>
      <c r="AQ776" s="256">
        <f t="shared" si="683"/>
        <v>692.00223936087116</v>
      </c>
      <c r="AR776" s="257">
        <f t="shared" si="684"/>
        <v>130.17863908768862</v>
      </c>
      <c r="AS776" s="257">
        <f t="shared" si="685"/>
        <v>1236.697071333042</v>
      </c>
      <c r="AT776" s="257">
        <f t="shared" si="686"/>
        <v>10976.114727288272</v>
      </c>
      <c r="AU776" s="257">
        <f t="shared" si="687"/>
        <v>214.10960376264575</v>
      </c>
      <c r="AV776" s="258">
        <f t="shared" si="688"/>
        <v>52.928522980360377</v>
      </c>
      <c r="AW776" s="264">
        <v>1</v>
      </c>
      <c r="AX776" s="265">
        <f t="shared" si="689"/>
        <v>692.00223936087116</v>
      </c>
      <c r="AY776" s="265">
        <f t="shared" si="690"/>
        <v>130.17863908768862</v>
      </c>
      <c r="AZ776" s="265">
        <f t="shared" si="691"/>
        <v>1236.697071333042</v>
      </c>
      <c r="BA776" s="265">
        <f t="shared" si="692"/>
        <v>10976.114727288272</v>
      </c>
      <c r="BB776" s="265">
        <f t="shared" si="693"/>
        <v>214.10960376264575</v>
      </c>
      <c r="BC776" s="266">
        <f t="shared" si="694"/>
        <v>52.928522980360377</v>
      </c>
      <c r="BD776" s="211">
        <f>'F. CONVERSIÓN DE CARBÓN A CARNE'!$F$20</f>
        <v>0.16207300021353654</v>
      </c>
      <c r="BG776" s="13">
        <v>0.1</v>
      </c>
      <c r="BH776" s="13">
        <f t="shared" si="695"/>
        <v>90</v>
      </c>
      <c r="BI776">
        <f>(((((BD776+BE776+BF776)/0.738210935315612)^2)+((BH776/Q776)^2))^(1/2))*T776</f>
        <v>160.28393903075298</v>
      </c>
      <c r="BJ776">
        <f t="shared" ref="BJ776:BJ781" si="702">(((BH776)^2)+((BI776^2))^(1/2))</f>
        <v>8260.2839390307527</v>
      </c>
      <c r="BK776" s="13">
        <f t="shared" si="696"/>
        <v>1.01</v>
      </c>
      <c r="BL776" s="13">
        <f t="shared" si="697"/>
        <v>0.19</v>
      </c>
      <c r="BM776" s="13">
        <f t="shared" si="698"/>
        <v>1.8050000000000002</v>
      </c>
      <c r="BN776" s="13">
        <f t="shared" si="699"/>
        <v>16.02</v>
      </c>
      <c r="BO776" s="13">
        <f t="shared" si="700"/>
        <v>0.3125</v>
      </c>
      <c r="BP776" s="13">
        <f t="shared" si="701"/>
        <v>0.10149999999999999</v>
      </c>
      <c r="BQ776" s="13">
        <f t="shared" ref="BQ776:BQ781" si="703">((((BJ776/(Q776+R776+S776+T776))^2)+((BK776/W776)^2))^(1/2))*AD776</f>
        <v>1.3156423976636529</v>
      </c>
      <c r="BR776" s="209">
        <f t="shared" ref="BR776:BR781" si="704">((((BJ776/(Q776+R776+S776+T776))^2)+((BL776/X776)^2))^(1/2))*AE776</f>
        <v>0.24749708470900397</v>
      </c>
      <c r="BS776" s="209">
        <f t="shared" ref="BS776:BS781" si="705">(((((BJ776/(Q776+R776+S776+T776))^2)+((BM776/Y776)^2))^(1/2))*AF776)</f>
        <v>2.3512223047355381</v>
      </c>
      <c r="BT776" s="209">
        <f t="shared" ref="BT776:BT781" si="706">((((BJ776/(Q776+R776+S776+T776))^2)+((BN776/Z776)^2))^(1/2))*AG776</f>
        <v>20.867912089674967</v>
      </c>
      <c r="BU776" s="209">
        <f t="shared" ref="BU776:BU781" si="707">((((BJ776/(Q776+R776+S776+T776))^2)+((BO776/AA776)^2))^(1/2))*AH776</f>
        <v>0.40706757353454603</v>
      </c>
      <c r="BV776" s="209">
        <f t="shared" ref="BV776:BV781" si="708">((((BJ776/(Q776+R776+S776+T776))^2)+((BP776/AB776)^2))^(1/2))*AI776</f>
        <v>0.10062829990693604</v>
      </c>
      <c r="CI776"/>
      <c r="CJ776"/>
      <c r="CK776"/>
      <c r="CL776"/>
      <c r="CM776"/>
    </row>
    <row r="777" spans="1:91" s="65" customFormat="1" ht="12.95" customHeight="1" thickBot="1" x14ac:dyDescent="0.3">
      <c r="A777" s="13">
        <v>4.7403608559640196</v>
      </c>
      <c r="B777" s="13">
        <v>-74.0942275404024</v>
      </c>
      <c r="C777" s="13">
        <v>30</v>
      </c>
      <c r="D777" s="13">
        <v>39</v>
      </c>
      <c r="E777" s="13">
        <v>30</v>
      </c>
      <c r="F777" s="3" t="s">
        <v>5</v>
      </c>
      <c r="G777" s="4" t="s">
        <v>641</v>
      </c>
      <c r="H777" s="5" t="s">
        <v>643</v>
      </c>
      <c r="I777" s="14" t="s">
        <v>1606</v>
      </c>
      <c r="J777" s="3" t="s">
        <v>1553</v>
      </c>
      <c r="K777" s="6">
        <v>40659</v>
      </c>
      <c r="L777" s="15">
        <v>12</v>
      </c>
      <c r="M777" s="3">
        <v>7</v>
      </c>
      <c r="N777" s="3">
        <f t="shared" si="668"/>
        <v>360</v>
      </c>
      <c r="O777" s="3">
        <v>30</v>
      </c>
      <c r="P777" s="14" t="s">
        <v>1554</v>
      </c>
      <c r="Q777" s="3">
        <v>2000</v>
      </c>
      <c r="R777" s="14"/>
      <c r="S777" s="14"/>
      <c r="T777" s="14">
        <f>0.738210935315612*Q777</f>
        <v>1476.421870631224</v>
      </c>
      <c r="U777" s="17">
        <v>3.9E-2</v>
      </c>
      <c r="V777" s="27">
        <v>2.02</v>
      </c>
      <c r="W777" s="28">
        <v>10.1</v>
      </c>
      <c r="X777" s="27">
        <v>1.9</v>
      </c>
      <c r="Y777" s="155">
        <v>18.05</v>
      </c>
      <c r="Z777" s="28">
        <v>160.19999999999999</v>
      </c>
      <c r="AA777" s="21">
        <v>3.125</v>
      </c>
      <c r="AB777" s="222">
        <v>1.0149999999999999</v>
      </c>
      <c r="AC777" s="237">
        <f t="shared" si="669"/>
        <v>0.11072035829773939</v>
      </c>
      <c r="AD777" s="22">
        <f t="shared" si="670"/>
        <v>0.55360179148869704</v>
      </c>
      <c r="AE777" s="22">
        <f t="shared" si="671"/>
        <v>0.10414291127015091</v>
      </c>
      <c r="AF777" s="22">
        <f t="shared" si="672"/>
        <v>0.98935765706643364</v>
      </c>
      <c r="AG777" s="22">
        <f t="shared" si="673"/>
        <v>8.7808917818306185</v>
      </c>
      <c r="AH777" s="22">
        <f t="shared" si="674"/>
        <v>0.17128768301011663</v>
      </c>
      <c r="AI777" s="238">
        <f t="shared" si="675"/>
        <v>4.23428183842883E-2</v>
      </c>
      <c r="AJ777" s="247">
        <f t="shared" si="676"/>
        <v>3.0755655082705384E-4</v>
      </c>
      <c r="AK777" s="23">
        <f t="shared" si="677"/>
        <v>1.5377827541352695E-3</v>
      </c>
      <c r="AL777" s="23">
        <f t="shared" si="678"/>
        <v>2.8928586463930809E-4</v>
      </c>
      <c r="AM777" s="23">
        <f t="shared" si="679"/>
        <v>2.7482157140734267E-3</v>
      </c>
      <c r="AN777" s="23">
        <f t="shared" si="680"/>
        <v>2.4391366060640608E-2</v>
      </c>
      <c r="AO777" s="23">
        <f t="shared" si="681"/>
        <v>4.7579911947254617E-4</v>
      </c>
      <c r="AP777" s="248">
        <f t="shared" si="682"/>
        <v>1.1761893995635639E-4</v>
      </c>
      <c r="AQ777" s="256">
        <f t="shared" si="683"/>
        <v>1537.7827541352694</v>
      </c>
      <c r="AR777" s="257">
        <f t="shared" si="684"/>
        <v>289.2858646393081</v>
      </c>
      <c r="AS777" s="257">
        <f t="shared" si="685"/>
        <v>2748.2157140734266</v>
      </c>
      <c r="AT777" s="257">
        <f t="shared" si="686"/>
        <v>24391.366060640608</v>
      </c>
      <c r="AU777" s="257">
        <f t="shared" si="687"/>
        <v>475.79911947254618</v>
      </c>
      <c r="AV777" s="258">
        <f t="shared" si="688"/>
        <v>117.61893995635639</v>
      </c>
      <c r="AW777" s="264">
        <v>1</v>
      </c>
      <c r="AX777" s="265">
        <f t="shared" si="689"/>
        <v>1537.7827541352694</v>
      </c>
      <c r="AY777" s="265">
        <f t="shared" si="690"/>
        <v>289.2858646393081</v>
      </c>
      <c r="AZ777" s="265">
        <f t="shared" si="691"/>
        <v>2748.2157140734266</v>
      </c>
      <c r="BA777" s="265">
        <f t="shared" si="692"/>
        <v>24391.366060640608</v>
      </c>
      <c r="BB777" s="265">
        <f t="shared" si="693"/>
        <v>475.79911947254618</v>
      </c>
      <c r="BC777" s="266">
        <f t="shared" si="694"/>
        <v>117.61893995635639</v>
      </c>
      <c r="BD777" s="211">
        <f>'F. CONVERSIÓN DE CARBÓN A CARNE'!$F$20</f>
        <v>0.16207300021353654</v>
      </c>
      <c r="BG777" s="13">
        <v>0.1</v>
      </c>
      <c r="BH777" s="13">
        <f t="shared" si="695"/>
        <v>200</v>
      </c>
      <c r="BI777">
        <f>(((((BD777+BE777+BF777)/0.738210935315612)^2)+((BH777/Q777)^2))^(1/2))*T777</f>
        <v>356.18653117945109</v>
      </c>
      <c r="BJ777">
        <f t="shared" si="702"/>
        <v>40356.186531179454</v>
      </c>
      <c r="BK777" s="13">
        <f t="shared" si="696"/>
        <v>1.01</v>
      </c>
      <c r="BL777" s="13">
        <f t="shared" si="697"/>
        <v>0.19</v>
      </c>
      <c r="BM777" s="13">
        <f t="shared" si="698"/>
        <v>1.8050000000000002</v>
      </c>
      <c r="BN777" s="13">
        <f t="shared" si="699"/>
        <v>16.02</v>
      </c>
      <c r="BO777" s="13">
        <f t="shared" si="700"/>
        <v>0.3125</v>
      </c>
      <c r="BP777" s="13">
        <f t="shared" si="701"/>
        <v>0.10149999999999999</v>
      </c>
      <c r="BQ777" s="13">
        <f t="shared" si="703"/>
        <v>6.4267476491255024</v>
      </c>
      <c r="BR777" s="209">
        <f t="shared" si="704"/>
        <v>1.2089921320137083</v>
      </c>
      <c r="BS777" s="209">
        <f t="shared" si="705"/>
        <v>11.485425254130227</v>
      </c>
      <c r="BT777" s="209">
        <f t="shared" si="706"/>
        <v>101.93712607820845</v>
      </c>
      <c r="BU777" s="209">
        <f t="shared" si="707"/>
        <v>1.9884739013383359</v>
      </c>
      <c r="BV777" s="209">
        <f t="shared" si="708"/>
        <v>0.49155658939757785</v>
      </c>
      <c r="CI777"/>
      <c r="CJ777"/>
      <c r="CK777"/>
      <c r="CL777"/>
      <c r="CM777"/>
    </row>
    <row r="778" spans="1:91" s="65" customFormat="1" ht="12.95" customHeight="1" thickBot="1" x14ac:dyDescent="0.3">
      <c r="A778" s="13">
        <v>4.7403698177709801</v>
      </c>
      <c r="B778" s="13">
        <v>-74.095325837591204</v>
      </c>
      <c r="C778" s="13">
        <v>30</v>
      </c>
      <c r="D778" s="13">
        <v>39</v>
      </c>
      <c r="E778" s="13">
        <v>30</v>
      </c>
      <c r="F778" s="3" t="s">
        <v>13</v>
      </c>
      <c r="G778" s="4" t="s">
        <v>667</v>
      </c>
      <c r="H778" s="5" t="s">
        <v>668</v>
      </c>
      <c r="I778" s="14" t="s">
        <v>1606</v>
      </c>
      <c r="J778" s="3" t="s">
        <v>1559</v>
      </c>
      <c r="K778" s="6">
        <v>40631</v>
      </c>
      <c r="L778" s="15">
        <v>12</v>
      </c>
      <c r="M778" s="3">
        <v>7</v>
      </c>
      <c r="N778" s="3">
        <f t="shared" si="668"/>
        <v>360</v>
      </c>
      <c r="O778" s="3">
        <v>30</v>
      </c>
      <c r="P778" s="14" t="s">
        <v>1554</v>
      </c>
      <c r="Q778" s="3">
        <v>420</v>
      </c>
      <c r="R778" s="14">
        <f>0.565555287076649*Q778</f>
        <v>237.53322057219259</v>
      </c>
      <c r="S778" s="14"/>
      <c r="T778" s="14"/>
      <c r="U778" s="17">
        <v>3.9E-2</v>
      </c>
      <c r="V778" s="27">
        <v>2.0099999999999998</v>
      </c>
      <c r="W778" s="28">
        <v>10.050000000000001</v>
      </c>
      <c r="X778" s="27">
        <v>3.0999999999999996</v>
      </c>
      <c r="Y778" s="29">
        <v>18.05</v>
      </c>
      <c r="Z778" s="28">
        <v>154.44999999999999</v>
      </c>
      <c r="AA778" s="31">
        <v>3.125</v>
      </c>
      <c r="AB778" s="225">
        <v>0.95899999999999996</v>
      </c>
      <c r="AC778" s="237">
        <f t="shared" si="669"/>
        <v>2.0838065394903696E-2</v>
      </c>
      <c r="AD778" s="22">
        <f t="shared" si="670"/>
        <v>0.10419032697451849</v>
      </c>
      <c r="AE778" s="22">
        <f t="shared" si="671"/>
        <v>3.2138309813035552E-2</v>
      </c>
      <c r="AF778" s="22">
        <f t="shared" si="672"/>
        <v>0.187127900685578</v>
      </c>
      <c r="AG778" s="22">
        <f t="shared" si="673"/>
        <v>1.6012135324591421</v>
      </c>
      <c r="AH778" s="22">
        <f t="shared" si="674"/>
        <v>3.239748973088262E-2</v>
      </c>
      <c r="AI778" s="238">
        <f t="shared" si="675"/>
        <v>7.5668923023447911E-3</v>
      </c>
      <c r="AJ778" s="247">
        <f t="shared" si="676"/>
        <v>5.7883514985843603E-5</v>
      </c>
      <c r="AK778" s="23">
        <f t="shared" si="677"/>
        <v>2.8941757492921804E-4</v>
      </c>
      <c r="AL778" s="23">
        <f t="shared" si="678"/>
        <v>8.9273082813987639E-5</v>
      </c>
      <c r="AM778" s="23">
        <f t="shared" si="679"/>
        <v>5.1979972412660551E-4</v>
      </c>
      <c r="AN778" s="23">
        <f t="shared" si="680"/>
        <v>4.4478153679420613E-3</v>
      </c>
      <c r="AO778" s="23">
        <f t="shared" si="681"/>
        <v>8.9993027030229499E-5</v>
      </c>
      <c r="AP778" s="248">
        <f t="shared" si="682"/>
        <v>2.1019145284291088E-5</v>
      </c>
      <c r="AQ778" s="256">
        <f t="shared" si="683"/>
        <v>289.41757492921806</v>
      </c>
      <c r="AR778" s="257">
        <f t="shared" si="684"/>
        <v>89.273082813987642</v>
      </c>
      <c r="AS778" s="257">
        <f t="shared" si="685"/>
        <v>519.7997241266055</v>
      </c>
      <c r="AT778" s="257">
        <f t="shared" si="686"/>
        <v>4447.8153679420611</v>
      </c>
      <c r="AU778" s="257">
        <f t="shared" si="687"/>
        <v>89.993027030229499</v>
      </c>
      <c r="AV778" s="258">
        <f t="shared" si="688"/>
        <v>21.019145284291088</v>
      </c>
      <c r="AW778" s="264">
        <v>1</v>
      </c>
      <c r="AX778" s="265">
        <f t="shared" si="689"/>
        <v>289.41757492921806</v>
      </c>
      <c r="AY778" s="265">
        <f t="shared" si="690"/>
        <v>89.273082813987642</v>
      </c>
      <c r="AZ778" s="265">
        <f t="shared" si="691"/>
        <v>519.7997241266055</v>
      </c>
      <c r="BA778" s="265">
        <f t="shared" si="692"/>
        <v>4447.8153679420611</v>
      </c>
      <c r="BB778" s="265">
        <f t="shared" si="693"/>
        <v>89.993027030229499</v>
      </c>
      <c r="BC778" s="266">
        <f t="shared" si="694"/>
        <v>21.019145284291088</v>
      </c>
      <c r="BF778" s="210">
        <f>'F. CONVERSIÓN DE CARBÓN A CARNE'!$L$20</f>
        <v>0.24417195935985944</v>
      </c>
      <c r="BG778" s="13">
        <v>0.1</v>
      </c>
      <c r="BH778" s="13">
        <f t="shared" si="695"/>
        <v>42</v>
      </c>
      <c r="BI778">
        <f>(((((BD778+BE778+BF778)/0.565555287076649)^2)+((BH778/Q778)^2))^(1/2))*R778</f>
        <v>105.2671778707514</v>
      </c>
      <c r="BJ778">
        <f t="shared" si="702"/>
        <v>1869.2671778707513</v>
      </c>
      <c r="BK778" s="13">
        <f t="shared" si="696"/>
        <v>1.0050000000000001</v>
      </c>
      <c r="BL778" s="13">
        <f t="shared" si="697"/>
        <v>0.31</v>
      </c>
      <c r="BM778" s="13">
        <f t="shared" si="698"/>
        <v>1.8050000000000002</v>
      </c>
      <c r="BN778" s="13">
        <f t="shared" si="699"/>
        <v>15.445</v>
      </c>
      <c r="BO778" s="13">
        <f t="shared" si="700"/>
        <v>0.3125</v>
      </c>
      <c r="BP778" s="13">
        <f t="shared" si="701"/>
        <v>9.5899999999999999E-2</v>
      </c>
      <c r="BQ778" s="13">
        <f t="shared" si="703"/>
        <v>0.29638048391903637</v>
      </c>
      <c r="BR778" s="209">
        <f t="shared" si="704"/>
        <v>9.14208457859714E-2</v>
      </c>
      <c r="BS778" s="209">
        <f t="shared" si="705"/>
        <v>0.53230524723767225</v>
      </c>
      <c r="BT778" s="209">
        <f t="shared" si="706"/>
        <v>4.5548224618204136</v>
      </c>
      <c r="BU778" s="209">
        <f t="shared" si="707"/>
        <v>9.2158110671342164E-2</v>
      </c>
      <c r="BV778" s="209">
        <f t="shared" si="708"/>
        <v>2.1524831214712145E-2</v>
      </c>
      <c r="CI778"/>
      <c r="CJ778"/>
      <c r="CK778"/>
      <c r="CL778"/>
      <c r="CM778"/>
    </row>
    <row r="779" spans="1:91" s="65" customFormat="1" ht="12.95" customHeight="1" thickBot="1" x14ac:dyDescent="0.3">
      <c r="A779" s="13">
        <v>4.7404278112634701</v>
      </c>
      <c r="B779" s="13">
        <v>-74.094491219025301</v>
      </c>
      <c r="C779" s="13">
        <v>30</v>
      </c>
      <c r="D779" s="13">
        <v>39</v>
      </c>
      <c r="E779" s="13">
        <v>30</v>
      </c>
      <c r="F779" s="3" t="s">
        <v>5</v>
      </c>
      <c r="G779" s="4" t="s">
        <v>629</v>
      </c>
      <c r="H779" s="5" t="s">
        <v>630</v>
      </c>
      <c r="I779" s="14" t="s">
        <v>1606</v>
      </c>
      <c r="J779" s="3" t="s">
        <v>1553</v>
      </c>
      <c r="K779" s="6">
        <v>40659</v>
      </c>
      <c r="L779" s="15">
        <v>12</v>
      </c>
      <c r="M779" s="3">
        <v>7</v>
      </c>
      <c r="N779" s="3">
        <f t="shared" si="668"/>
        <v>360</v>
      </c>
      <c r="O779" s="3">
        <v>30</v>
      </c>
      <c r="P779" s="14" t="s">
        <v>1554</v>
      </c>
      <c r="Q779" s="3">
        <v>1600</v>
      </c>
      <c r="R779" s="14"/>
      <c r="S779" s="14"/>
      <c r="T779" s="14">
        <f>0.738210935315612*Q779</f>
        <v>1181.1374965049793</v>
      </c>
      <c r="U779" s="17">
        <v>3.9E-2</v>
      </c>
      <c r="V779" s="27">
        <v>2.02</v>
      </c>
      <c r="W779" s="28">
        <v>10.1</v>
      </c>
      <c r="X779" s="27">
        <v>1.9</v>
      </c>
      <c r="Y779" s="155">
        <v>18.05</v>
      </c>
      <c r="Z779" s="28">
        <v>160.19999999999999</v>
      </c>
      <c r="AA779" s="21">
        <v>3.125</v>
      </c>
      <c r="AB779" s="222">
        <v>1.0149999999999999</v>
      </c>
      <c r="AC779" s="237">
        <f t="shared" si="669"/>
        <v>8.857628663819149E-2</v>
      </c>
      <c r="AD779" s="22">
        <f t="shared" si="670"/>
        <v>0.44288143319095752</v>
      </c>
      <c r="AE779" s="22">
        <f t="shared" si="671"/>
        <v>8.3314329016120722E-2</v>
      </c>
      <c r="AF779" s="22">
        <f t="shared" si="672"/>
        <v>0.7914861256531468</v>
      </c>
      <c r="AG779" s="22">
        <f t="shared" si="673"/>
        <v>7.0247134254644932</v>
      </c>
      <c r="AH779" s="22">
        <f t="shared" si="674"/>
        <v>0.1370301464080933</v>
      </c>
      <c r="AI779" s="238">
        <f t="shared" si="675"/>
        <v>3.3874254707430641E-2</v>
      </c>
      <c r="AJ779" s="247">
        <f t="shared" si="676"/>
        <v>2.4604524066164303E-4</v>
      </c>
      <c r="AK779" s="23">
        <f t="shared" si="677"/>
        <v>1.2302262033082154E-3</v>
      </c>
      <c r="AL779" s="23">
        <f t="shared" si="678"/>
        <v>2.3142869171144644E-4</v>
      </c>
      <c r="AM779" s="23">
        <f t="shared" si="679"/>
        <v>2.198572571258741E-3</v>
      </c>
      <c r="AN779" s="23">
        <f t="shared" si="680"/>
        <v>1.9513092848512482E-2</v>
      </c>
      <c r="AO779" s="23">
        <f t="shared" si="681"/>
        <v>3.8063929557803693E-4</v>
      </c>
      <c r="AP779" s="248">
        <f t="shared" si="682"/>
        <v>9.4095151965085114E-5</v>
      </c>
      <c r="AQ779" s="256">
        <f t="shared" si="683"/>
        <v>1230.2262033082154</v>
      </c>
      <c r="AR779" s="257">
        <f t="shared" si="684"/>
        <v>231.42869171144645</v>
      </c>
      <c r="AS779" s="257">
        <f t="shared" si="685"/>
        <v>2198.5725712587409</v>
      </c>
      <c r="AT779" s="257">
        <f t="shared" si="686"/>
        <v>19513.092848512482</v>
      </c>
      <c r="AU779" s="257">
        <f t="shared" si="687"/>
        <v>380.63929557803692</v>
      </c>
      <c r="AV779" s="258">
        <f t="shared" si="688"/>
        <v>94.095151965085108</v>
      </c>
      <c r="AW779" s="264">
        <v>1</v>
      </c>
      <c r="AX779" s="265">
        <f t="shared" si="689"/>
        <v>1230.2262033082154</v>
      </c>
      <c r="AY779" s="265">
        <f t="shared" si="690"/>
        <v>231.42869171144645</v>
      </c>
      <c r="AZ779" s="265">
        <f t="shared" si="691"/>
        <v>2198.5725712587409</v>
      </c>
      <c r="BA779" s="265">
        <f t="shared" si="692"/>
        <v>19513.092848512482</v>
      </c>
      <c r="BB779" s="265">
        <f t="shared" si="693"/>
        <v>380.63929557803692</v>
      </c>
      <c r="BC779" s="266">
        <f t="shared" si="694"/>
        <v>94.095151965085108</v>
      </c>
      <c r="BD779" s="211">
        <f>'F. CONVERSIÓN DE CARBÓN A CARNE'!$F$20</f>
        <v>0.16207300021353654</v>
      </c>
      <c r="BG779" s="13">
        <v>0.1</v>
      </c>
      <c r="BH779" s="13">
        <f t="shared" si="695"/>
        <v>160</v>
      </c>
      <c r="BI779">
        <f>(((((BD779+BE779+BF779)/0.738210935315612)^2)+((BH779/Q779)^2))^(1/2))*T779</f>
        <v>284.94922494356086</v>
      </c>
      <c r="BJ779">
        <f t="shared" si="702"/>
        <v>25884.949224943561</v>
      </c>
      <c r="BK779" s="13">
        <f t="shared" si="696"/>
        <v>1.01</v>
      </c>
      <c r="BL779" s="13">
        <f t="shared" si="697"/>
        <v>0.19</v>
      </c>
      <c r="BM779" s="13">
        <f t="shared" si="698"/>
        <v>1.8050000000000002</v>
      </c>
      <c r="BN779" s="13">
        <f t="shared" si="699"/>
        <v>16.02</v>
      </c>
      <c r="BO779" s="13">
        <f t="shared" si="700"/>
        <v>0.3125</v>
      </c>
      <c r="BP779" s="13">
        <f t="shared" si="701"/>
        <v>0.10149999999999999</v>
      </c>
      <c r="BQ779" s="13">
        <f t="shared" si="703"/>
        <v>4.1222791382692252</v>
      </c>
      <c r="BR779" s="209">
        <f t="shared" si="704"/>
        <v>0.77547825373381463</v>
      </c>
      <c r="BS779" s="209">
        <f t="shared" si="705"/>
        <v>7.3670434104712381</v>
      </c>
      <c r="BT779" s="209">
        <f t="shared" si="706"/>
        <v>65.385061183240566</v>
      </c>
      <c r="BU779" s="209">
        <f t="shared" si="707"/>
        <v>1.2754576541674583</v>
      </c>
      <c r="BV779" s="209">
        <f t="shared" si="708"/>
        <v>0.31529687866741324</v>
      </c>
      <c r="CI779"/>
      <c r="CJ779"/>
      <c r="CK779"/>
      <c r="CL779"/>
      <c r="CM779"/>
    </row>
    <row r="780" spans="1:91" s="65" customFormat="1" ht="12.95" customHeight="1" thickBot="1" x14ac:dyDescent="0.3">
      <c r="A780" s="13">
        <v>4.7404888888888888</v>
      </c>
      <c r="B780" s="13">
        <v>-74.085061111111102</v>
      </c>
      <c r="C780" s="13">
        <v>31</v>
      </c>
      <c r="D780" s="13">
        <v>39</v>
      </c>
      <c r="E780" s="13">
        <v>564</v>
      </c>
      <c r="F780" s="3" t="s">
        <v>5</v>
      </c>
      <c r="G780" s="4" t="s">
        <v>637</v>
      </c>
      <c r="H780" s="5" t="s">
        <v>638</v>
      </c>
      <c r="I780" s="14" t="s">
        <v>1606</v>
      </c>
      <c r="J780" s="3" t="s">
        <v>1553</v>
      </c>
      <c r="K780" s="6">
        <v>40623</v>
      </c>
      <c r="L780" s="15">
        <v>12</v>
      </c>
      <c r="M780" s="3">
        <v>7</v>
      </c>
      <c r="N780" s="3">
        <f t="shared" si="668"/>
        <v>360</v>
      </c>
      <c r="O780" s="3">
        <v>30</v>
      </c>
      <c r="P780" s="14" t="s">
        <v>1554</v>
      </c>
      <c r="Q780" s="3">
        <v>510</v>
      </c>
      <c r="R780" s="14"/>
      <c r="S780" s="14"/>
      <c r="T780" s="14">
        <f>0.738210935315612*Q780</f>
        <v>376.48757701096213</v>
      </c>
      <c r="U780" s="17">
        <v>3.9E-2</v>
      </c>
      <c r="V780" s="27">
        <v>2.02</v>
      </c>
      <c r="W780" s="28">
        <v>10.1</v>
      </c>
      <c r="X780" s="27">
        <v>1.9</v>
      </c>
      <c r="Y780" s="155">
        <v>18.05</v>
      </c>
      <c r="Z780" s="28">
        <v>160.19999999999999</v>
      </c>
      <c r="AA780" s="21">
        <v>3.125</v>
      </c>
      <c r="AB780" s="222">
        <v>1.0149999999999999</v>
      </c>
      <c r="AC780" s="237">
        <f t="shared" si="669"/>
        <v>2.8233691365923543E-2</v>
      </c>
      <c r="AD780" s="22">
        <f t="shared" si="670"/>
        <v>0.14116845682961771</v>
      </c>
      <c r="AE780" s="22">
        <f t="shared" si="671"/>
        <v>2.6556442373888479E-2</v>
      </c>
      <c r="AF780" s="22">
        <f t="shared" si="672"/>
        <v>0.25228620255194056</v>
      </c>
      <c r="AG780" s="22">
        <f t="shared" si="673"/>
        <v>2.2391274043668079</v>
      </c>
      <c r="AH780" s="22">
        <f t="shared" si="674"/>
        <v>4.3678359167579735E-2</v>
      </c>
      <c r="AI780" s="238">
        <f t="shared" si="675"/>
        <v>1.0797418687993518E-2</v>
      </c>
      <c r="AJ780" s="247">
        <f t="shared" si="676"/>
        <v>7.8426920460898729E-5</v>
      </c>
      <c r="AK780" s="23">
        <f t="shared" si="677"/>
        <v>3.9213460230449364E-4</v>
      </c>
      <c r="AL780" s="23">
        <f t="shared" si="678"/>
        <v>7.3767895483023549E-5</v>
      </c>
      <c r="AM780" s="23">
        <f t="shared" si="679"/>
        <v>7.0079500708872375E-4</v>
      </c>
      <c r="AN780" s="23">
        <f t="shared" si="680"/>
        <v>6.2197983454633553E-3</v>
      </c>
      <c r="AO780" s="23">
        <f t="shared" si="681"/>
        <v>1.2132877546549927E-4</v>
      </c>
      <c r="AP780" s="248">
        <f t="shared" si="682"/>
        <v>2.9992829688870884E-5</v>
      </c>
      <c r="AQ780" s="256">
        <f t="shared" si="683"/>
        <v>392.13460230449363</v>
      </c>
      <c r="AR780" s="257">
        <f t="shared" si="684"/>
        <v>73.767895483023551</v>
      </c>
      <c r="AS780" s="257">
        <f t="shared" si="685"/>
        <v>700.79500708872376</v>
      </c>
      <c r="AT780" s="257">
        <f t="shared" si="686"/>
        <v>6219.798345463355</v>
      </c>
      <c r="AU780" s="257">
        <f t="shared" si="687"/>
        <v>121.32877546549928</v>
      </c>
      <c r="AV780" s="258">
        <f t="shared" si="688"/>
        <v>29.992829688870884</v>
      </c>
      <c r="AW780" s="264">
        <v>1</v>
      </c>
      <c r="AX780" s="265">
        <f t="shared" si="689"/>
        <v>392.13460230449363</v>
      </c>
      <c r="AY780" s="265">
        <f t="shared" si="690"/>
        <v>73.767895483023551</v>
      </c>
      <c r="AZ780" s="265">
        <f t="shared" si="691"/>
        <v>700.79500708872376</v>
      </c>
      <c r="BA780" s="265">
        <f t="shared" si="692"/>
        <v>6219.798345463355</v>
      </c>
      <c r="BB780" s="265">
        <f t="shared" si="693"/>
        <v>121.32877546549928</v>
      </c>
      <c r="BC780" s="266">
        <f t="shared" si="694"/>
        <v>29.992829688870884</v>
      </c>
      <c r="BD780" s="211">
        <f>'F. CONVERSIÓN DE CARBÓN A CARNE'!$F$20</f>
        <v>0.16207300021353654</v>
      </c>
      <c r="BG780" s="13">
        <v>0.1</v>
      </c>
      <c r="BH780" s="13">
        <f t="shared" si="695"/>
        <v>51</v>
      </c>
      <c r="BI780">
        <f>(((((BD780+BE780+BF780)/0.738210935315612)^2)+((BH780/Q780)^2))^(1/2))*T780</f>
        <v>90.827565450760034</v>
      </c>
      <c r="BJ780">
        <f t="shared" si="702"/>
        <v>2691.8275654507602</v>
      </c>
      <c r="BK780" s="13">
        <f t="shared" si="696"/>
        <v>1.01</v>
      </c>
      <c r="BL780" s="13">
        <f t="shared" si="697"/>
        <v>0.19</v>
      </c>
      <c r="BM780" s="13">
        <f t="shared" si="698"/>
        <v>1.8050000000000002</v>
      </c>
      <c r="BN780" s="13">
        <f t="shared" si="699"/>
        <v>16.02</v>
      </c>
      <c r="BO780" s="13">
        <f t="shared" si="700"/>
        <v>0.3125</v>
      </c>
      <c r="BP780" s="13">
        <f t="shared" si="701"/>
        <v>0.10149999999999999</v>
      </c>
      <c r="BQ780" s="13">
        <f t="shared" si="703"/>
        <v>0.42889168805099859</v>
      </c>
      <c r="BR780" s="209">
        <f t="shared" si="704"/>
        <v>8.0682594781871023E-2</v>
      </c>
      <c r="BS780" s="209">
        <f t="shared" si="705"/>
        <v>0.76648465042777469</v>
      </c>
      <c r="BT780" s="209">
        <f t="shared" si="706"/>
        <v>6.8028166758188098</v>
      </c>
      <c r="BU780" s="209">
        <f t="shared" si="707"/>
        <v>0.13270163615439312</v>
      </c>
      <c r="BV780" s="209">
        <f t="shared" si="708"/>
        <v>3.2804234258055245E-2</v>
      </c>
      <c r="CI780"/>
      <c r="CJ780"/>
      <c r="CK780"/>
      <c r="CL780"/>
      <c r="CM780"/>
    </row>
    <row r="781" spans="1:91" s="65" customFormat="1" ht="12.95" customHeight="1" thickBot="1" x14ac:dyDescent="0.3">
      <c r="A781" s="13">
        <v>4.7410293149654299</v>
      </c>
      <c r="B781" s="13">
        <v>-74.096076068694003</v>
      </c>
      <c r="C781" s="13">
        <v>29</v>
      </c>
      <c r="D781" s="13">
        <v>40</v>
      </c>
      <c r="E781" s="13">
        <v>59</v>
      </c>
      <c r="F781" s="3" t="s">
        <v>5</v>
      </c>
      <c r="G781" s="4" t="s">
        <v>598</v>
      </c>
      <c r="H781" s="5" t="s">
        <v>599</v>
      </c>
      <c r="I781" s="14" t="s">
        <v>1606</v>
      </c>
      <c r="J781" s="3" t="s">
        <v>1559</v>
      </c>
      <c r="K781" s="6">
        <v>40651</v>
      </c>
      <c r="L781" s="15">
        <v>12</v>
      </c>
      <c r="M781" s="3">
        <v>7</v>
      </c>
      <c r="N781" s="3">
        <f t="shared" si="668"/>
        <v>360</v>
      </c>
      <c r="O781" s="3">
        <v>30</v>
      </c>
      <c r="P781" s="14" t="s">
        <v>1554</v>
      </c>
      <c r="Q781" s="3">
        <v>6000</v>
      </c>
      <c r="R781" s="14">
        <f>0.565555287076649*Q781</f>
        <v>3393.3317224598941</v>
      </c>
      <c r="S781" s="14"/>
      <c r="T781" s="14"/>
      <c r="U781" s="17">
        <v>3.9E-2</v>
      </c>
      <c r="V781" s="27">
        <v>2.0099999999999998</v>
      </c>
      <c r="W781" s="28">
        <v>10.050000000000001</v>
      </c>
      <c r="X781" s="27">
        <v>3.0999999999999996</v>
      </c>
      <c r="Y781" s="29">
        <v>18.05</v>
      </c>
      <c r="Z781" s="28">
        <v>154.44999999999999</v>
      </c>
      <c r="AA781" s="31">
        <v>3.125</v>
      </c>
      <c r="AB781" s="225">
        <v>0.95899999999999996</v>
      </c>
      <c r="AC781" s="237">
        <f t="shared" si="669"/>
        <v>0.2976866484986242</v>
      </c>
      <c r="AD781" s="22">
        <f t="shared" si="670"/>
        <v>1.4884332424931213</v>
      </c>
      <c r="AE781" s="22">
        <f t="shared" si="671"/>
        <v>0.45911871161479356</v>
      </c>
      <c r="AF781" s="22">
        <f t="shared" si="672"/>
        <v>2.6732557240796857</v>
      </c>
      <c r="AG781" s="22">
        <f t="shared" si="673"/>
        <v>22.874479035130602</v>
      </c>
      <c r="AH781" s="22">
        <f t="shared" si="674"/>
        <v>0.46282128186975163</v>
      </c>
      <c r="AI781" s="238">
        <f t="shared" si="675"/>
        <v>0.10809846146206846</v>
      </c>
      <c r="AJ781" s="247">
        <f t="shared" si="676"/>
        <v>8.2690735694062277E-4</v>
      </c>
      <c r="AK781" s="23">
        <f t="shared" si="677"/>
        <v>4.1345367847031144E-3</v>
      </c>
      <c r="AL781" s="23">
        <f t="shared" si="678"/>
        <v>1.2753297544855376E-3</v>
      </c>
      <c r="AM781" s="23">
        <f t="shared" si="679"/>
        <v>7.4257103446657936E-3</v>
      </c>
      <c r="AN781" s="23">
        <f t="shared" si="680"/>
        <v>6.3540219542029444E-2</v>
      </c>
      <c r="AO781" s="23">
        <f t="shared" si="681"/>
        <v>1.2856146718604213E-3</v>
      </c>
      <c r="AP781" s="248">
        <f t="shared" si="682"/>
        <v>3.0027350406130126E-4</v>
      </c>
      <c r="AQ781" s="256">
        <f t="shared" si="683"/>
        <v>4134.5367847031148</v>
      </c>
      <c r="AR781" s="257">
        <f t="shared" si="684"/>
        <v>1275.3297544855375</v>
      </c>
      <c r="AS781" s="257">
        <f t="shared" si="685"/>
        <v>7425.7103446657939</v>
      </c>
      <c r="AT781" s="257">
        <f t="shared" si="686"/>
        <v>63540.219542029445</v>
      </c>
      <c r="AU781" s="257">
        <f t="shared" si="687"/>
        <v>1285.6146718604214</v>
      </c>
      <c r="AV781" s="258">
        <f t="shared" si="688"/>
        <v>300.27350406130125</v>
      </c>
      <c r="AW781" s="264">
        <v>1</v>
      </c>
      <c r="AX781" s="265">
        <f t="shared" si="689"/>
        <v>4134.5367847031148</v>
      </c>
      <c r="AY781" s="265">
        <f t="shared" si="690"/>
        <v>1275.3297544855375</v>
      </c>
      <c r="AZ781" s="265">
        <f t="shared" si="691"/>
        <v>7425.7103446657939</v>
      </c>
      <c r="BA781" s="265">
        <f t="shared" si="692"/>
        <v>63540.219542029445</v>
      </c>
      <c r="BB781" s="265">
        <f t="shared" si="693"/>
        <v>1285.6146718604214</v>
      </c>
      <c r="BC781" s="266">
        <f t="shared" si="694"/>
        <v>300.27350406130125</v>
      </c>
      <c r="BF781" s="210">
        <f>'F. CONVERSIÓN DE CARBÓN A CARNE'!$L$20</f>
        <v>0.24417195935985944</v>
      </c>
      <c r="BG781" s="13">
        <v>0.1</v>
      </c>
      <c r="BH781" s="13">
        <f t="shared" si="695"/>
        <v>600</v>
      </c>
      <c r="BI781">
        <f>(((((BD781+BE781+BF781)/0.565555287076649)^2)+((BH781/Q781)^2))^(1/2))*R781</f>
        <v>1503.8168267250201</v>
      </c>
      <c r="BJ781">
        <f t="shared" si="702"/>
        <v>361503.81682672503</v>
      </c>
      <c r="BK781" s="13">
        <f t="shared" si="696"/>
        <v>1.0050000000000001</v>
      </c>
      <c r="BL781" s="13">
        <f t="shared" si="697"/>
        <v>0.31</v>
      </c>
      <c r="BM781" s="13">
        <f t="shared" si="698"/>
        <v>1.8050000000000002</v>
      </c>
      <c r="BN781" s="13">
        <f t="shared" si="699"/>
        <v>15.445</v>
      </c>
      <c r="BO781" s="13">
        <f t="shared" si="700"/>
        <v>0.3125</v>
      </c>
      <c r="BP781" s="13">
        <f t="shared" si="701"/>
        <v>9.5899999999999999E-2</v>
      </c>
      <c r="BQ781" s="13">
        <f t="shared" si="703"/>
        <v>57.282775761366707</v>
      </c>
      <c r="BR781" s="209">
        <f t="shared" si="704"/>
        <v>17.669313916441471</v>
      </c>
      <c r="BS781" s="209">
        <f t="shared" si="705"/>
        <v>102.88100522315116</v>
      </c>
      <c r="BT781" s="209">
        <f t="shared" si="706"/>
        <v>880.33081754657587</v>
      </c>
      <c r="BU781" s="209">
        <f t="shared" si="707"/>
        <v>17.81180838350955</v>
      </c>
      <c r="BV781" s="209">
        <f t="shared" si="708"/>
        <v>4.160199968195097</v>
      </c>
      <c r="CI781"/>
      <c r="CJ781"/>
      <c r="CK781"/>
      <c r="CL781"/>
      <c r="CM781"/>
    </row>
    <row r="782" spans="1:91" s="65" customFormat="1" ht="12.95" customHeight="1" thickBot="1" x14ac:dyDescent="0.3">
      <c r="A782" s="13">
        <v>4.7416919430928104</v>
      </c>
      <c r="B782" s="13">
        <v>-74.099172159336305</v>
      </c>
      <c r="C782" s="13">
        <v>29</v>
      </c>
      <c r="D782" s="13">
        <v>40</v>
      </c>
      <c r="E782" s="13">
        <v>59</v>
      </c>
      <c r="F782" s="83" t="s">
        <v>13</v>
      </c>
      <c r="G782" s="59" t="s">
        <v>1453</v>
      </c>
      <c r="H782" s="60" t="s">
        <v>1454</v>
      </c>
      <c r="I782" s="97" t="s">
        <v>1606</v>
      </c>
      <c r="J782" s="103"/>
      <c r="K782" s="98">
        <v>41073</v>
      </c>
      <c r="L782" s="97">
        <v>4</v>
      </c>
      <c r="M782" s="16">
        <v>7</v>
      </c>
      <c r="N782" s="3">
        <f t="shared" si="668"/>
        <v>120</v>
      </c>
      <c r="O782" s="3">
        <v>30</v>
      </c>
      <c r="P782" s="16" t="s">
        <v>1632</v>
      </c>
      <c r="Q782" s="62">
        <v>550</v>
      </c>
      <c r="R782" s="14"/>
      <c r="S782" s="14"/>
      <c r="T782" s="14"/>
      <c r="U782" s="17">
        <v>3.9E-2</v>
      </c>
      <c r="V782" s="33">
        <v>0.36</v>
      </c>
      <c r="W782" s="34">
        <v>1.8</v>
      </c>
      <c r="X782" s="33">
        <v>10.3</v>
      </c>
      <c r="Y782" s="29">
        <f>0.01805*1000</f>
        <v>18.05</v>
      </c>
      <c r="Z782" s="34">
        <v>311.5</v>
      </c>
      <c r="AA782" s="21">
        <f>0.003125*1000</f>
        <v>3.125</v>
      </c>
      <c r="AB782" s="216">
        <v>0.28499999999999998</v>
      </c>
      <c r="AC782" s="237">
        <f t="shared" si="669"/>
        <v>3.1218269817035803E-3</v>
      </c>
      <c r="AD782" s="22">
        <f t="shared" si="670"/>
        <v>1.5609134908517902E-2</v>
      </c>
      <c r="AE782" s="22">
        <f t="shared" si="671"/>
        <v>8.9318938643185769E-2</v>
      </c>
      <c r="AF782" s="22">
        <f t="shared" si="672"/>
        <v>0.15652493616597118</v>
      </c>
      <c r="AG782" s="22">
        <f t="shared" si="673"/>
        <v>2.701247513335181</v>
      </c>
      <c r="AH782" s="22">
        <f t="shared" si="674"/>
        <v>2.7099192549510247E-2</v>
      </c>
      <c r="AI782" s="238">
        <f t="shared" si="675"/>
        <v>1.8810000000000001E-3</v>
      </c>
      <c r="AJ782" s="247">
        <f t="shared" si="676"/>
        <v>8.6717416158432791E-6</v>
      </c>
      <c r="AK782" s="23">
        <f t="shared" si="677"/>
        <v>4.3358708079216396E-5</v>
      </c>
      <c r="AL782" s="23">
        <f t="shared" si="678"/>
        <v>2.4810816289773824E-4</v>
      </c>
      <c r="AM782" s="23">
        <f t="shared" si="679"/>
        <v>4.3479148934991998E-4</v>
      </c>
      <c r="AN782" s="23">
        <f t="shared" si="680"/>
        <v>7.503465314819947E-3</v>
      </c>
      <c r="AO782" s="23">
        <f t="shared" si="681"/>
        <v>7.5275534859750687E-5</v>
      </c>
      <c r="AP782" s="248">
        <f t="shared" si="682"/>
        <v>5.2249999999999999E-6</v>
      </c>
      <c r="AQ782" s="256">
        <f t="shared" si="683"/>
        <v>43.358708079216399</v>
      </c>
      <c r="AR782" s="257">
        <f t="shared" si="684"/>
        <v>248.10816289773825</v>
      </c>
      <c r="AS782" s="257">
        <f t="shared" si="685"/>
        <v>434.79148934991997</v>
      </c>
      <c r="AT782" s="257">
        <f t="shared" si="686"/>
        <v>7503.4653148199468</v>
      </c>
      <c r="AU782" s="257">
        <f t="shared" si="687"/>
        <v>75.275534859750692</v>
      </c>
      <c r="AV782" s="258">
        <f t="shared" si="688"/>
        <v>5.2249999999999996</v>
      </c>
      <c r="AW782" s="264">
        <v>1</v>
      </c>
      <c r="AX782" s="265">
        <f t="shared" si="689"/>
        <v>43.358708079216399</v>
      </c>
      <c r="AY782" s="265">
        <f t="shared" si="690"/>
        <v>248.10816289773825</v>
      </c>
      <c r="AZ782" s="265">
        <f t="shared" si="691"/>
        <v>434.79148934991997</v>
      </c>
      <c r="BA782" s="265">
        <f t="shared" si="692"/>
        <v>7503.4653148199468</v>
      </c>
      <c r="BB782" s="265">
        <f t="shared" si="693"/>
        <v>75.275534859750692</v>
      </c>
      <c r="BC782" s="266">
        <f t="shared" si="694"/>
        <v>5.2249999999999996</v>
      </c>
      <c r="BG782" s="13">
        <v>0.1</v>
      </c>
      <c r="BH782" s="13">
        <f t="shared" si="695"/>
        <v>55</v>
      </c>
      <c r="BI782"/>
      <c r="BJ782">
        <f>BH782</f>
        <v>55</v>
      </c>
      <c r="BK782" s="13">
        <f t="shared" si="696"/>
        <v>0.18000000000000002</v>
      </c>
      <c r="BL782" s="13">
        <f t="shared" si="697"/>
        <v>1.03</v>
      </c>
      <c r="BM782" s="13">
        <f t="shared" si="698"/>
        <v>1.8050000000000002</v>
      </c>
      <c r="BN782" s="13">
        <f t="shared" si="699"/>
        <v>31.150000000000002</v>
      </c>
      <c r="BO782" s="13">
        <f t="shared" si="700"/>
        <v>0.3125</v>
      </c>
      <c r="BP782" s="13">
        <f t="shared" si="701"/>
        <v>2.8499999999999998E-2</v>
      </c>
      <c r="BQ782" s="13">
        <f>((((BJ782/Q782)^2)+((BK782/W782)^2))^(1/2))*AD782</f>
        <v>2.2074650284537342E-3</v>
      </c>
      <c r="BR782" s="209">
        <f>(((((BJ782/Q782))^2)+((BL782/X782)^2))^(1/2))*AE782</f>
        <v>1.2631605440596364E-2</v>
      </c>
      <c r="BS782" s="209">
        <f>(((((BJ782/Q782))^2)+((BM782/Y782)^2))^(1/2))*AF782</f>
        <v>2.2135968757549945E-2</v>
      </c>
      <c r="BT782" s="209">
        <f>((((BJ782/Q782)^2)+((BN782/Z782)^2))^(1/2))*AG782</f>
        <v>0.38201408686852117</v>
      </c>
      <c r="BU782" s="209">
        <f>((((BJ782/Q782)^2)+((BO782/AA782)^2))^(1/2))*AH782</f>
        <v>3.8324045632877331E-3</v>
      </c>
      <c r="BV782" s="209">
        <f>((((BJ782/Q782)^2)+((BP782/AB782)^2))^(1/2))*AI782</f>
        <v>2.6601357108237925E-4</v>
      </c>
      <c r="CI782"/>
      <c r="CJ782"/>
      <c r="CK782"/>
      <c r="CL782"/>
      <c r="CM782"/>
    </row>
    <row r="783" spans="1:91" ht="12.95" customHeight="1" thickBot="1" x14ac:dyDescent="0.3">
      <c r="A783" s="13">
        <v>4.7419744603798</v>
      </c>
      <c r="B783" s="13">
        <v>-74.099104938428695</v>
      </c>
      <c r="C783" s="13">
        <v>29</v>
      </c>
      <c r="D783" s="13">
        <v>40</v>
      </c>
      <c r="E783" s="13">
        <v>59</v>
      </c>
      <c r="F783" s="3" t="s">
        <v>5</v>
      </c>
      <c r="G783" s="4" t="s">
        <v>836</v>
      </c>
      <c r="H783" s="5" t="s">
        <v>837</v>
      </c>
      <c r="I783" s="14" t="s">
        <v>1606</v>
      </c>
      <c r="J783" s="3" t="s">
        <v>1629</v>
      </c>
      <c r="K783" s="6">
        <v>40651</v>
      </c>
      <c r="L783" s="15">
        <v>12</v>
      </c>
      <c r="M783" s="3">
        <v>7</v>
      </c>
      <c r="N783" s="3">
        <f t="shared" si="668"/>
        <v>360</v>
      </c>
      <c r="O783" s="3">
        <v>30</v>
      </c>
      <c r="P783" s="14" t="s">
        <v>1593</v>
      </c>
      <c r="Q783" s="3">
        <v>1000</v>
      </c>
      <c r="R783" s="14"/>
      <c r="S783" s="14"/>
      <c r="T783" s="14"/>
      <c r="U783" s="17">
        <v>3.9E-2</v>
      </c>
      <c r="V783" s="143">
        <v>2.8800000000000002E-3</v>
      </c>
      <c r="W783" s="143">
        <v>3.2000000000000002E-3</v>
      </c>
      <c r="X783" s="143">
        <v>7.5000000000000002E-4</v>
      </c>
      <c r="Y783" s="146">
        <v>4.0000000000000003E-5</v>
      </c>
      <c r="Z783" s="143">
        <v>6.7999999999999996E-3</v>
      </c>
      <c r="AA783" s="146">
        <v>2.64</v>
      </c>
      <c r="AB783" s="221">
        <v>1.4999999999999999E-2</v>
      </c>
      <c r="AC783" s="237">
        <f t="shared" si="669"/>
        <v>4.5408392461142987E-5</v>
      </c>
      <c r="AD783" s="22">
        <f t="shared" si="670"/>
        <v>5.045376940126999E-5</v>
      </c>
      <c r="AE783" s="22">
        <f t="shared" si="671"/>
        <v>1.1825102203422653E-5</v>
      </c>
      <c r="AF783" s="22">
        <f t="shared" si="672"/>
        <v>6.3067211751587475E-7</v>
      </c>
      <c r="AG783" s="22">
        <f t="shared" si="673"/>
        <v>1.072142599776987E-4</v>
      </c>
      <c r="AH783" s="22">
        <f t="shared" si="674"/>
        <v>4.1624359756047738E-2</v>
      </c>
      <c r="AI783" s="238">
        <f t="shared" si="675"/>
        <v>1.8000000000000001E-4</v>
      </c>
      <c r="AJ783" s="247">
        <f t="shared" si="676"/>
        <v>1.2613442350317495E-7</v>
      </c>
      <c r="AK783" s="23">
        <f t="shared" si="677"/>
        <v>1.4014935944797219E-7</v>
      </c>
      <c r="AL783" s="23">
        <f t="shared" si="678"/>
        <v>3.2847506120618483E-8</v>
      </c>
      <c r="AM783" s="23">
        <f t="shared" si="679"/>
        <v>1.751866993099652E-9</v>
      </c>
      <c r="AN783" s="23">
        <f t="shared" si="680"/>
        <v>2.9781738882694085E-7</v>
      </c>
      <c r="AO783" s="23">
        <f t="shared" si="681"/>
        <v>1.1562322154457705E-4</v>
      </c>
      <c r="AP783" s="248">
        <f t="shared" si="682"/>
        <v>5.0000000000000008E-7</v>
      </c>
      <c r="AQ783" s="256">
        <f t="shared" si="683"/>
        <v>0.14014935944797219</v>
      </c>
      <c r="AR783" s="257">
        <f t="shared" si="684"/>
        <v>3.2847506120618486E-2</v>
      </c>
      <c r="AS783" s="257">
        <f t="shared" si="685"/>
        <v>1.7518669930996521E-3</v>
      </c>
      <c r="AT783" s="257">
        <f t="shared" si="686"/>
        <v>0.29781738882694087</v>
      </c>
      <c r="AU783" s="257">
        <f t="shared" si="687"/>
        <v>115.62322154457705</v>
      </c>
      <c r="AV783" s="258">
        <f t="shared" si="688"/>
        <v>0.50000000000000011</v>
      </c>
      <c r="AW783" s="264">
        <v>1</v>
      </c>
      <c r="AX783" s="265">
        <f t="shared" si="689"/>
        <v>0.14014935944797219</v>
      </c>
      <c r="AY783" s="265">
        <f t="shared" si="690"/>
        <v>3.2847506120618486E-2</v>
      </c>
      <c r="AZ783" s="265">
        <f t="shared" si="691"/>
        <v>1.7518669930996521E-3</v>
      </c>
      <c r="BA783" s="265">
        <f t="shared" si="692"/>
        <v>0.29781738882694087</v>
      </c>
      <c r="BB783" s="265">
        <f t="shared" si="693"/>
        <v>115.62322154457705</v>
      </c>
      <c r="BC783" s="266">
        <f t="shared" si="694"/>
        <v>0.50000000000000011</v>
      </c>
      <c r="BG783" s="13">
        <v>0.1</v>
      </c>
      <c r="BH783" s="13">
        <f t="shared" si="695"/>
        <v>100</v>
      </c>
      <c r="BI783"/>
      <c r="BJ783">
        <f>BH783</f>
        <v>100</v>
      </c>
      <c r="BK783" s="13">
        <f t="shared" si="696"/>
        <v>3.2000000000000003E-4</v>
      </c>
      <c r="BL783" s="13">
        <f t="shared" si="697"/>
        <v>7.5000000000000007E-5</v>
      </c>
      <c r="BM783" s="13">
        <f t="shared" si="698"/>
        <v>4.0000000000000007E-6</v>
      </c>
      <c r="BN783" s="13">
        <f t="shared" si="699"/>
        <v>6.8000000000000005E-4</v>
      </c>
      <c r="BO783" s="13">
        <f t="shared" si="700"/>
        <v>0.26400000000000001</v>
      </c>
      <c r="BP783" s="13">
        <f t="shared" si="701"/>
        <v>1.5E-3</v>
      </c>
      <c r="BQ783" s="13">
        <f>((((BJ783/Q783)^2)+((BK783/W783)^2))^(1/2))*AD783</f>
        <v>7.1352404960120705E-6</v>
      </c>
      <c r="BR783" s="209">
        <f>(((((BJ783/Q783))^2)+((BL783/X783)^2))^(1/2))*AE783</f>
        <v>1.6723219912528289E-6</v>
      </c>
      <c r="BS783" s="209">
        <f>(((((BJ783/Q783))^2)+((BM783/Y783)^2))^(1/2))*AF783</f>
        <v>8.9190506200150857E-8</v>
      </c>
      <c r="BT783" s="209">
        <f>((((BJ783/Q783)^2)+((BN783/Z783)^2))^(1/2))*AG783</f>
        <v>1.5162386054025646E-5</v>
      </c>
      <c r="BU783" s="209">
        <f>((((BJ783/Q783)^2)+((BO783/AA783)^2))^(1/2))*AH783</f>
        <v>5.8865734092099576E-3</v>
      </c>
      <c r="BV783" s="209">
        <f>((((BJ783/Q783)^2)+((BP783/AB783)^2))^(1/2))*AI783</f>
        <v>2.5455844122715716E-5</v>
      </c>
      <c r="CI783"/>
      <c r="CJ783"/>
      <c r="CK783"/>
      <c r="CL783"/>
      <c r="CM783"/>
    </row>
    <row r="784" spans="1:91" s="65" customFormat="1" ht="12.95" customHeight="1" thickBot="1" x14ac:dyDescent="0.3">
      <c r="A784" s="13">
        <v>4.7423861111111112</v>
      </c>
      <c r="B784" s="13">
        <v>-74.038383333333329</v>
      </c>
      <c r="C784" s="13">
        <v>36</v>
      </c>
      <c r="D784" s="13">
        <v>40</v>
      </c>
      <c r="E784" s="13">
        <v>594</v>
      </c>
      <c r="F784" s="58" t="s">
        <v>13</v>
      </c>
      <c r="G784" s="59" t="s">
        <v>1042</v>
      </c>
      <c r="H784" s="60" t="s">
        <v>1043</v>
      </c>
      <c r="I784" s="16" t="s">
        <v>1611</v>
      </c>
      <c r="J784" s="16"/>
      <c r="K784" s="66">
        <v>40121</v>
      </c>
      <c r="L784" s="69">
        <f>140/30</f>
        <v>4.666666666666667</v>
      </c>
      <c r="M784" s="16">
        <v>7</v>
      </c>
      <c r="N784" s="3">
        <f t="shared" si="668"/>
        <v>140</v>
      </c>
      <c r="O784" s="3">
        <v>30</v>
      </c>
      <c r="P784" s="16" t="s">
        <v>1593</v>
      </c>
      <c r="Q784" s="16">
        <v>160</v>
      </c>
      <c r="R784" s="14"/>
      <c r="S784" s="14"/>
      <c r="T784" s="14"/>
      <c r="U784" s="17">
        <v>3.9E-2</v>
      </c>
      <c r="V784" s="143">
        <v>2.8800000000000002E-3</v>
      </c>
      <c r="W784" s="143">
        <v>3.2000000000000002E-3</v>
      </c>
      <c r="X784" s="143">
        <v>7.5000000000000002E-4</v>
      </c>
      <c r="Y784" s="146">
        <v>4.0000000000000003E-5</v>
      </c>
      <c r="Z784" s="143">
        <v>6.7999999999999996E-3</v>
      </c>
      <c r="AA784" s="146">
        <v>2.64</v>
      </c>
      <c r="AB784" s="221">
        <v>1.4999999999999999E-2</v>
      </c>
      <c r="AC784" s="237">
        <f t="shared" si="669"/>
        <v>7.2653427937828781E-6</v>
      </c>
      <c r="AD784" s="22">
        <f t="shared" si="670"/>
        <v>8.0726031042031971E-6</v>
      </c>
      <c r="AE784" s="22">
        <f t="shared" si="671"/>
        <v>1.8920163525476245E-6</v>
      </c>
      <c r="AF784" s="22">
        <f t="shared" si="672"/>
        <v>1.0090753880253999E-7</v>
      </c>
      <c r="AG784" s="22">
        <f t="shared" si="673"/>
        <v>1.7154281596431789E-5</v>
      </c>
      <c r="AH784" s="22">
        <f t="shared" si="674"/>
        <v>6.6598975609676384E-3</v>
      </c>
      <c r="AI784" s="238">
        <f t="shared" si="675"/>
        <v>2.8799999999999999E-5</v>
      </c>
      <c r="AJ784" s="247">
        <f t="shared" si="676"/>
        <v>2.0181507760507996E-8</v>
      </c>
      <c r="AK784" s="23">
        <f t="shared" si="677"/>
        <v>2.2423897511675547E-8</v>
      </c>
      <c r="AL784" s="23">
        <f t="shared" si="678"/>
        <v>5.2556009792989567E-9</v>
      </c>
      <c r="AM784" s="23">
        <f t="shared" si="679"/>
        <v>2.802987188959444E-10</v>
      </c>
      <c r="AN784" s="23">
        <f t="shared" si="680"/>
        <v>4.7650782212310526E-8</v>
      </c>
      <c r="AO784" s="23">
        <f t="shared" si="681"/>
        <v>1.8499715447132328E-5</v>
      </c>
      <c r="AP784" s="248">
        <f t="shared" si="682"/>
        <v>8.0000000000000002E-8</v>
      </c>
      <c r="AQ784" s="256">
        <f t="shared" si="683"/>
        <v>2.2423897511675547E-2</v>
      </c>
      <c r="AR784" s="257">
        <f t="shared" si="684"/>
        <v>5.2556009792989571E-3</v>
      </c>
      <c r="AS784" s="257">
        <f t="shared" si="685"/>
        <v>2.8029871889594441E-4</v>
      </c>
      <c r="AT784" s="257">
        <f t="shared" si="686"/>
        <v>4.7650782212310526E-2</v>
      </c>
      <c r="AU784" s="257">
        <f t="shared" si="687"/>
        <v>18.499715447132328</v>
      </c>
      <c r="AV784" s="258">
        <f t="shared" si="688"/>
        <v>0.08</v>
      </c>
      <c r="AW784" s="264">
        <v>1</v>
      </c>
      <c r="AX784" s="265">
        <f t="shared" si="689"/>
        <v>2.2423897511675547E-2</v>
      </c>
      <c r="AY784" s="265">
        <f t="shared" si="690"/>
        <v>5.2556009792989571E-3</v>
      </c>
      <c r="AZ784" s="265">
        <f t="shared" si="691"/>
        <v>2.8029871889594441E-4</v>
      </c>
      <c r="BA784" s="265">
        <f t="shared" si="692"/>
        <v>4.7650782212310526E-2</v>
      </c>
      <c r="BB784" s="265">
        <f t="shared" si="693"/>
        <v>18.499715447132328</v>
      </c>
      <c r="BC784" s="266">
        <f t="shared" si="694"/>
        <v>0.08</v>
      </c>
      <c r="BG784" s="13">
        <v>0.1</v>
      </c>
      <c r="BH784" s="13">
        <f t="shared" si="695"/>
        <v>16</v>
      </c>
      <c r="BI784"/>
      <c r="BJ784">
        <f>BH784</f>
        <v>16</v>
      </c>
      <c r="BK784" s="13">
        <f t="shared" si="696"/>
        <v>3.2000000000000003E-4</v>
      </c>
      <c r="BL784" s="13">
        <f t="shared" si="697"/>
        <v>7.5000000000000007E-5</v>
      </c>
      <c r="BM784" s="13">
        <f t="shared" si="698"/>
        <v>4.0000000000000007E-6</v>
      </c>
      <c r="BN784" s="13">
        <f t="shared" si="699"/>
        <v>6.8000000000000005E-4</v>
      </c>
      <c r="BO784" s="13">
        <f t="shared" si="700"/>
        <v>0.26400000000000001</v>
      </c>
      <c r="BP784" s="13">
        <f t="shared" si="701"/>
        <v>1.5E-3</v>
      </c>
      <c r="BQ784" s="13">
        <f>((((BJ784/Q784)^2)+((BK784/W784)^2))^(1/2))*AD784</f>
        <v>1.1416384793619312E-6</v>
      </c>
      <c r="BR784" s="209">
        <f>(((((BJ784/Q784))^2)+((BL784/X784)^2))^(1/2))*AE784</f>
        <v>2.6757151860045261E-7</v>
      </c>
      <c r="BS784" s="209">
        <f>(((((BJ784/Q784))^2)+((BM784/Y784)^2))^(1/2))*AF784</f>
        <v>1.4270480992024142E-8</v>
      </c>
      <c r="BT784" s="209">
        <f>((((BJ784/Q784)^2)+((BN784/Z784)^2))^(1/2))*AG784</f>
        <v>2.425981768644103E-6</v>
      </c>
      <c r="BU784" s="209">
        <f>((((BJ784/Q784)^2)+((BO784/AA784)^2))^(1/2))*AH784</f>
        <v>9.4185174547359329E-4</v>
      </c>
      <c r="BV784" s="209">
        <f>((((BJ784/Q784)^2)+((BP784/AB784)^2))^(1/2))*AI784</f>
        <v>4.0729350596345147E-6</v>
      </c>
      <c r="CI784"/>
      <c r="CJ784"/>
      <c r="CK784"/>
      <c r="CL784"/>
      <c r="CM784"/>
    </row>
    <row r="785" spans="1:91" s="65" customFormat="1" ht="12.95" customHeight="1" thickBot="1" x14ac:dyDescent="0.3">
      <c r="A785" s="24">
        <v>4.7424776219397602</v>
      </c>
      <c r="B785" s="24">
        <v>-74.101121177340701</v>
      </c>
      <c r="C785" s="13">
        <v>29</v>
      </c>
      <c r="D785" s="13">
        <v>40</v>
      </c>
      <c r="E785" s="24">
        <v>59</v>
      </c>
      <c r="F785" s="114" t="s">
        <v>131</v>
      </c>
      <c r="G785" s="115" t="s">
        <v>623</v>
      </c>
      <c r="H785" s="38" t="s">
        <v>624</v>
      </c>
      <c r="I785" s="132" t="s">
        <v>1606</v>
      </c>
      <c r="J785" s="114" t="s">
        <v>1588</v>
      </c>
      <c r="K785" s="116">
        <v>40651</v>
      </c>
      <c r="L785" s="133">
        <v>12</v>
      </c>
      <c r="M785" s="114">
        <v>7</v>
      </c>
      <c r="N785" s="114">
        <f t="shared" si="668"/>
        <v>360</v>
      </c>
      <c r="O785" s="114">
        <v>30</v>
      </c>
      <c r="P785" s="132" t="s">
        <v>1554</v>
      </c>
      <c r="Q785" s="114">
        <v>3600</v>
      </c>
      <c r="R785" s="132"/>
      <c r="S785" s="132"/>
      <c r="T785" s="132"/>
      <c r="U785" s="134">
        <v>3.9E-2</v>
      </c>
      <c r="V785" s="135">
        <v>0.36</v>
      </c>
      <c r="W785" s="136">
        <v>1.8</v>
      </c>
      <c r="X785" s="135">
        <v>10.3</v>
      </c>
      <c r="Y785" s="137">
        <f>0.01805*1000</f>
        <v>18.05</v>
      </c>
      <c r="Z785" s="136">
        <v>311.5</v>
      </c>
      <c r="AA785" s="113">
        <f>0.003125*1000</f>
        <v>3.125</v>
      </c>
      <c r="AB785" s="229">
        <v>0.28499999999999998</v>
      </c>
      <c r="AC785" s="239">
        <f t="shared" si="669"/>
        <v>2.0433776607514345E-2</v>
      </c>
      <c r="AD785" s="138">
        <f t="shared" si="670"/>
        <v>0.10216888303757171</v>
      </c>
      <c r="AE785" s="138">
        <f t="shared" si="671"/>
        <v>0.58463305293721601</v>
      </c>
      <c r="AF785" s="138">
        <f t="shared" si="672"/>
        <v>1.0245268549045388</v>
      </c>
      <c r="AG785" s="138">
        <f t="shared" si="673"/>
        <v>17.680892814557549</v>
      </c>
      <c r="AH785" s="138">
        <f t="shared" si="674"/>
        <v>0.1773765330513398</v>
      </c>
      <c r="AI785" s="240">
        <f t="shared" si="675"/>
        <v>1.2312E-2</v>
      </c>
      <c r="AJ785" s="249">
        <f t="shared" si="676"/>
        <v>5.6760490576428735E-5</v>
      </c>
      <c r="AK785" s="139">
        <f t="shared" si="677"/>
        <v>2.8380245288214367E-4</v>
      </c>
      <c r="AL785" s="139">
        <f t="shared" si="678"/>
        <v>1.6239807026033777E-3</v>
      </c>
      <c r="AM785" s="139">
        <f t="shared" si="679"/>
        <v>2.8459079302903855E-3</v>
      </c>
      <c r="AN785" s="139">
        <f t="shared" si="680"/>
        <v>4.9113591151548744E-2</v>
      </c>
      <c r="AO785" s="139">
        <f t="shared" si="681"/>
        <v>4.9271259180927722E-4</v>
      </c>
      <c r="AP785" s="250">
        <f t="shared" si="682"/>
        <v>3.4199999999999998E-5</v>
      </c>
      <c r="AQ785" s="256">
        <f t="shared" si="683"/>
        <v>283.80245288214365</v>
      </c>
      <c r="AR785" s="257">
        <f t="shared" si="684"/>
        <v>1623.9807026033777</v>
      </c>
      <c r="AS785" s="257">
        <f t="shared" si="685"/>
        <v>2845.9079302903856</v>
      </c>
      <c r="AT785" s="257">
        <f t="shared" si="686"/>
        <v>49113.591151548746</v>
      </c>
      <c r="AU785" s="257">
        <f t="shared" si="687"/>
        <v>492.71259180927723</v>
      </c>
      <c r="AV785" s="258">
        <f t="shared" si="688"/>
        <v>34.199999999999996</v>
      </c>
      <c r="AW785" s="264">
        <v>1</v>
      </c>
      <c r="AX785" s="265">
        <f t="shared" si="689"/>
        <v>283.80245288214365</v>
      </c>
      <c r="AY785" s="265">
        <f t="shared" si="690"/>
        <v>1623.9807026033777</v>
      </c>
      <c r="AZ785" s="265">
        <f t="shared" si="691"/>
        <v>2845.9079302903856</v>
      </c>
      <c r="BA785" s="265">
        <f t="shared" si="692"/>
        <v>49113.591151548746</v>
      </c>
      <c r="BB785" s="265">
        <f t="shared" si="693"/>
        <v>492.71259180927723</v>
      </c>
      <c r="BC785" s="266">
        <f t="shared" si="694"/>
        <v>34.199999999999996</v>
      </c>
      <c r="BG785" s="13">
        <v>0.1</v>
      </c>
      <c r="BH785" s="13">
        <f t="shared" si="695"/>
        <v>360</v>
      </c>
      <c r="BI785"/>
      <c r="BJ785">
        <f>BH785</f>
        <v>360</v>
      </c>
      <c r="BK785" s="13">
        <f t="shared" si="696"/>
        <v>0.18000000000000002</v>
      </c>
      <c r="BL785" s="13">
        <f t="shared" si="697"/>
        <v>1.03</v>
      </c>
      <c r="BM785" s="13">
        <f t="shared" si="698"/>
        <v>1.8050000000000002</v>
      </c>
      <c r="BN785" s="13">
        <f t="shared" si="699"/>
        <v>31.150000000000002</v>
      </c>
      <c r="BO785" s="13">
        <f t="shared" si="700"/>
        <v>0.3125</v>
      </c>
      <c r="BP785" s="13">
        <f t="shared" si="701"/>
        <v>2.8499999999999998E-2</v>
      </c>
      <c r="BQ785" s="13">
        <f>((((BJ785/Q785)^2)+((BK785/W785)^2))^(1/2))*AD785</f>
        <v>1.444886200442444E-2</v>
      </c>
      <c r="BR785" s="209">
        <f>(((((BJ785/Q785))^2)+((BL785/X785)^2))^(1/2))*AE785</f>
        <v>8.2679599247539856E-2</v>
      </c>
      <c r="BS785" s="209">
        <f>(((((BJ785/Q785))^2)+((BM785/Y785)^2))^(1/2))*AF785</f>
        <v>0.14488997732214512</v>
      </c>
      <c r="BT785" s="209">
        <f>((((BJ785/Q785)^2)+((BN785/Z785)^2))^(1/2))*AG785</f>
        <v>2.5004558413212297</v>
      </c>
      <c r="BU785" s="209">
        <f>((((BJ785/Q785)^2)+((BO785/AA785)^2))^(1/2))*AH785</f>
        <v>2.5084829868792433E-2</v>
      </c>
      <c r="BV785" s="209">
        <f>((((BJ785/Q785)^2)+((BP785/AB785)^2))^(1/2))*AI785</f>
        <v>1.7411797379937549E-3</v>
      </c>
      <c r="CI785"/>
      <c r="CJ785"/>
      <c r="CK785"/>
      <c r="CL785"/>
      <c r="CM785"/>
    </row>
    <row r="786" spans="1:91" s="65" customFormat="1" ht="12.95" customHeight="1" thickBot="1" x14ac:dyDescent="0.3">
      <c r="A786" s="13">
        <v>4.74260296130499</v>
      </c>
      <c r="B786" s="13">
        <v>-74.097681875330906</v>
      </c>
      <c r="C786" s="13">
        <v>29</v>
      </c>
      <c r="D786" s="13">
        <v>40</v>
      </c>
      <c r="E786" s="13">
        <v>59</v>
      </c>
      <c r="F786" s="3" t="s">
        <v>5</v>
      </c>
      <c r="G786" s="4" t="s">
        <v>604</v>
      </c>
      <c r="H786" s="5" t="s">
        <v>605</v>
      </c>
      <c r="I786" s="14" t="s">
        <v>1606</v>
      </c>
      <c r="J786" s="3" t="s">
        <v>1553</v>
      </c>
      <c r="K786" s="6">
        <v>40651</v>
      </c>
      <c r="L786" s="15">
        <v>12</v>
      </c>
      <c r="M786" s="3">
        <v>7</v>
      </c>
      <c r="N786" s="3">
        <f t="shared" si="668"/>
        <v>360</v>
      </c>
      <c r="O786" s="3">
        <v>30</v>
      </c>
      <c r="P786" s="14" t="s">
        <v>1554</v>
      </c>
      <c r="Q786" s="3">
        <v>625</v>
      </c>
      <c r="R786" s="14"/>
      <c r="S786" s="14"/>
      <c r="T786" s="14">
        <f>0.738210935315612*Q786</f>
        <v>461.3818345722575</v>
      </c>
      <c r="U786" s="17">
        <v>3.9E-2</v>
      </c>
      <c r="V786" s="27">
        <v>2.02</v>
      </c>
      <c r="W786" s="28">
        <v>10.1</v>
      </c>
      <c r="X786" s="27">
        <v>1.9</v>
      </c>
      <c r="Y786" s="155">
        <v>18.05</v>
      </c>
      <c r="Z786" s="28">
        <v>160.19999999999999</v>
      </c>
      <c r="AA786" s="21">
        <v>3.125</v>
      </c>
      <c r="AB786" s="222">
        <v>1.0149999999999999</v>
      </c>
      <c r="AC786" s="237">
        <f t="shared" si="669"/>
        <v>3.4600111968043565E-2</v>
      </c>
      <c r="AD786" s="22">
        <f t="shared" si="670"/>
        <v>0.17300055984021778</v>
      </c>
      <c r="AE786" s="22">
        <f t="shared" si="671"/>
        <v>3.2544659771922155E-2</v>
      </c>
      <c r="AF786" s="22">
        <f t="shared" si="672"/>
        <v>0.30917426783326046</v>
      </c>
      <c r="AG786" s="22">
        <f t="shared" si="673"/>
        <v>2.7440286818220683</v>
      </c>
      <c r="AH786" s="22">
        <f t="shared" si="674"/>
        <v>5.352740094066144E-2</v>
      </c>
      <c r="AI786" s="238">
        <f t="shared" si="675"/>
        <v>1.3232130745090097E-2</v>
      </c>
      <c r="AJ786" s="247">
        <f t="shared" si="676"/>
        <v>9.6111422133454347E-5</v>
      </c>
      <c r="AK786" s="23">
        <f t="shared" si="677"/>
        <v>4.8055711066727163E-4</v>
      </c>
      <c r="AL786" s="23">
        <f t="shared" si="678"/>
        <v>9.0401832699783764E-5</v>
      </c>
      <c r="AM786" s="23">
        <f t="shared" si="679"/>
        <v>8.5881741064794577E-4</v>
      </c>
      <c r="AN786" s="23">
        <f t="shared" si="680"/>
        <v>7.6223018939501896E-3</v>
      </c>
      <c r="AO786" s="23">
        <f t="shared" si="681"/>
        <v>1.4868722483517066E-4</v>
      </c>
      <c r="AP786" s="248">
        <f t="shared" si="682"/>
        <v>3.6755918736361378E-5</v>
      </c>
      <c r="AQ786" s="256">
        <f t="shared" si="683"/>
        <v>480.55711066727162</v>
      </c>
      <c r="AR786" s="257">
        <f t="shared" si="684"/>
        <v>90.401832699783768</v>
      </c>
      <c r="AS786" s="257">
        <f t="shared" si="685"/>
        <v>858.81741064794574</v>
      </c>
      <c r="AT786" s="257">
        <f t="shared" si="686"/>
        <v>7622.3018939501899</v>
      </c>
      <c r="AU786" s="257">
        <f t="shared" si="687"/>
        <v>148.68722483517067</v>
      </c>
      <c r="AV786" s="258">
        <f t="shared" si="688"/>
        <v>36.75591873636138</v>
      </c>
      <c r="AW786" s="264">
        <v>1</v>
      </c>
      <c r="AX786" s="265">
        <f t="shared" si="689"/>
        <v>480.55711066727162</v>
      </c>
      <c r="AY786" s="265">
        <f t="shared" si="690"/>
        <v>90.401832699783768</v>
      </c>
      <c r="AZ786" s="265">
        <f t="shared" si="691"/>
        <v>858.81741064794574</v>
      </c>
      <c r="BA786" s="265">
        <f t="shared" si="692"/>
        <v>7622.3018939501899</v>
      </c>
      <c r="BB786" s="265">
        <f t="shared" si="693"/>
        <v>148.68722483517067</v>
      </c>
      <c r="BC786" s="266">
        <f t="shared" si="694"/>
        <v>36.75591873636138</v>
      </c>
      <c r="BD786" s="211">
        <f>'F. CONVERSIÓN DE CARBÓN A CARNE'!$F$20</f>
        <v>0.16207300021353654</v>
      </c>
      <c r="BG786" s="13">
        <v>0.1</v>
      </c>
      <c r="BH786" s="13">
        <f t="shared" si="695"/>
        <v>62.5</v>
      </c>
      <c r="BI786">
        <f>(((((BD786+BE786+BF786)/0.738210935315612)^2)+((BH786/Q786)^2))^(1/2))*T786</f>
        <v>111.30829099357847</v>
      </c>
      <c r="BJ786">
        <f>(((BH786)^2)+((BI786^2))^(1/2))</f>
        <v>4017.5582909935783</v>
      </c>
      <c r="BK786" s="13">
        <f t="shared" si="696"/>
        <v>1.01</v>
      </c>
      <c r="BL786" s="13">
        <f t="shared" si="697"/>
        <v>0.19</v>
      </c>
      <c r="BM786" s="13">
        <f t="shared" si="698"/>
        <v>1.8050000000000002</v>
      </c>
      <c r="BN786" s="13">
        <f t="shared" si="699"/>
        <v>16.02</v>
      </c>
      <c r="BO786" s="13">
        <f t="shared" si="700"/>
        <v>0.3125</v>
      </c>
      <c r="BP786" s="13">
        <f t="shared" si="701"/>
        <v>0.10149999999999999</v>
      </c>
      <c r="BQ786" s="13">
        <f>((((BJ786/(Q786+R786+S786+T786))^2)+((BK786/W786)^2))^(1/2))*AD786</f>
        <v>0.64000876499312076</v>
      </c>
      <c r="BR786" s="209">
        <f>((((BJ786/(Q786+R786+S786+T786))^2)+((BL786/X786)^2))^(1/2))*AE786</f>
        <v>0.12039768846405242</v>
      </c>
      <c r="BS786" s="209">
        <f>(((((BJ786/(Q786+R786+S786+T786))^2)+((BM786/Y786)^2))^(1/2))*AF786)</f>
        <v>1.1437780404084978</v>
      </c>
      <c r="BT786" s="209">
        <f>((((BJ786/(Q786+R786+S786+T786))^2)+((BN786/Z786)^2))^(1/2))*AG786</f>
        <v>10.151426153653263</v>
      </c>
      <c r="BU786" s="209">
        <f>((((BJ786/(Q786+R786+S786+T786))^2)+((BO786/AA786)^2))^(1/2))*AH786</f>
        <v>0.19802251392113884</v>
      </c>
      <c r="BV786" s="209">
        <f>((((BJ786/(Q786+R786+S786+T786))^2)+((BP786/AB786)^2))^(1/2))*AI786</f>
        <v>4.8951747116970229E-2</v>
      </c>
      <c r="CI786"/>
      <c r="CJ786"/>
      <c r="CK786"/>
      <c r="CL786"/>
      <c r="CM786"/>
    </row>
    <row r="787" spans="1:91" s="65" customFormat="1" ht="12.95" customHeight="1" thickBot="1" x14ac:dyDescent="0.3">
      <c r="A787" s="13">
        <v>4.74285178543618</v>
      </c>
      <c r="B787" s="13">
        <v>-74.098759371317897</v>
      </c>
      <c r="C787" s="13">
        <v>29</v>
      </c>
      <c r="D787" s="13">
        <v>40</v>
      </c>
      <c r="E787" s="13">
        <v>59</v>
      </c>
      <c r="F787" s="58" t="s">
        <v>13</v>
      </c>
      <c r="G787" s="59" t="s">
        <v>1309</v>
      </c>
      <c r="H787" s="60" t="s">
        <v>1310</v>
      </c>
      <c r="I787" s="16" t="s">
        <v>1606</v>
      </c>
      <c r="J787" s="16"/>
      <c r="K787" s="67">
        <v>40506</v>
      </c>
      <c r="L787" s="16">
        <v>6</v>
      </c>
      <c r="M787" s="16">
        <v>7</v>
      </c>
      <c r="N787" s="3">
        <f t="shared" si="668"/>
        <v>180</v>
      </c>
      <c r="O787" s="3">
        <v>30</v>
      </c>
      <c r="P787" s="16" t="s">
        <v>1593</v>
      </c>
      <c r="Q787" s="62">
        <v>550</v>
      </c>
      <c r="R787" s="14"/>
      <c r="S787" s="14"/>
      <c r="T787" s="14"/>
      <c r="U787" s="17">
        <v>3.9E-2</v>
      </c>
      <c r="V787" s="48">
        <v>2.8800000000000002E-3</v>
      </c>
      <c r="W787" s="49">
        <v>3.2000000000000002E-3</v>
      </c>
      <c r="X787" s="49">
        <v>7.5000000000000002E-4</v>
      </c>
      <c r="Y787" s="49">
        <v>4.0000000000000003E-5</v>
      </c>
      <c r="Z787" s="49">
        <v>6.7999999999999996E-3</v>
      </c>
      <c r="AA787" s="49">
        <v>2.64</v>
      </c>
      <c r="AB787" s="228">
        <v>1.4999999999999999E-2</v>
      </c>
      <c r="AC787" s="237">
        <f t="shared" si="669"/>
        <v>2.4974615853628644E-5</v>
      </c>
      <c r="AD787" s="22">
        <f t="shared" si="670"/>
        <v>2.7749573170698493E-5</v>
      </c>
      <c r="AE787" s="22">
        <f t="shared" si="671"/>
        <v>6.5038062118824593E-6</v>
      </c>
      <c r="AF787" s="22">
        <f t="shared" si="672"/>
        <v>3.4686966463373119E-7</v>
      </c>
      <c r="AG787" s="22">
        <f t="shared" si="673"/>
        <v>5.8967842987734291E-5</v>
      </c>
      <c r="AH787" s="22">
        <f t="shared" si="674"/>
        <v>2.2893397865826257E-2</v>
      </c>
      <c r="AI787" s="238">
        <f t="shared" si="675"/>
        <v>9.8999999999999994E-5</v>
      </c>
      <c r="AJ787" s="247">
        <f t="shared" si="676"/>
        <v>6.937393292674624E-8</v>
      </c>
      <c r="AK787" s="23">
        <f t="shared" si="677"/>
        <v>7.7082147696384702E-8</v>
      </c>
      <c r="AL787" s="23">
        <f t="shared" si="678"/>
        <v>1.8066128366340164E-8</v>
      </c>
      <c r="AM787" s="23">
        <f t="shared" si="679"/>
        <v>9.6352684620480882E-10</v>
      </c>
      <c r="AN787" s="23">
        <f t="shared" si="680"/>
        <v>1.6379956385481747E-7</v>
      </c>
      <c r="AO787" s="23">
        <f t="shared" si="681"/>
        <v>6.3592771849517376E-5</v>
      </c>
      <c r="AP787" s="248">
        <f t="shared" si="682"/>
        <v>2.7499999999999996E-7</v>
      </c>
      <c r="AQ787" s="256">
        <f t="shared" si="683"/>
        <v>7.7082147696384704E-2</v>
      </c>
      <c r="AR787" s="257">
        <f t="shared" si="684"/>
        <v>1.8066128366340164E-2</v>
      </c>
      <c r="AS787" s="257">
        <f t="shared" si="685"/>
        <v>9.6352684620480884E-4</v>
      </c>
      <c r="AT787" s="257">
        <f t="shared" si="686"/>
        <v>0.16379956385481748</v>
      </c>
      <c r="AU787" s="257">
        <f t="shared" si="687"/>
        <v>63.592771849517376</v>
      </c>
      <c r="AV787" s="258">
        <f t="shared" si="688"/>
        <v>0.27499999999999997</v>
      </c>
      <c r="AW787" s="264">
        <v>1</v>
      </c>
      <c r="AX787" s="265">
        <f t="shared" si="689"/>
        <v>7.7082147696384704E-2</v>
      </c>
      <c r="AY787" s="265">
        <f t="shared" si="690"/>
        <v>1.8066128366340164E-2</v>
      </c>
      <c r="AZ787" s="265">
        <f t="shared" si="691"/>
        <v>9.6352684620480884E-4</v>
      </c>
      <c r="BA787" s="265">
        <f t="shared" si="692"/>
        <v>0.16379956385481748</v>
      </c>
      <c r="BB787" s="265">
        <f t="shared" si="693"/>
        <v>63.592771849517376</v>
      </c>
      <c r="BC787" s="266">
        <f t="shared" si="694"/>
        <v>0.27499999999999997</v>
      </c>
      <c r="BG787" s="13">
        <v>0.1</v>
      </c>
      <c r="BH787" s="13">
        <f t="shared" si="695"/>
        <v>55</v>
      </c>
      <c r="BI787"/>
      <c r="BJ787">
        <f>BH787</f>
        <v>55</v>
      </c>
      <c r="BK787" s="13">
        <f t="shared" si="696"/>
        <v>3.2000000000000003E-4</v>
      </c>
      <c r="BL787" s="13">
        <f t="shared" si="697"/>
        <v>7.5000000000000007E-5</v>
      </c>
      <c r="BM787" s="13">
        <f t="shared" si="698"/>
        <v>4.0000000000000007E-6</v>
      </c>
      <c r="BN787" s="13">
        <f t="shared" si="699"/>
        <v>6.8000000000000005E-4</v>
      </c>
      <c r="BO787" s="13">
        <f t="shared" si="700"/>
        <v>0.26400000000000001</v>
      </c>
      <c r="BP787" s="13">
        <f t="shared" si="701"/>
        <v>1.5E-3</v>
      </c>
      <c r="BQ787" s="13">
        <f>((((BJ787/Q787)^2)+((BK787/W787)^2))^(1/2))*AD787</f>
        <v>3.9243822728066389E-6</v>
      </c>
      <c r="BR787" s="209">
        <f>(((((BJ787/Q787))^2)+((BL787/X787)^2))^(1/2))*AE787</f>
        <v>9.1977709518905595E-7</v>
      </c>
      <c r="BS787" s="209">
        <f>(((((BJ787/Q787))^2)+((BM787/Y787)^2))^(1/2))*AF787</f>
        <v>4.9054778410082988E-8</v>
      </c>
      <c r="BT787" s="209">
        <f>((((BJ787/Q787)^2)+((BN787/Z787)^2))^(1/2))*AG787</f>
        <v>8.3393123297141065E-6</v>
      </c>
      <c r="BU787" s="209">
        <f>((((BJ787/Q787)^2)+((BO787/AA787)^2))^(1/2))*AH787</f>
        <v>3.2376153750654771E-3</v>
      </c>
      <c r="BV787" s="209">
        <f>((((BJ787/Q787)^2)+((BP787/AB787)^2))^(1/2))*AI787</f>
        <v>1.4000714267493643E-5</v>
      </c>
      <c r="CI787"/>
      <c r="CJ787"/>
      <c r="CK787"/>
      <c r="CL787"/>
      <c r="CM787"/>
    </row>
    <row r="788" spans="1:91" s="65" customFormat="1" ht="12.95" customHeight="1" thickBot="1" x14ac:dyDescent="0.3">
      <c r="A788" s="13">
        <v>4.7428908384983597</v>
      </c>
      <c r="B788" s="13">
        <v>-74.101044541025303</v>
      </c>
      <c r="C788" s="13">
        <v>29</v>
      </c>
      <c r="D788" s="13">
        <v>40</v>
      </c>
      <c r="E788" s="13">
        <v>59</v>
      </c>
      <c r="F788" s="3" t="s">
        <v>13</v>
      </c>
      <c r="G788" s="4" t="s">
        <v>645</v>
      </c>
      <c r="H788" s="5" t="s">
        <v>646</v>
      </c>
      <c r="I788" s="14" t="s">
        <v>1606</v>
      </c>
      <c r="J788" s="3" t="s">
        <v>1564</v>
      </c>
      <c r="K788" s="6">
        <v>40651</v>
      </c>
      <c r="L788" s="15">
        <v>12</v>
      </c>
      <c r="M788" s="3">
        <v>7</v>
      </c>
      <c r="N788" s="3">
        <f t="shared" si="668"/>
        <v>360</v>
      </c>
      <c r="O788" s="3">
        <v>30</v>
      </c>
      <c r="P788" s="14" t="s">
        <v>1554</v>
      </c>
      <c r="Q788" s="3">
        <v>2000</v>
      </c>
      <c r="R788" s="14">
        <f>0.565555287076649*Q788</f>
        <v>1131.1105741532981</v>
      </c>
      <c r="S788" s="14"/>
      <c r="T788" s="14"/>
      <c r="U788" s="17">
        <v>3.9E-2</v>
      </c>
      <c r="V788" s="27">
        <v>2.0099999999999998</v>
      </c>
      <c r="W788" s="28">
        <v>10.050000000000001</v>
      </c>
      <c r="X788" s="27">
        <v>3.0999999999999996</v>
      </c>
      <c r="Y788" s="29">
        <v>18.05</v>
      </c>
      <c r="Z788" s="28">
        <v>154.44999999999999</v>
      </c>
      <c r="AA788" s="31">
        <v>3.125</v>
      </c>
      <c r="AB788" s="225">
        <v>0.95899999999999996</v>
      </c>
      <c r="AC788" s="237">
        <f t="shared" si="669"/>
        <v>9.922888283287476E-2</v>
      </c>
      <c r="AD788" s="22">
        <f t="shared" si="670"/>
        <v>0.49614441416437388</v>
      </c>
      <c r="AE788" s="22">
        <f t="shared" si="671"/>
        <v>0.15303957053826456</v>
      </c>
      <c r="AF788" s="22">
        <f t="shared" si="672"/>
        <v>0.89108524135989531</v>
      </c>
      <c r="AG788" s="22">
        <f t="shared" si="673"/>
        <v>7.6248263450435365</v>
      </c>
      <c r="AH788" s="22">
        <f t="shared" si="674"/>
        <v>0.15427376062325057</v>
      </c>
      <c r="AI788" s="238">
        <f t="shared" si="675"/>
        <v>3.6032820487356156E-2</v>
      </c>
      <c r="AJ788" s="247">
        <f t="shared" si="676"/>
        <v>2.7563578564687431E-4</v>
      </c>
      <c r="AK788" s="23">
        <f t="shared" si="677"/>
        <v>1.3781789282343718E-3</v>
      </c>
      <c r="AL788" s="23">
        <f t="shared" si="678"/>
        <v>4.2510991816184599E-4</v>
      </c>
      <c r="AM788" s="23">
        <f t="shared" si="679"/>
        <v>2.4752367815552645E-3</v>
      </c>
      <c r="AN788" s="23">
        <f t="shared" si="680"/>
        <v>2.1180073180676492E-2</v>
      </c>
      <c r="AO788" s="23">
        <f t="shared" si="681"/>
        <v>4.2853822395347383E-4</v>
      </c>
      <c r="AP788" s="248">
        <f t="shared" si="682"/>
        <v>1.0009116802043376E-4</v>
      </c>
      <c r="AQ788" s="256">
        <f t="shared" si="683"/>
        <v>1378.1789282343718</v>
      </c>
      <c r="AR788" s="257">
        <f t="shared" si="684"/>
        <v>425.109918161846</v>
      </c>
      <c r="AS788" s="257">
        <f t="shared" si="685"/>
        <v>2475.2367815552643</v>
      </c>
      <c r="AT788" s="257">
        <f t="shared" si="686"/>
        <v>21180.073180676492</v>
      </c>
      <c r="AU788" s="257">
        <f t="shared" si="687"/>
        <v>428.53822395347385</v>
      </c>
      <c r="AV788" s="258">
        <f t="shared" si="688"/>
        <v>100.09116802043376</v>
      </c>
      <c r="AW788" s="264">
        <v>1</v>
      </c>
      <c r="AX788" s="265">
        <f t="shared" si="689"/>
        <v>1378.1789282343718</v>
      </c>
      <c r="AY788" s="265">
        <f t="shared" si="690"/>
        <v>425.109918161846</v>
      </c>
      <c r="AZ788" s="265">
        <f t="shared" si="691"/>
        <v>2475.2367815552643</v>
      </c>
      <c r="BA788" s="265">
        <f t="shared" si="692"/>
        <v>21180.073180676492</v>
      </c>
      <c r="BB788" s="265">
        <f t="shared" si="693"/>
        <v>428.53822395347385</v>
      </c>
      <c r="BC788" s="266">
        <f t="shared" si="694"/>
        <v>100.09116802043376</v>
      </c>
      <c r="BF788" s="210">
        <f>'F. CONVERSIÓN DE CARBÓN A CARNE'!$L$20</f>
        <v>0.24417195935985944</v>
      </c>
      <c r="BG788" s="13">
        <v>0.1</v>
      </c>
      <c r="BH788" s="13">
        <f t="shared" si="695"/>
        <v>200</v>
      </c>
      <c r="BI788">
        <f>(((((BD788+BE788+BF788)/0.565555287076649)^2)+((BH788/Q788)^2))^(1/2))*R788</f>
        <v>501.27227557500669</v>
      </c>
      <c r="BJ788">
        <f>(((BH788)^2)+((BI788^2))^(1/2))</f>
        <v>40501.272275575007</v>
      </c>
      <c r="BK788" s="13">
        <f t="shared" si="696"/>
        <v>1.0050000000000001</v>
      </c>
      <c r="BL788" s="13">
        <f t="shared" si="697"/>
        <v>0.31</v>
      </c>
      <c r="BM788" s="13">
        <f t="shared" si="698"/>
        <v>1.8050000000000002</v>
      </c>
      <c r="BN788" s="13">
        <f t="shared" si="699"/>
        <v>15.445</v>
      </c>
      <c r="BO788" s="13">
        <f t="shared" si="700"/>
        <v>0.3125</v>
      </c>
      <c r="BP788" s="13">
        <f t="shared" si="701"/>
        <v>9.5899999999999999E-2</v>
      </c>
      <c r="BQ788" s="13">
        <f>((((BJ788/(Q788+R788+S788+T788))^2)+((BK788/W788)^2))^(1/2))*AD788</f>
        <v>6.4178763451033314</v>
      </c>
      <c r="BR788" s="209">
        <f>((((BJ788/(Q788+R788+S788+T788))^2)+((BL788/X788)^2))^(1/2))*AE788</f>
        <v>1.9796434497333655</v>
      </c>
      <c r="BS788" s="209">
        <f>(((((BJ788/(Q788+R788+S788+T788))^2)+((BM788/Y788)^2))^(1/2))*AF788)</f>
        <v>11.526633634737824</v>
      </c>
      <c r="BT788" s="209">
        <f>((((BJ788/(Q788+R788+S788+T788))^2)+((BN788/Z788)^2))^(1/2))*AG788</f>
        <v>98.630945423005912</v>
      </c>
      <c r="BU788" s="209">
        <f>((((BJ788/(Q788+R788+S788+T788))^2)+((BO788/AA788)^2))^(1/2))*AH788</f>
        <v>1.9956083162634735</v>
      </c>
      <c r="BV788" s="209">
        <f>((((BJ788/(Q788+R788+S788+T788))^2)+((BP788/AB788)^2))^(1/2))*AI788</f>
        <v>0.46610256943564554</v>
      </c>
      <c r="CI788"/>
      <c r="CJ788"/>
      <c r="CK788"/>
      <c r="CL788"/>
      <c r="CM788"/>
    </row>
    <row r="789" spans="1:91" s="65" customFormat="1" ht="12.95" customHeight="1" thickBot="1" x14ac:dyDescent="0.3">
      <c r="A789" s="13">
        <v>4.7429780451396004</v>
      </c>
      <c r="B789" s="13">
        <v>-74.043029769441205</v>
      </c>
      <c r="C789" s="13">
        <v>35</v>
      </c>
      <c r="D789" s="13">
        <v>40</v>
      </c>
      <c r="E789" s="13">
        <v>593</v>
      </c>
      <c r="F789" s="58" t="s">
        <v>13</v>
      </c>
      <c r="G789" s="59" t="s">
        <v>923</v>
      </c>
      <c r="H789" s="60" t="s">
        <v>924</v>
      </c>
      <c r="I789" s="58" t="s">
        <v>1611</v>
      </c>
      <c r="J789" s="58"/>
      <c r="K789" s="63">
        <v>40498</v>
      </c>
      <c r="L789" s="62">
        <v>12</v>
      </c>
      <c r="M789" s="16">
        <v>7</v>
      </c>
      <c r="N789" s="3">
        <f t="shared" si="668"/>
        <v>360</v>
      </c>
      <c r="O789" s="3">
        <v>30</v>
      </c>
      <c r="P789" s="58" t="s">
        <v>1554</v>
      </c>
      <c r="Q789" s="62">
        <v>550</v>
      </c>
      <c r="R789" s="14"/>
      <c r="S789" s="14"/>
      <c r="T789" s="14"/>
      <c r="U789" s="17">
        <v>3.9E-2</v>
      </c>
      <c r="V789" s="145">
        <v>0.36</v>
      </c>
      <c r="W789" s="150">
        <v>1.8</v>
      </c>
      <c r="X789" s="152">
        <v>10.3</v>
      </c>
      <c r="Y789" s="156">
        <f>0.01805*1000</f>
        <v>18.05</v>
      </c>
      <c r="Z789" s="150">
        <v>311.5</v>
      </c>
      <c r="AA789" s="157">
        <f>0.003125*1000</f>
        <v>3.125</v>
      </c>
      <c r="AB789" s="227">
        <v>0.28499999999999998</v>
      </c>
      <c r="AC789" s="237">
        <f t="shared" si="669"/>
        <v>3.1218269817035803E-3</v>
      </c>
      <c r="AD789" s="22">
        <f t="shared" si="670"/>
        <v>1.5609134908517902E-2</v>
      </c>
      <c r="AE789" s="22">
        <f t="shared" si="671"/>
        <v>8.9318938643185769E-2</v>
      </c>
      <c r="AF789" s="22">
        <f t="shared" si="672"/>
        <v>0.15652493616597118</v>
      </c>
      <c r="AG789" s="22">
        <f t="shared" si="673"/>
        <v>2.701247513335181</v>
      </c>
      <c r="AH789" s="22">
        <f t="shared" si="674"/>
        <v>2.7099192549510247E-2</v>
      </c>
      <c r="AI789" s="238">
        <f t="shared" si="675"/>
        <v>1.8810000000000001E-3</v>
      </c>
      <c r="AJ789" s="247">
        <f t="shared" si="676"/>
        <v>8.6717416158432791E-6</v>
      </c>
      <c r="AK789" s="23">
        <f t="shared" si="677"/>
        <v>4.3358708079216396E-5</v>
      </c>
      <c r="AL789" s="23">
        <f t="shared" si="678"/>
        <v>2.4810816289773824E-4</v>
      </c>
      <c r="AM789" s="23">
        <f t="shared" si="679"/>
        <v>4.3479148934991998E-4</v>
      </c>
      <c r="AN789" s="23">
        <f t="shared" si="680"/>
        <v>7.503465314819947E-3</v>
      </c>
      <c r="AO789" s="23">
        <f t="shared" si="681"/>
        <v>7.5275534859750687E-5</v>
      </c>
      <c r="AP789" s="248">
        <f t="shared" si="682"/>
        <v>5.2249999999999999E-6</v>
      </c>
      <c r="AQ789" s="256">
        <f t="shared" si="683"/>
        <v>43.358708079216399</v>
      </c>
      <c r="AR789" s="257">
        <f t="shared" si="684"/>
        <v>248.10816289773825</v>
      </c>
      <c r="AS789" s="257">
        <f t="shared" si="685"/>
        <v>434.79148934991997</v>
      </c>
      <c r="AT789" s="257">
        <f t="shared" si="686"/>
        <v>7503.4653148199468</v>
      </c>
      <c r="AU789" s="257">
        <f t="shared" si="687"/>
        <v>75.275534859750692</v>
      </c>
      <c r="AV789" s="258">
        <f t="shared" si="688"/>
        <v>5.2249999999999996</v>
      </c>
      <c r="AW789" s="264">
        <v>1</v>
      </c>
      <c r="AX789" s="265">
        <f t="shared" si="689"/>
        <v>43.358708079216399</v>
      </c>
      <c r="AY789" s="265">
        <f t="shared" si="690"/>
        <v>248.10816289773825</v>
      </c>
      <c r="AZ789" s="265">
        <f t="shared" si="691"/>
        <v>434.79148934991997</v>
      </c>
      <c r="BA789" s="265">
        <f t="shared" si="692"/>
        <v>7503.4653148199468</v>
      </c>
      <c r="BB789" s="265">
        <f t="shared" si="693"/>
        <v>75.275534859750692</v>
      </c>
      <c r="BC789" s="266">
        <f t="shared" si="694"/>
        <v>5.2249999999999996</v>
      </c>
      <c r="BG789" s="13">
        <v>0.1</v>
      </c>
      <c r="BH789" s="13">
        <f t="shared" si="695"/>
        <v>55</v>
      </c>
      <c r="BI789"/>
      <c r="BJ789">
        <f>BH789</f>
        <v>55</v>
      </c>
      <c r="BK789" s="13">
        <f t="shared" si="696"/>
        <v>0.18000000000000002</v>
      </c>
      <c r="BL789" s="13">
        <f t="shared" si="697"/>
        <v>1.03</v>
      </c>
      <c r="BM789" s="13">
        <f t="shared" si="698"/>
        <v>1.8050000000000002</v>
      </c>
      <c r="BN789" s="13">
        <f t="shared" si="699"/>
        <v>31.150000000000002</v>
      </c>
      <c r="BO789" s="13">
        <f t="shared" si="700"/>
        <v>0.3125</v>
      </c>
      <c r="BP789" s="13">
        <f t="shared" si="701"/>
        <v>2.8499999999999998E-2</v>
      </c>
      <c r="BQ789" s="13">
        <f>((((BJ789/Q789)^2)+((BK789/W789)^2))^(1/2))*AD789</f>
        <v>2.2074650284537342E-3</v>
      </c>
      <c r="BR789" s="209">
        <f>(((((BJ789/Q789))^2)+((BL789/X789)^2))^(1/2))*AE789</f>
        <v>1.2631605440596364E-2</v>
      </c>
      <c r="BS789" s="209">
        <f>(((((BJ789/Q789))^2)+((BM789/Y789)^2))^(1/2))*AF789</f>
        <v>2.2135968757549945E-2</v>
      </c>
      <c r="BT789" s="209">
        <f>((((BJ789/Q789)^2)+((BN789/Z789)^2))^(1/2))*AG789</f>
        <v>0.38201408686852117</v>
      </c>
      <c r="BU789" s="209">
        <f>((((BJ789/Q789)^2)+((BO789/AA789)^2))^(1/2))*AH789</f>
        <v>3.8324045632877331E-3</v>
      </c>
      <c r="BV789" s="209">
        <f>((((BJ789/Q789)^2)+((BP789/AB789)^2))^(1/2))*AI789</f>
        <v>2.6601357108237925E-4</v>
      </c>
      <c r="CI789"/>
      <c r="CJ789"/>
      <c r="CK789"/>
      <c r="CL789"/>
      <c r="CM789"/>
    </row>
    <row r="790" spans="1:91" s="36" customFormat="1" ht="12.95" customHeight="1" thickBot="1" x14ac:dyDescent="0.3">
      <c r="A790" s="13">
        <v>4.743008333333333</v>
      </c>
      <c r="B790" s="13">
        <v>-74.022058333333334</v>
      </c>
      <c r="C790" s="13">
        <v>38</v>
      </c>
      <c r="D790" s="13">
        <v>40</v>
      </c>
      <c r="E790" s="13">
        <v>596</v>
      </c>
      <c r="F790" s="3" t="s">
        <v>5</v>
      </c>
      <c r="G790" s="4" t="s">
        <v>739</v>
      </c>
      <c r="H790" s="5" t="s">
        <v>740</v>
      </c>
      <c r="I790" s="14" t="s">
        <v>1611</v>
      </c>
      <c r="J790" s="3" t="s">
        <v>1553</v>
      </c>
      <c r="K790" s="6">
        <v>40625</v>
      </c>
      <c r="L790" s="15">
        <v>12</v>
      </c>
      <c r="M790" s="3">
        <v>7</v>
      </c>
      <c r="N790" s="3">
        <f t="shared" si="668"/>
        <v>360</v>
      </c>
      <c r="O790" s="3">
        <v>30</v>
      </c>
      <c r="P790" s="14" t="s">
        <v>1554</v>
      </c>
      <c r="Q790" s="3">
        <v>1360</v>
      </c>
      <c r="R790" s="14"/>
      <c r="S790" s="14"/>
      <c r="T790" s="14">
        <f>0.738210935315612*Q790</f>
        <v>1003.9668720292323</v>
      </c>
      <c r="U790" s="17">
        <v>3.9E-2</v>
      </c>
      <c r="V790" s="141">
        <v>2.02</v>
      </c>
      <c r="W790" s="147">
        <v>10.1</v>
      </c>
      <c r="X790" s="151">
        <v>1.9</v>
      </c>
      <c r="Y790" s="153">
        <v>18.05</v>
      </c>
      <c r="Z790" s="147">
        <v>160.19999999999999</v>
      </c>
      <c r="AA790" s="157">
        <v>3.125</v>
      </c>
      <c r="AB790" s="231">
        <v>1.0149999999999999</v>
      </c>
      <c r="AC790" s="237">
        <f t="shared" si="669"/>
        <v>7.5289843642462773E-2</v>
      </c>
      <c r="AD790" s="22">
        <f t="shared" si="670"/>
        <v>0.37644921821231386</v>
      </c>
      <c r="AE790" s="22">
        <f t="shared" si="671"/>
        <v>7.0817179663702601E-2</v>
      </c>
      <c r="AF790" s="22">
        <f t="shared" si="672"/>
        <v>0.67276320680517465</v>
      </c>
      <c r="AG790" s="22">
        <f t="shared" si="673"/>
        <v>5.9710064116448187</v>
      </c>
      <c r="AH790" s="22">
        <f t="shared" si="674"/>
        <v>0.11647562444687928</v>
      </c>
      <c r="AI790" s="238">
        <f t="shared" si="675"/>
        <v>2.8793116501316041E-2</v>
      </c>
      <c r="AJ790" s="247">
        <f t="shared" si="676"/>
        <v>2.0913845456239658E-4</v>
      </c>
      <c r="AK790" s="23">
        <f t="shared" si="677"/>
        <v>1.045692272811983E-3</v>
      </c>
      <c r="AL790" s="23">
        <f t="shared" si="678"/>
        <v>1.9671438795472945E-4</v>
      </c>
      <c r="AM790" s="23">
        <f t="shared" si="679"/>
        <v>1.8687866855699295E-3</v>
      </c>
      <c r="AN790" s="23">
        <f t="shared" si="680"/>
        <v>1.6586128921235607E-2</v>
      </c>
      <c r="AO790" s="23">
        <f t="shared" si="681"/>
        <v>3.2354340124133137E-4</v>
      </c>
      <c r="AP790" s="248">
        <f t="shared" si="682"/>
        <v>7.9980879170322335E-5</v>
      </c>
      <c r="AQ790" s="256">
        <f t="shared" si="683"/>
        <v>1045.692272811983</v>
      </c>
      <c r="AR790" s="257">
        <f t="shared" si="684"/>
        <v>196.71438795472943</v>
      </c>
      <c r="AS790" s="257">
        <f t="shared" si="685"/>
        <v>1868.7866855699294</v>
      </c>
      <c r="AT790" s="257">
        <f t="shared" si="686"/>
        <v>16586.128921235606</v>
      </c>
      <c r="AU790" s="257">
        <f t="shared" si="687"/>
        <v>323.54340124133137</v>
      </c>
      <c r="AV790" s="258">
        <f t="shared" si="688"/>
        <v>79.980879170322339</v>
      </c>
      <c r="AW790" s="264">
        <v>1</v>
      </c>
      <c r="AX790" s="265">
        <f t="shared" si="689"/>
        <v>1045.692272811983</v>
      </c>
      <c r="AY790" s="265">
        <f t="shared" si="690"/>
        <v>196.71438795472943</v>
      </c>
      <c r="AZ790" s="265">
        <f t="shared" si="691"/>
        <v>1868.7866855699294</v>
      </c>
      <c r="BA790" s="265">
        <f t="shared" si="692"/>
        <v>16586.128921235606</v>
      </c>
      <c r="BB790" s="265">
        <f t="shared" si="693"/>
        <v>323.54340124133137</v>
      </c>
      <c r="BC790" s="266">
        <f t="shared" si="694"/>
        <v>79.980879170322339</v>
      </c>
      <c r="BD790" s="211">
        <f>'F. CONVERSIÓN DE CARBÓN A CARNE'!$F$20</f>
        <v>0.16207300021353654</v>
      </c>
      <c r="BG790" s="13">
        <v>0.1</v>
      </c>
      <c r="BH790" s="13">
        <f t="shared" si="695"/>
        <v>136</v>
      </c>
      <c r="BI790">
        <f>(((((BD790+BE790+BF790)/0.738210935315612)^2)+((BH790/Q790)^2))^(1/2))*T790</f>
        <v>242.20684120202674</v>
      </c>
      <c r="BJ790">
        <f>(((BH790)^2)+((BI790^2))^(1/2))</f>
        <v>18738.206841202027</v>
      </c>
      <c r="BK790" s="13">
        <f t="shared" si="696"/>
        <v>1.01</v>
      </c>
      <c r="BL790" s="13">
        <f t="shared" si="697"/>
        <v>0.19</v>
      </c>
      <c r="BM790" s="13">
        <f t="shared" si="698"/>
        <v>1.8050000000000002</v>
      </c>
      <c r="BN790" s="13">
        <f t="shared" si="699"/>
        <v>16.02</v>
      </c>
      <c r="BO790" s="13">
        <f t="shared" si="700"/>
        <v>0.3125</v>
      </c>
      <c r="BP790" s="13">
        <f t="shared" si="701"/>
        <v>0.10149999999999999</v>
      </c>
      <c r="BQ790" s="13">
        <f>((((BJ790/(Q790+R790+S790+T790))^2)+((BK790/W790)^2))^(1/2))*AD790</f>
        <v>2.9841977583838752</v>
      </c>
      <c r="BR790" s="209">
        <f>((((BJ790/(Q790+R790+S790+T790))^2)+((BL790/X790)^2))^(1/2))*AE790</f>
        <v>0.56138373672567943</v>
      </c>
      <c r="BS790" s="209">
        <f>(((((BJ790/(Q790+R790+S790+T790))^2)+((BM790/Y790)^2))^(1/2))*AF790)</f>
        <v>5.3331454988939546</v>
      </c>
      <c r="BT790" s="209">
        <f>((((BJ790/(Q790+R790+S790+T790))^2)+((BN790/Z790)^2))^(1/2))*AG790</f>
        <v>47.33351295971255</v>
      </c>
      <c r="BU790" s="209">
        <f>((((BJ790/(Q790+R790+S790+T790))^2)+((BO790/AA790)^2))^(1/2))*AH790</f>
        <v>0.92332851435144658</v>
      </c>
      <c r="BV790" s="209">
        <f>((((BJ790/(Q790+R790+S790+T790))^2)+((BP790/AB790)^2))^(1/2))*AI790</f>
        <v>0.22824952095305606</v>
      </c>
      <c r="CI790"/>
      <c r="CJ790"/>
      <c r="CK790"/>
      <c r="CL790"/>
      <c r="CM790"/>
    </row>
    <row r="791" spans="1:91" s="65" customFormat="1" ht="12.95" customHeight="1" thickBot="1" x14ac:dyDescent="0.3">
      <c r="A791" s="13">
        <v>4.7432496703230003</v>
      </c>
      <c r="B791" s="13">
        <v>-74.102901322236406</v>
      </c>
      <c r="C791" s="13">
        <v>29</v>
      </c>
      <c r="D791" s="13">
        <v>40</v>
      </c>
      <c r="E791" s="13">
        <v>59</v>
      </c>
      <c r="F791" s="3" t="s">
        <v>5</v>
      </c>
      <c r="G791" s="4" t="s">
        <v>659</v>
      </c>
      <c r="H791" s="5" t="s">
        <v>660</v>
      </c>
      <c r="I791" s="14" t="s">
        <v>1606</v>
      </c>
      <c r="J791" s="3" t="s">
        <v>1551</v>
      </c>
      <c r="K791" s="6" t="s">
        <v>1551</v>
      </c>
      <c r="L791" s="15">
        <v>12</v>
      </c>
      <c r="M791" s="3">
        <v>7</v>
      </c>
      <c r="N791" s="3">
        <f t="shared" si="668"/>
        <v>360</v>
      </c>
      <c r="O791" s="3">
        <v>30</v>
      </c>
      <c r="P791" s="14" t="s">
        <v>1554</v>
      </c>
      <c r="Q791" s="3">
        <v>400</v>
      </c>
      <c r="R791" s="14"/>
      <c r="S791" s="14"/>
      <c r="T791" s="14"/>
      <c r="U791" s="17">
        <v>3.9E-2</v>
      </c>
      <c r="V791" s="145">
        <v>0.36</v>
      </c>
      <c r="W791" s="150">
        <v>1.8</v>
      </c>
      <c r="X791" s="152">
        <v>10.3</v>
      </c>
      <c r="Y791" s="156">
        <f>0.01805*1000</f>
        <v>18.05</v>
      </c>
      <c r="Z791" s="150">
        <v>311.5</v>
      </c>
      <c r="AA791" s="157">
        <f>0.003125*1000</f>
        <v>3.125</v>
      </c>
      <c r="AB791" s="227">
        <v>0.28499999999999998</v>
      </c>
      <c r="AC791" s="237">
        <f t="shared" si="669"/>
        <v>2.2704196230571494E-3</v>
      </c>
      <c r="AD791" s="22">
        <f t="shared" si="670"/>
        <v>1.1352098115285748E-2</v>
      </c>
      <c r="AE791" s="22">
        <f t="shared" si="671"/>
        <v>6.4959228104135097E-2</v>
      </c>
      <c r="AF791" s="22">
        <f t="shared" si="672"/>
        <v>0.1138363172116154</v>
      </c>
      <c r="AG791" s="22">
        <f t="shared" si="673"/>
        <v>1.9645436460619501</v>
      </c>
      <c r="AH791" s="22">
        <f t="shared" si="674"/>
        <v>1.9708503672371088E-2</v>
      </c>
      <c r="AI791" s="238">
        <f t="shared" si="675"/>
        <v>1.3679999999999999E-3</v>
      </c>
      <c r="AJ791" s="247">
        <f t="shared" si="676"/>
        <v>6.3067211751587479E-6</v>
      </c>
      <c r="AK791" s="23">
        <f t="shared" si="677"/>
        <v>3.153360587579374E-5</v>
      </c>
      <c r="AL791" s="23">
        <f t="shared" si="678"/>
        <v>1.8044230028926416E-4</v>
      </c>
      <c r="AM791" s="23">
        <f t="shared" si="679"/>
        <v>3.1621199225448723E-4</v>
      </c>
      <c r="AN791" s="23">
        <f t="shared" si="680"/>
        <v>5.4570656835054169E-3</v>
      </c>
      <c r="AO791" s="23">
        <f t="shared" si="681"/>
        <v>5.4745843534364136E-5</v>
      </c>
      <c r="AP791" s="248">
        <f t="shared" si="682"/>
        <v>3.7999999999999996E-6</v>
      </c>
      <c r="AQ791" s="256">
        <f t="shared" si="683"/>
        <v>31.533605875793739</v>
      </c>
      <c r="AR791" s="257">
        <f t="shared" si="684"/>
        <v>180.44230028926415</v>
      </c>
      <c r="AS791" s="257">
        <f t="shared" si="685"/>
        <v>316.21199225448726</v>
      </c>
      <c r="AT791" s="257">
        <f t="shared" si="686"/>
        <v>5457.0656835054169</v>
      </c>
      <c r="AU791" s="257">
        <f t="shared" si="687"/>
        <v>54.745843534364134</v>
      </c>
      <c r="AV791" s="258">
        <f t="shared" si="688"/>
        <v>3.8</v>
      </c>
      <c r="AW791" s="264">
        <v>1</v>
      </c>
      <c r="AX791" s="265">
        <f t="shared" si="689"/>
        <v>31.533605875793739</v>
      </c>
      <c r="AY791" s="265">
        <f t="shared" si="690"/>
        <v>180.44230028926415</v>
      </c>
      <c r="AZ791" s="265">
        <f t="shared" si="691"/>
        <v>316.21199225448726</v>
      </c>
      <c r="BA791" s="265">
        <f t="shared" si="692"/>
        <v>5457.0656835054169</v>
      </c>
      <c r="BB791" s="265">
        <f t="shared" si="693"/>
        <v>54.745843534364134</v>
      </c>
      <c r="BC791" s="266">
        <f t="shared" si="694"/>
        <v>3.8</v>
      </c>
      <c r="BG791" s="13">
        <v>0.1</v>
      </c>
      <c r="BH791" s="13">
        <f t="shared" si="695"/>
        <v>40</v>
      </c>
      <c r="BI791"/>
      <c r="BJ791">
        <f>BH791</f>
        <v>40</v>
      </c>
      <c r="BK791" s="13">
        <f t="shared" si="696"/>
        <v>0.18000000000000002</v>
      </c>
      <c r="BL791" s="13">
        <f t="shared" si="697"/>
        <v>1.03</v>
      </c>
      <c r="BM791" s="13">
        <f t="shared" si="698"/>
        <v>1.8050000000000002</v>
      </c>
      <c r="BN791" s="13">
        <f t="shared" si="699"/>
        <v>31.150000000000002</v>
      </c>
      <c r="BO791" s="13">
        <f t="shared" si="700"/>
        <v>0.3125</v>
      </c>
      <c r="BP791" s="13">
        <f t="shared" si="701"/>
        <v>2.8499999999999998E-2</v>
      </c>
      <c r="BQ791" s="13">
        <f>((((BJ791/Q791)^2)+((BK791/W791)^2))^(1/2))*AD791</f>
        <v>1.6054291116027158E-3</v>
      </c>
      <c r="BR791" s="209">
        <f>(((((BJ791/Q791))^2)+((BL791/X791)^2))^(1/2))*AE791</f>
        <v>9.1866221386155376E-3</v>
      </c>
      <c r="BS791" s="209">
        <f>(((((BJ791/Q791))^2)+((BM791/Y791)^2))^(1/2))*AF791</f>
        <v>1.6098886369127232E-2</v>
      </c>
      <c r="BT791" s="209">
        <f>((((BJ791/Q791)^2)+((BN791/Z791)^2))^(1/2))*AG791</f>
        <v>0.27782842681346998</v>
      </c>
      <c r="BU791" s="209">
        <f>((((BJ791/Q791)^2)+((BO791/AA791)^2))^(1/2))*AH791</f>
        <v>2.7872033187547147E-3</v>
      </c>
      <c r="BV791" s="209">
        <f>((((BJ791/Q791)^2)+((BP791/AB791)^2))^(1/2))*AI791</f>
        <v>1.9346441533263942E-4</v>
      </c>
      <c r="CI791"/>
      <c r="CJ791"/>
      <c r="CK791"/>
      <c r="CL791"/>
      <c r="CM791"/>
    </row>
    <row r="792" spans="1:91" s="65" customFormat="1" ht="12.95" customHeight="1" thickBot="1" x14ac:dyDescent="0.3">
      <c r="A792" s="13">
        <v>4.7433193061269803</v>
      </c>
      <c r="B792" s="13">
        <v>-74.103656346705904</v>
      </c>
      <c r="C792" s="13">
        <v>29</v>
      </c>
      <c r="D792" s="13">
        <v>40</v>
      </c>
      <c r="E792" s="13">
        <v>59</v>
      </c>
      <c r="F792" s="3" t="s">
        <v>5</v>
      </c>
      <c r="G792" s="4" t="s">
        <v>606</v>
      </c>
      <c r="H792" s="5" t="s">
        <v>607</v>
      </c>
      <c r="I792" s="14" t="s">
        <v>1606</v>
      </c>
      <c r="J792" s="3" t="s">
        <v>1551</v>
      </c>
      <c r="K792" s="6" t="s">
        <v>1551</v>
      </c>
      <c r="L792" s="15">
        <v>12</v>
      </c>
      <c r="M792" s="3">
        <v>7</v>
      </c>
      <c r="N792" s="3">
        <f t="shared" si="668"/>
        <v>360</v>
      </c>
      <c r="O792" s="3">
        <v>30</v>
      </c>
      <c r="P792" s="14" t="s">
        <v>1554</v>
      </c>
      <c r="Q792" s="3">
        <v>400</v>
      </c>
      <c r="R792" s="14"/>
      <c r="S792" s="14"/>
      <c r="T792" s="14"/>
      <c r="U792" s="17">
        <v>3.9E-2</v>
      </c>
      <c r="V792" s="33">
        <v>0.36</v>
      </c>
      <c r="W792" s="34">
        <v>1.8</v>
      </c>
      <c r="X792" s="33">
        <v>10.3</v>
      </c>
      <c r="Y792" s="29">
        <f>0.01805*1000</f>
        <v>18.05</v>
      </c>
      <c r="Z792" s="34">
        <v>311.5</v>
      </c>
      <c r="AA792" s="21">
        <f>0.003125*1000</f>
        <v>3.125</v>
      </c>
      <c r="AB792" s="216">
        <v>0.28499999999999998</v>
      </c>
      <c r="AC792" s="237">
        <f t="shared" si="669"/>
        <v>2.2704196230571494E-3</v>
      </c>
      <c r="AD792" s="22">
        <f t="shared" si="670"/>
        <v>1.1352098115285748E-2</v>
      </c>
      <c r="AE792" s="22">
        <f t="shared" si="671"/>
        <v>6.4959228104135097E-2</v>
      </c>
      <c r="AF792" s="22">
        <f t="shared" si="672"/>
        <v>0.1138363172116154</v>
      </c>
      <c r="AG792" s="22">
        <f t="shared" si="673"/>
        <v>1.9645436460619501</v>
      </c>
      <c r="AH792" s="22">
        <f t="shared" si="674"/>
        <v>1.9708503672371088E-2</v>
      </c>
      <c r="AI792" s="238">
        <f t="shared" si="675"/>
        <v>1.3679999999999999E-3</v>
      </c>
      <c r="AJ792" s="247">
        <f t="shared" si="676"/>
        <v>6.3067211751587479E-6</v>
      </c>
      <c r="AK792" s="23">
        <f t="shared" si="677"/>
        <v>3.153360587579374E-5</v>
      </c>
      <c r="AL792" s="23">
        <f t="shared" si="678"/>
        <v>1.8044230028926416E-4</v>
      </c>
      <c r="AM792" s="23">
        <f t="shared" si="679"/>
        <v>3.1621199225448723E-4</v>
      </c>
      <c r="AN792" s="23">
        <f t="shared" si="680"/>
        <v>5.4570656835054169E-3</v>
      </c>
      <c r="AO792" s="23">
        <f t="shared" si="681"/>
        <v>5.4745843534364136E-5</v>
      </c>
      <c r="AP792" s="248">
        <f t="shared" si="682"/>
        <v>3.7999999999999996E-6</v>
      </c>
      <c r="AQ792" s="256">
        <f t="shared" si="683"/>
        <v>31.533605875793739</v>
      </c>
      <c r="AR792" s="257">
        <f t="shared" si="684"/>
        <v>180.44230028926415</v>
      </c>
      <c r="AS792" s="257">
        <f t="shared" si="685"/>
        <v>316.21199225448726</v>
      </c>
      <c r="AT792" s="257">
        <f t="shared" si="686"/>
        <v>5457.0656835054169</v>
      </c>
      <c r="AU792" s="257">
        <f t="shared" si="687"/>
        <v>54.745843534364134</v>
      </c>
      <c r="AV792" s="258">
        <f t="shared" si="688"/>
        <v>3.8</v>
      </c>
      <c r="AW792" s="264">
        <v>1</v>
      </c>
      <c r="AX792" s="265">
        <f t="shared" si="689"/>
        <v>31.533605875793739</v>
      </c>
      <c r="AY792" s="265">
        <f t="shared" si="690"/>
        <v>180.44230028926415</v>
      </c>
      <c r="AZ792" s="265">
        <f t="shared" si="691"/>
        <v>316.21199225448726</v>
      </c>
      <c r="BA792" s="265">
        <f t="shared" si="692"/>
        <v>5457.0656835054169</v>
      </c>
      <c r="BB792" s="265">
        <f t="shared" si="693"/>
        <v>54.745843534364134</v>
      </c>
      <c r="BC792" s="266">
        <f t="shared" si="694"/>
        <v>3.8</v>
      </c>
      <c r="BG792" s="13">
        <v>0.1</v>
      </c>
      <c r="BH792" s="13">
        <f t="shared" si="695"/>
        <v>40</v>
      </c>
      <c r="BI792"/>
      <c r="BJ792">
        <f>BH792</f>
        <v>40</v>
      </c>
      <c r="BK792" s="13">
        <f t="shared" si="696"/>
        <v>0.18000000000000002</v>
      </c>
      <c r="BL792" s="13">
        <f t="shared" si="697"/>
        <v>1.03</v>
      </c>
      <c r="BM792" s="13">
        <f t="shared" si="698"/>
        <v>1.8050000000000002</v>
      </c>
      <c r="BN792" s="13">
        <f t="shared" si="699"/>
        <v>31.150000000000002</v>
      </c>
      <c r="BO792" s="13">
        <f t="shared" si="700"/>
        <v>0.3125</v>
      </c>
      <c r="BP792" s="13">
        <f t="shared" si="701"/>
        <v>2.8499999999999998E-2</v>
      </c>
      <c r="BQ792" s="13">
        <f>((((BJ792/Q792)^2)+((BK792/W792)^2))^(1/2))*AD792</f>
        <v>1.6054291116027158E-3</v>
      </c>
      <c r="BR792" s="209">
        <f>(((((BJ792/Q792))^2)+((BL792/X792)^2))^(1/2))*AE792</f>
        <v>9.1866221386155376E-3</v>
      </c>
      <c r="BS792" s="209">
        <f>(((((BJ792/Q792))^2)+((BM792/Y792)^2))^(1/2))*AF792</f>
        <v>1.6098886369127232E-2</v>
      </c>
      <c r="BT792" s="209">
        <f>((((BJ792/Q792)^2)+((BN792/Z792)^2))^(1/2))*AG792</f>
        <v>0.27782842681346998</v>
      </c>
      <c r="BU792" s="209">
        <f>((((BJ792/Q792)^2)+((BO792/AA792)^2))^(1/2))*AH792</f>
        <v>2.7872033187547147E-3</v>
      </c>
      <c r="BV792" s="209">
        <f>((((BJ792/Q792)^2)+((BP792/AB792)^2))^(1/2))*AI792</f>
        <v>1.9346441533263942E-4</v>
      </c>
      <c r="CI792"/>
      <c r="CJ792"/>
      <c r="CK792"/>
      <c r="CL792"/>
      <c r="CM792"/>
    </row>
    <row r="793" spans="1:91" s="65" customFormat="1" ht="12.95" customHeight="1" thickBot="1" x14ac:dyDescent="0.3">
      <c r="A793" s="13">
        <v>4.7433193061269803</v>
      </c>
      <c r="B793" s="13">
        <v>-74.103656346705904</v>
      </c>
      <c r="C793" s="13">
        <v>29</v>
      </c>
      <c r="D793" s="13">
        <v>40</v>
      </c>
      <c r="E793" s="13">
        <v>59</v>
      </c>
      <c r="F793" s="58" t="s">
        <v>13</v>
      </c>
      <c r="G793" s="59" t="s">
        <v>1018</v>
      </c>
      <c r="H793" s="60" t="s">
        <v>607</v>
      </c>
      <c r="I793" s="16" t="s">
        <v>1606</v>
      </c>
      <c r="J793" s="16"/>
      <c r="K793" s="66">
        <v>39981</v>
      </c>
      <c r="L793" s="16">
        <v>11</v>
      </c>
      <c r="M793" s="16">
        <v>7</v>
      </c>
      <c r="N793" s="3">
        <f t="shared" si="668"/>
        <v>330</v>
      </c>
      <c r="O793" s="3">
        <v>30</v>
      </c>
      <c r="P793" s="16" t="s">
        <v>1554</v>
      </c>
      <c r="Q793" s="16">
        <v>300</v>
      </c>
      <c r="R793" s="14"/>
      <c r="S793" s="14"/>
      <c r="T793" s="14"/>
      <c r="U793" s="17">
        <v>3.9E-2</v>
      </c>
      <c r="V793" s="33">
        <v>0.36</v>
      </c>
      <c r="W793" s="34">
        <v>1.8</v>
      </c>
      <c r="X793" s="33">
        <v>10.3</v>
      </c>
      <c r="Y793" s="29">
        <f>0.01805*1000</f>
        <v>18.05</v>
      </c>
      <c r="Z793" s="34">
        <v>311.5</v>
      </c>
      <c r="AA793" s="21">
        <f>0.003125*1000</f>
        <v>3.125</v>
      </c>
      <c r="AB793" s="216">
        <v>0.28499999999999998</v>
      </c>
      <c r="AC793" s="237">
        <f t="shared" si="669"/>
        <v>1.702814717292862E-3</v>
      </c>
      <c r="AD793" s="22">
        <f t="shared" si="670"/>
        <v>8.5140735864643099E-3</v>
      </c>
      <c r="AE793" s="22">
        <f t="shared" si="671"/>
        <v>4.871942107810133E-2</v>
      </c>
      <c r="AF793" s="22">
        <f t="shared" si="672"/>
        <v>8.5377237908711545E-2</v>
      </c>
      <c r="AG793" s="22">
        <f t="shared" si="673"/>
        <v>1.4734077345464625</v>
      </c>
      <c r="AH793" s="22">
        <f t="shared" si="674"/>
        <v>1.4781377754278315E-2</v>
      </c>
      <c r="AI793" s="238">
        <f t="shared" si="675"/>
        <v>1.0259999999999998E-3</v>
      </c>
      <c r="AJ793" s="247">
        <f t="shared" si="676"/>
        <v>4.7300408813690616E-6</v>
      </c>
      <c r="AK793" s="23">
        <f t="shared" si="677"/>
        <v>2.3650204406845304E-5</v>
      </c>
      <c r="AL793" s="23">
        <f t="shared" si="678"/>
        <v>1.3533172521694814E-4</v>
      </c>
      <c r="AM793" s="23">
        <f t="shared" si="679"/>
        <v>2.3715899419086541E-4</v>
      </c>
      <c r="AN793" s="23">
        <f t="shared" si="680"/>
        <v>4.092799262629062E-3</v>
      </c>
      <c r="AO793" s="23">
        <f t="shared" si="681"/>
        <v>4.1059382650773095E-5</v>
      </c>
      <c r="AP793" s="248">
        <f t="shared" si="682"/>
        <v>2.8499999999999994E-6</v>
      </c>
      <c r="AQ793" s="256">
        <f t="shared" si="683"/>
        <v>23.650204406845305</v>
      </c>
      <c r="AR793" s="257">
        <f t="shared" si="684"/>
        <v>135.33172521694814</v>
      </c>
      <c r="AS793" s="257">
        <f t="shared" si="685"/>
        <v>237.1589941908654</v>
      </c>
      <c r="AT793" s="257">
        <f t="shared" si="686"/>
        <v>4092.799262629062</v>
      </c>
      <c r="AU793" s="257">
        <f t="shared" si="687"/>
        <v>41.059382650773095</v>
      </c>
      <c r="AV793" s="258">
        <f t="shared" si="688"/>
        <v>2.8499999999999992</v>
      </c>
      <c r="AW793" s="264">
        <v>1</v>
      </c>
      <c r="AX793" s="265">
        <f t="shared" si="689"/>
        <v>23.650204406845305</v>
      </c>
      <c r="AY793" s="265">
        <f t="shared" si="690"/>
        <v>135.33172521694814</v>
      </c>
      <c r="AZ793" s="265">
        <f t="shared" si="691"/>
        <v>237.1589941908654</v>
      </c>
      <c r="BA793" s="265">
        <f t="shared" si="692"/>
        <v>4092.799262629062</v>
      </c>
      <c r="BB793" s="265">
        <f t="shared" si="693"/>
        <v>41.059382650773095</v>
      </c>
      <c r="BC793" s="266">
        <f t="shared" si="694"/>
        <v>2.8499999999999992</v>
      </c>
      <c r="BG793" s="13">
        <v>0.1</v>
      </c>
      <c r="BH793" s="13">
        <f t="shared" si="695"/>
        <v>30</v>
      </c>
      <c r="BI793"/>
      <c r="BJ793">
        <f>BH793</f>
        <v>30</v>
      </c>
      <c r="BK793" s="13">
        <f t="shared" si="696"/>
        <v>0.18000000000000002</v>
      </c>
      <c r="BL793" s="13">
        <f t="shared" si="697"/>
        <v>1.03</v>
      </c>
      <c r="BM793" s="13">
        <f t="shared" si="698"/>
        <v>1.8050000000000002</v>
      </c>
      <c r="BN793" s="13">
        <f t="shared" si="699"/>
        <v>31.150000000000002</v>
      </c>
      <c r="BO793" s="13">
        <f t="shared" si="700"/>
        <v>0.3125</v>
      </c>
      <c r="BP793" s="13">
        <f t="shared" si="701"/>
        <v>2.8499999999999998E-2</v>
      </c>
      <c r="BQ793" s="13">
        <f>((((BJ793/Q793)^2)+((BK793/W793)^2))^(1/2))*AD793</f>
        <v>1.2040718337020368E-3</v>
      </c>
      <c r="BR793" s="209">
        <f>(((((BJ793/Q793))^2)+((BL793/X793)^2))^(1/2))*AE793</f>
        <v>6.8899666039616532E-3</v>
      </c>
      <c r="BS793" s="209">
        <f>(((((BJ793/Q793))^2)+((BM793/Y793)^2))^(1/2))*AF793</f>
        <v>1.2074164776845423E-2</v>
      </c>
      <c r="BT793" s="209">
        <f>((((BJ793/Q793)^2)+((BN793/Z793)^2))^(1/2))*AG793</f>
        <v>0.20837132011010245</v>
      </c>
      <c r="BU793" s="209">
        <f>((((BJ793/Q793)^2)+((BO793/AA793)^2))^(1/2))*AH793</f>
        <v>2.0904024890660358E-3</v>
      </c>
      <c r="BV793" s="209">
        <f>((((BJ793/Q793)^2)+((BP793/AB793)^2))^(1/2))*AI793</f>
        <v>1.4509831149947956E-4</v>
      </c>
      <c r="CI793"/>
      <c r="CJ793"/>
      <c r="CK793"/>
      <c r="CL793"/>
      <c r="CM793"/>
    </row>
    <row r="794" spans="1:91" s="65" customFormat="1" ht="12.95" customHeight="1" thickBot="1" x14ac:dyDescent="0.3">
      <c r="A794" s="13">
        <v>4.7435134226235602</v>
      </c>
      <c r="B794" s="13">
        <v>-74.104161390655804</v>
      </c>
      <c r="C794" s="13">
        <v>29</v>
      </c>
      <c r="D794" s="13">
        <v>40</v>
      </c>
      <c r="E794" s="13">
        <v>59</v>
      </c>
      <c r="F794" s="3" t="s">
        <v>13</v>
      </c>
      <c r="G794" s="4" t="s">
        <v>647</v>
      </c>
      <c r="H794" s="5" t="s">
        <v>648</v>
      </c>
      <c r="I794" s="14" t="s">
        <v>1606</v>
      </c>
      <c r="J794" s="3" t="s">
        <v>1551</v>
      </c>
      <c r="K794" s="6" t="s">
        <v>1551</v>
      </c>
      <c r="L794" s="15">
        <v>12</v>
      </c>
      <c r="M794" s="3">
        <v>7</v>
      </c>
      <c r="N794" s="3">
        <f t="shared" si="668"/>
        <v>360</v>
      </c>
      <c r="O794" s="3">
        <v>30</v>
      </c>
      <c r="P794" s="14" t="s">
        <v>1554</v>
      </c>
      <c r="Q794" s="3">
        <v>400</v>
      </c>
      <c r="R794" s="14"/>
      <c r="S794" s="14"/>
      <c r="T794" s="14"/>
      <c r="U794" s="17">
        <v>3.9E-2</v>
      </c>
      <c r="V794" s="33">
        <v>0.36</v>
      </c>
      <c r="W794" s="34">
        <v>1.8</v>
      </c>
      <c r="X794" s="33">
        <v>10.3</v>
      </c>
      <c r="Y794" s="29">
        <f>0.01805*1000</f>
        <v>18.05</v>
      </c>
      <c r="Z794" s="34">
        <v>311.5</v>
      </c>
      <c r="AA794" s="21">
        <f>0.003125*1000</f>
        <v>3.125</v>
      </c>
      <c r="AB794" s="216">
        <v>0.28499999999999998</v>
      </c>
      <c r="AC794" s="237">
        <f t="shared" si="669"/>
        <v>2.2704196230571494E-3</v>
      </c>
      <c r="AD794" s="22">
        <f t="shared" si="670"/>
        <v>1.1352098115285748E-2</v>
      </c>
      <c r="AE794" s="22">
        <f t="shared" si="671"/>
        <v>6.4959228104135097E-2</v>
      </c>
      <c r="AF794" s="22">
        <f t="shared" si="672"/>
        <v>0.1138363172116154</v>
      </c>
      <c r="AG794" s="22">
        <f t="shared" si="673"/>
        <v>1.9645436460619501</v>
      </c>
      <c r="AH794" s="22">
        <f t="shared" si="674"/>
        <v>1.9708503672371088E-2</v>
      </c>
      <c r="AI794" s="238">
        <f t="shared" si="675"/>
        <v>1.3679999999999999E-3</v>
      </c>
      <c r="AJ794" s="247">
        <f t="shared" si="676"/>
        <v>6.3067211751587479E-6</v>
      </c>
      <c r="AK794" s="23">
        <f t="shared" si="677"/>
        <v>3.153360587579374E-5</v>
      </c>
      <c r="AL794" s="23">
        <f t="shared" si="678"/>
        <v>1.8044230028926416E-4</v>
      </c>
      <c r="AM794" s="23">
        <f t="shared" si="679"/>
        <v>3.1621199225448723E-4</v>
      </c>
      <c r="AN794" s="23">
        <f t="shared" si="680"/>
        <v>5.4570656835054169E-3</v>
      </c>
      <c r="AO794" s="23">
        <f t="shared" si="681"/>
        <v>5.4745843534364136E-5</v>
      </c>
      <c r="AP794" s="248">
        <f t="shared" si="682"/>
        <v>3.7999999999999996E-6</v>
      </c>
      <c r="AQ794" s="256">
        <f t="shared" si="683"/>
        <v>31.533605875793739</v>
      </c>
      <c r="AR794" s="257">
        <f t="shared" si="684"/>
        <v>180.44230028926415</v>
      </c>
      <c r="AS794" s="257">
        <f t="shared" si="685"/>
        <v>316.21199225448726</v>
      </c>
      <c r="AT794" s="257">
        <f t="shared" si="686"/>
        <v>5457.0656835054169</v>
      </c>
      <c r="AU794" s="257">
        <f t="shared" si="687"/>
        <v>54.745843534364134</v>
      </c>
      <c r="AV794" s="258">
        <f t="shared" si="688"/>
        <v>3.8</v>
      </c>
      <c r="AW794" s="264">
        <v>1</v>
      </c>
      <c r="AX794" s="265">
        <f t="shared" si="689"/>
        <v>31.533605875793739</v>
      </c>
      <c r="AY794" s="265">
        <f t="shared" si="690"/>
        <v>180.44230028926415</v>
      </c>
      <c r="AZ794" s="265">
        <f t="shared" si="691"/>
        <v>316.21199225448726</v>
      </c>
      <c r="BA794" s="265">
        <f t="shared" si="692"/>
        <v>5457.0656835054169</v>
      </c>
      <c r="BB794" s="265">
        <f t="shared" si="693"/>
        <v>54.745843534364134</v>
      </c>
      <c r="BC794" s="266">
        <f t="shared" si="694"/>
        <v>3.8</v>
      </c>
      <c r="BG794" s="13">
        <v>0.1</v>
      </c>
      <c r="BH794" s="13">
        <f t="shared" si="695"/>
        <v>40</v>
      </c>
      <c r="BI794"/>
      <c r="BJ794">
        <f>BH794</f>
        <v>40</v>
      </c>
      <c r="BK794" s="13">
        <f t="shared" si="696"/>
        <v>0.18000000000000002</v>
      </c>
      <c r="BL794" s="13">
        <f t="shared" si="697"/>
        <v>1.03</v>
      </c>
      <c r="BM794" s="13">
        <f t="shared" si="698"/>
        <v>1.8050000000000002</v>
      </c>
      <c r="BN794" s="13">
        <f t="shared" si="699"/>
        <v>31.150000000000002</v>
      </c>
      <c r="BO794" s="13">
        <f t="shared" si="700"/>
        <v>0.3125</v>
      </c>
      <c r="BP794" s="13">
        <f t="shared" si="701"/>
        <v>2.8499999999999998E-2</v>
      </c>
      <c r="BQ794" s="13">
        <f>((((BJ794/Q794)^2)+((BK794/W794)^2))^(1/2))*AD794</f>
        <v>1.6054291116027158E-3</v>
      </c>
      <c r="BR794" s="209">
        <f>(((((BJ794/Q794))^2)+((BL794/X794)^2))^(1/2))*AE794</f>
        <v>9.1866221386155376E-3</v>
      </c>
      <c r="BS794" s="209">
        <f>(((((BJ794/Q794))^2)+((BM794/Y794)^2))^(1/2))*AF794</f>
        <v>1.6098886369127232E-2</v>
      </c>
      <c r="BT794" s="209">
        <f>((((BJ794/Q794)^2)+((BN794/Z794)^2))^(1/2))*AG794</f>
        <v>0.27782842681346998</v>
      </c>
      <c r="BU794" s="209">
        <f>((((BJ794/Q794)^2)+((BO794/AA794)^2))^(1/2))*AH794</f>
        <v>2.7872033187547147E-3</v>
      </c>
      <c r="BV794" s="209">
        <f>((((BJ794/Q794)^2)+((BP794/AB794)^2))^(1/2))*AI794</f>
        <v>1.9346441533263942E-4</v>
      </c>
      <c r="CI794"/>
      <c r="CJ794"/>
      <c r="CK794"/>
      <c r="CL794"/>
      <c r="CM794"/>
    </row>
    <row r="795" spans="1:91" s="65" customFormat="1" ht="12.95" customHeight="1" thickBot="1" x14ac:dyDescent="0.3">
      <c r="A795" s="13">
        <v>4.7435252084971502</v>
      </c>
      <c r="B795" s="13">
        <v>-74.103291266164405</v>
      </c>
      <c r="C795" s="13">
        <v>29</v>
      </c>
      <c r="D795" s="13">
        <v>40</v>
      </c>
      <c r="E795" s="13">
        <v>59</v>
      </c>
      <c r="F795" s="3" t="s">
        <v>5</v>
      </c>
      <c r="G795" s="4" t="s">
        <v>663</v>
      </c>
      <c r="H795" s="5" t="s">
        <v>664</v>
      </c>
      <c r="I795" s="14" t="s">
        <v>1606</v>
      </c>
      <c r="J795" s="3" t="s">
        <v>1553</v>
      </c>
      <c r="K795" s="6">
        <v>40651</v>
      </c>
      <c r="L795" s="15">
        <v>12</v>
      </c>
      <c r="M795" s="3">
        <v>7</v>
      </c>
      <c r="N795" s="3">
        <f t="shared" si="668"/>
        <v>360</v>
      </c>
      <c r="O795" s="3">
        <v>30</v>
      </c>
      <c r="P795" s="14" t="s">
        <v>1554</v>
      </c>
      <c r="Q795" s="3">
        <v>4000</v>
      </c>
      <c r="R795" s="14"/>
      <c r="S795" s="14"/>
      <c r="T795" s="14">
        <f>0.738210935315612*Q795</f>
        <v>2952.843741262448</v>
      </c>
      <c r="U795" s="17">
        <v>3.9E-2</v>
      </c>
      <c r="V795" s="27">
        <v>2.02</v>
      </c>
      <c r="W795" s="28">
        <v>10.1</v>
      </c>
      <c r="X795" s="27">
        <v>1.9</v>
      </c>
      <c r="Y795" s="155">
        <v>18.05</v>
      </c>
      <c r="Z795" s="28">
        <v>160.19999999999999</v>
      </c>
      <c r="AA795" s="21">
        <v>3.125</v>
      </c>
      <c r="AB795" s="222">
        <v>1.0149999999999999</v>
      </c>
      <c r="AC795" s="237">
        <f t="shared" si="669"/>
        <v>0.22144071659547879</v>
      </c>
      <c r="AD795" s="22">
        <f t="shared" si="670"/>
        <v>1.1072035829773941</v>
      </c>
      <c r="AE795" s="22">
        <f t="shared" si="671"/>
        <v>0.20828582254030181</v>
      </c>
      <c r="AF795" s="22">
        <f t="shared" si="672"/>
        <v>1.9787153141328673</v>
      </c>
      <c r="AG795" s="22">
        <f t="shared" si="673"/>
        <v>17.561783563661237</v>
      </c>
      <c r="AH795" s="22">
        <f t="shared" si="674"/>
        <v>0.34257536602023325</v>
      </c>
      <c r="AI795" s="238">
        <f t="shared" si="675"/>
        <v>8.46856367685766E-2</v>
      </c>
      <c r="AJ795" s="247">
        <f t="shared" si="676"/>
        <v>6.1511310165410769E-4</v>
      </c>
      <c r="AK795" s="23">
        <f t="shared" si="677"/>
        <v>3.0755655082705391E-3</v>
      </c>
      <c r="AL795" s="23">
        <f t="shared" si="678"/>
        <v>5.7857172927861618E-4</v>
      </c>
      <c r="AM795" s="23">
        <f t="shared" si="679"/>
        <v>5.4964314281468534E-3</v>
      </c>
      <c r="AN795" s="23">
        <f t="shared" si="680"/>
        <v>4.8782732121281216E-2</v>
      </c>
      <c r="AO795" s="23">
        <f t="shared" si="681"/>
        <v>9.5159823894509234E-4</v>
      </c>
      <c r="AP795" s="248">
        <f t="shared" si="682"/>
        <v>2.3523787991271277E-4</v>
      </c>
      <c r="AQ795" s="256">
        <f t="shared" si="683"/>
        <v>3075.5655082705389</v>
      </c>
      <c r="AR795" s="257">
        <f t="shared" si="684"/>
        <v>578.5717292786162</v>
      </c>
      <c r="AS795" s="257">
        <f t="shared" si="685"/>
        <v>5496.4314281468532</v>
      </c>
      <c r="AT795" s="257">
        <f t="shared" si="686"/>
        <v>48782.732121281217</v>
      </c>
      <c r="AU795" s="257">
        <f t="shared" si="687"/>
        <v>951.59823894509236</v>
      </c>
      <c r="AV795" s="258">
        <f t="shared" si="688"/>
        <v>235.23787991271277</v>
      </c>
      <c r="AW795" s="264">
        <v>1</v>
      </c>
      <c r="AX795" s="265">
        <f t="shared" si="689"/>
        <v>3075.5655082705389</v>
      </c>
      <c r="AY795" s="265">
        <f t="shared" si="690"/>
        <v>578.5717292786162</v>
      </c>
      <c r="AZ795" s="265">
        <f t="shared" si="691"/>
        <v>5496.4314281468532</v>
      </c>
      <c r="BA795" s="265">
        <f t="shared" si="692"/>
        <v>48782.732121281217</v>
      </c>
      <c r="BB795" s="265">
        <f t="shared" si="693"/>
        <v>951.59823894509236</v>
      </c>
      <c r="BC795" s="266">
        <f t="shared" si="694"/>
        <v>235.23787991271277</v>
      </c>
      <c r="BD795" s="211">
        <f>'F. CONVERSIÓN DE CARBÓN A CARNE'!$F$20</f>
        <v>0.16207300021353654</v>
      </c>
      <c r="BG795" s="13">
        <v>0.1</v>
      </c>
      <c r="BH795" s="13">
        <f t="shared" si="695"/>
        <v>400</v>
      </c>
      <c r="BI795">
        <f>(((((BD795+BE795+BF795)/0.738210935315612)^2)+((BH795/Q795)^2))^(1/2))*T795</f>
        <v>712.37306235890219</v>
      </c>
      <c r="BJ795">
        <f>(((BH795)^2)+((BI795^2))^(1/2))</f>
        <v>160712.37306235891</v>
      </c>
      <c r="BK795" s="13">
        <f t="shared" si="696"/>
        <v>1.01</v>
      </c>
      <c r="BL795" s="13">
        <f t="shared" si="697"/>
        <v>0.19</v>
      </c>
      <c r="BM795" s="13">
        <f t="shared" si="698"/>
        <v>1.8050000000000002</v>
      </c>
      <c r="BN795" s="13">
        <f t="shared" si="699"/>
        <v>16.02</v>
      </c>
      <c r="BO795" s="13">
        <f t="shared" si="700"/>
        <v>0.3125</v>
      </c>
      <c r="BP795" s="13">
        <f t="shared" si="701"/>
        <v>0.10149999999999999</v>
      </c>
      <c r="BQ795" s="13">
        <f>((((BJ795/(Q795+R795+S795+T795))^2)+((BK795/W795)^2))^(1/2))*AD795</f>
        <v>25.592834690840661</v>
      </c>
      <c r="BR795" s="209">
        <f>((((BJ795/(Q795+R795+S795+T795))^2)+((BL795/X795)^2))^(1/2))*AE795</f>
        <v>4.8144936547125985</v>
      </c>
      <c r="BS795" s="209">
        <f>(((((BJ795/(Q795+R795+S795+T795))^2)+((BM795/Y795)^2))^(1/2))*AF795)</f>
        <v>45.737689719769691</v>
      </c>
      <c r="BT795" s="209">
        <f>((((BJ795/(Q795+R795+S795+T795))^2)+((BN795/Z795)^2))^(1/2))*AG795</f>
        <v>405.93783341313593</v>
      </c>
      <c r="BU795" s="209">
        <f>((((BJ795/(Q795+R795+S795+T795))^2)+((BO795/AA795)^2))^(1/2))*AH795</f>
        <v>7.9185750899878267</v>
      </c>
      <c r="BV795" s="209">
        <f>((((BJ795/(Q795+R795+S795+T795))^2)+((BP795/AB795)^2))^(1/2))*AI795</f>
        <v>1.9574950224407011</v>
      </c>
      <c r="CI795"/>
      <c r="CJ795"/>
      <c r="CK795"/>
      <c r="CL795"/>
      <c r="CM795"/>
    </row>
    <row r="796" spans="1:91" s="65" customFormat="1" ht="12.95" customHeight="1" thickBot="1" x14ac:dyDescent="0.3">
      <c r="A796" s="13">
        <v>4.7436666666666669</v>
      </c>
      <c r="B796" s="13">
        <v>-74.096402777777769</v>
      </c>
      <c r="C796" s="13">
        <v>29</v>
      </c>
      <c r="D796" s="13">
        <v>40</v>
      </c>
      <c r="E796" s="13">
        <v>59</v>
      </c>
      <c r="F796" s="3" t="s">
        <v>5</v>
      </c>
      <c r="G796" s="4" t="s">
        <v>621</v>
      </c>
      <c r="H796" s="5" t="s">
        <v>622</v>
      </c>
      <c r="I796" s="14" t="s">
        <v>1606</v>
      </c>
      <c r="J796" s="3" t="s">
        <v>1551</v>
      </c>
      <c r="K796" s="6" t="s">
        <v>1551</v>
      </c>
      <c r="L796" s="15">
        <v>12</v>
      </c>
      <c r="M796" s="3">
        <v>7</v>
      </c>
      <c r="N796" s="3">
        <f t="shared" si="668"/>
        <v>360</v>
      </c>
      <c r="O796" s="3">
        <v>30</v>
      </c>
      <c r="P796" s="14" t="s">
        <v>1554</v>
      </c>
      <c r="Q796" s="3">
        <v>400</v>
      </c>
      <c r="R796" s="14"/>
      <c r="S796" s="14"/>
      <c r="T796" s="14"/>
      <c r="U796" s="17">
        <v>3.9E-2</v>
      </c>
      <c r="V796" s="33">
        <v>0.36</v>
      </c>
      <c r="W796" s="34">
        <v>1.8</v>
      </c>
      <c r="X796" s="33">
        <v>10.3</v>
      </c>
      <c r="Y796" s="29">
        <f>0.01805*1000</f>
        <v>18.05</v>
      </c>
      <c r="Z796" s="34">
        <v>311.5</v>
      </c>
      <c r="AA796" s="21">
        <f>0.003125*1000</f>
        <v>3.125</v>
      </c>
      <c r="AB796" s="216">
        <v>0.28499999999999998</v>
      </c>
      <c r="AC796" s="237">
        <f t="shared" si="669"/>
        <v>2.2704196230571494E-3</v>
      </c>
      <c r="AD796" s="22">
        <f t="shared" si="670"/>
        <v>1.1352098115285748E-2</v>
      </c>
      <c r="AE796" s="22">
        <f t="shared" si="671"/>
        <v>6.4959228104135097E-2</v>
      </c>
      <c r="AF796" s="22">
        <f t="shared" si="672"/>
        <v>0.1138363172116154</v>
      </c>
      <c r="AG796" s="22">
        <f t="shared" si="673"/>
        <v>1.9645436460619501</v>
      </c>
      <c r="AH796" s="22">
        <f t="shared" si="674"/>
        <v>1.9708503672371088E-2</v>
      </c>
      <c r="AI796" s="238">
        <f t="shared" si="675"/>
        <v>1.3679999999999999E-3</v>
      </c>
      <c r="AJ796" s="247">
        <f t="shared" si="676"/>
        <v>6.3067211751587479E-6</v>
      </c>
      <c r="AK796" s="23">
        <f t="shared" si="677"/>
        <v>3.153360587579374E-5</v>
      </c>
      <c r="AL796" s="23">
        <f t="shared" si="678"/>
        <v>1.8044230028926416E-4</v>
      </c>
      <c r="AM796" s="23">
        <f t="shared" si="679"/>
        <v>3.1621199225448723E-4</v>
      </c>
      <c r="AN796" s="23">
        <f t="shared" si="680"/>
        <v>5.4570656835054169E-3</v>
      </c>
      <c r="AO796" s="23">
        <f t="shared" si="681"/>
        <v>5.4745843534364136E-5</v>
      </c>
      <c r="AP796" s="248">
        <f t="shared" si="682"/>
        <v>3.7999999999999996E-6</v>
      </c>
      <c r="AQ796" s="256">
        <f t="shared" si="683"/>
        <v>31.533605875793739</v>
      </c>
      <c r="AR796" s="257">
        <f t="shared" si="684"/>
        <v>180.44230028926415</v>
      </c>
      <c r="AS796" s="257">
        <f t="shared" si="685"/>
        <v>316.21199225448726</v>
      </c>
      <c r="AT796" s="257">
        <f t="shared" si="686"/>
        <v>5457.0656835054169</v>
      </c>
      <c r="AU796" s="257">
        <f t="shared" si="687"/>
        <v>54.745843534364134</v>
      </c>
      <c r="AV796" s="258">
        <f t="shared" si="688"/>
        <v>3.8</v>
      </c>
      <c r="AW796" s="264">
        <v>1</v>
      </c>
      <c r="AX796" s="265">
        <f t="shared" si="689"/>
        <v>31.533605875793739</v>
      </c>
      <c r="AY796" s="265">
        <f t="shared" si="690"/>
        <v>180.44230028926415</v>
      </c>
      <c r="AZ796" s="265">
        <f t="shared" si="691"/>
        <v>316.21199225448726</v>
      </c>
      <c r="BA796" s="265">
        <f t="shared" si="692"/>
        <v>5457.0656835054169</v>
      </c>
      <c r="BB796" s="265">
        <f t="shared" si="693"/>
        <v>54.745843534364134</v>
      </c>
      <c r="BC796" s="266">
        <f t="shared" si="694"/>
        <v>3.8</v>
      </c>
      <c r="BG796" s="13">
        <v>0.1</v>
      </c>
      <c r="BH796" s="13">
        <f t="shared" si="695"/>
        <v>40</v>
      </c>
      <c r="BI796"/>
      <c r="BJ796">
        <f>BH796</f>
        <v>40</v>
      </c>
      <c r="BK796" s="13">
        <f t="shared" si="696"/>
        <v>0.18000000000000002</v>
      </c>
      <c r="BL796" s="13">
        <f t="shared" si="697"/>
        <v>1.03</v>
      </c>
      <c r="BM796" s="13">
        <f t="shared" si="698"/>
        <v>1.8050000000000002</v>
      </c>
      <c r="BN796" s="13">
        <f t="shared" si="699"/>
        <v>31.150000000000002</v>
      </c>
      <c r="BO796" s="13">
        <f t="shared" si="700"/>
        <v>0.3125</v>
      </c>
      <c r="BP796" s="13">
        <f t="shared" si="701"/>
        <v>2.8499999999999998E-2</v>
      </c>
      <c r="BQ796" s="13">
        <f>((((BJ796/Q796)^2)+((BK796/W796)^2))^(1/2))*AD796</f>
        <v>1.6054291116027158E-3</v>
      </c>
      <c r="BR796" s="209">
        <f>(((((BJ796/Q796))^2)+((BL796/X796)^2))^(1/2))*AE796</f>
        <v>9.1866221386155376E-3</v>
      </c>
      <c r="BS796" s="209">
        <f>(((((BJ796/Q796))^2)+((BM796/Y796)^2))^(1/2))*AF796</f>
        <v>1.6098886369127232E-2</v>
      </c>
      <c r="BT796" s="209">
        <f>((((BJ796/Q796)^2)+((BN796/Z796)^2))^(1/2))*AG796</f>
        <v>0.27782842681346998</v>
      </c>
      <c r="BU796" s="209">
        <f>((((BJ796/Q796)^2)+((BO796/AA796)^2))^(1/2))*AH796</f>
        <v>2.7872033187547147E-3</v>
      </c>
      <c r="BV796" s="209">
        <f>((((BJ796/Q796)^2)+((BP796/AB796)^2))^(1/2))*AI796</f>
        <v>1.9346441533263942E-4</v>
      </c>
      <c r="CI796"/>
      <c r="CJ796"/>
      <c r="CK796"/>
      <c r="CL796"/>
      <c r="CM796"/>
    </row>
    <row r="797" spans="1:91" s="65" customFormat="1" ht="12.95" customHeight="1" thickBot="1" x14ac:dyDescent="0.3">
      <c r="A797" s="13">
        <v>4.7439764715527799</v>
      </c>
      <c r="B797" s="13">
        <v>-74.093356341982499</v>
      </c>
      <c r="C797" s="13">
        <v>30</v>
      </c>
      <c r="D797" s="13">
        <v>40</v>
      </c>
      <c r="E797" s="13">
        <v>60</v>
      </c>
      <c r="F797" s="83" t="s">
        <v>13</v>
      </c>
      <c r="G797" s="59" t="s">
        <v>1421</v>
      </c>
      <c r="H797" s="60" t="s">
        <v>1422</v>
      </c>
      <c r="I797" s="93" t="s">
        <v>1606</v>
      </c>
      <c r="J797" s="101"/>
      <c r="K797" s="84">
        <v>40942</v>
      </c>
      <c r="L797" s="93">
        <v>5</v>
      </c>
      <c r="M797" s="16">
        <v>7</v>
      </c>
      <c r="N797" s="3">
        <f t="shared" si="668"/>
        <v>150</v>
      </c>
      <c r="O797" s="3">
        <v>30</v>
      </c>
      <c r="P797" s="16" t="s">
        <v>1632</v>
      </c>
      <c r="Q797" s="93">
        <v>3000</v>
      </c>
      <c r="R797" s="14"/>
      <c r="S797" s="14"/>
      <c r="T797" s="14"/>
      <c r="U797" s="17">
        <v>3.9E-2</v>
      </c>
      <c r="V797" s="33">
        <v>0.36</v>
      </c>
      <c r="W797" s="34">
        <v>1.8</v>
      </c>
      <c r="X797" s="33">
        <v>10.3</v>
      </c>
      <c r="Y797" s="29">
        <f>0.01805*1000</f>
        <v>18.05</v>
      </c>
      <c r="Z797" s="34">
        <v>311.5</v>
      </c>
      <c r="AA797" s="21">
        <f>0.003125*1000</f>
        <v>3.125</v>
      </c>
      <c r="AB797" s="216">
        <v>0.28499999999999998</v>
      </c>
      <c r="AC797" s="237">
        <f t="shared" si="669"/>
        <v>1.702814717292862E-2</v>
      </c>
      <c r="AD797" s="22">
        <f t="shared" si="670"/>
        <v>8.5140735864643102E-2</v>
      </c>
      <c r="AE797" s="22">
        <f t="shared" si="671"/>
        <v>0.48719421078101338</v>
      </c>
      <c r="AF797" s="22">
        <f t="shared" si="672"/>
        <v>0.85377237908711556</v>
      </c>
      <c r="AG797" s="22">
        <f t="shared" si="673"/>
        <v>14.734077345464627</v>
      </c>
      <c r="AH797" s="22">
        <f t="shared" si="674"/>
        <v>0.14781377754278316</v>
      </c>
      <c r="AI797" s="238">
        <f t="shared" si="675"/>
        <v>1.0259999999999998E-2</v>
      </c>
      <c r="AJ797" s="247">
        <f t="shared" si="676"/>
        <v>4.7300408813690607E-5</v>
      </c>
      <c r="AK797" s="23">
        <f t="shared" si="677"/>
        <v>2.3650204406845305E-4</v>
      </c>
      <c r="AL797" s="23">
        <f t="shared" si="678"/>
        <v>1.3533172521694816E-3</v>
      </c>
      <c r="AM797" s="23">
        <f t="shared" si="679"/>
        <v>2.3715899419086543E-3</v>
      </c>
      <c r="AN797" s="23">
        <f t="shared" si="680"/>
        <v>4.0927992626290627E-2</v>
      </c>
      <c r="AO797" s="23">
        <f t="shared" si="681"/>
        <v>4.1059382650773102E-4</v>
      </c>
      <c r="AP797" s="248">
        <f t="shared" si="682"/>
        <v>2.8499999999999995E-5</v>
      </c>
      <c r="AQ797" s="256">
        <f t="shared" si="683"/>
        <v>236.50204406845305</v>
      </c>
      <c r="AR797" s="257">
        <f t="shared" si="684"/>
        <v>1353.3172521694817</v>
      </c>
      <c r="AS797" s="257">
        <f t="shared" si="685"/>
        <v>2371.5899419086541</v>
      </c>
      <c r="AT797" s="257">
        <f t="shared" si="686"/>
        <v>40927.99262629063</v>
      </c>
      <c r="AU797" s="257">
        <f t="shared" si="687"/>
        <v>410.59382650773102</v>
      </c>
      <c r="AV797" s="258">
        <f t="shared" si="688"/>
        <v>28.499999999999996</v>
      </c>
      <c r="AW797" s="264">
        <v>1</v>
      </c>
      <c r="AX797" s="265">
        <f t="shared" si="689"/>
        <v>236.50204406845305</v>
      </c>
      <c r="AY797" s="265">
        <f t="shared" si="690"/>
        <v>1353.3172521694817</v>
      </c>
      <c r="AZ797" s="265">
        <f t="shared" si="691"/>
        <v>2371.5899419086541</v>
      </c>
      <c r="BA797" s="265">
        <f t="shared" si="692"/>
        <v>40927.99262629063</v>
      </c>
      <c r="BB797" s="265">
        <f t="shared" si="693"/>
        <v>410.59382650773102</v>
      </c>
      <c r="BC797" s="266">
        <f t="shared" si="694"/>
        <v>28.499999999999996</v>
      </c>
      <c r="BG797" s="13">
        <v>0.1</v>
      </c>
      <c r="BH797" s="13">
        <f t="shared" si="695"/>
        <v>300</v>
      </c>
      <c r="BI797"/>
      <c r="BJ797">
        <f>BH797</f>
        <v>300</v>
      </c>
      <c r="BK797" s="13">
        <f t="shared" si="696"/>
        <v>0.18000000000000002</v>
      </c>
      <c r="BL797" s="13">
        <f t="shared" si="697"/>
        <v>1.03</v>
      </c>
      <c r="BM797" s="13">
        <f t="shared" si="698"/>
        <v>1.8050000000000002</v>
      </c>
      <c r="BN797" s="13">
        <f t="shared" si="699"/>
        <v>31.150000000000002</v>
      </c>
      <c r="BO797" s="13">
        <f t="shared" si="700"/>
        <v>0.3125</v>
      </c>
      <c r="BP797" s="13">
        <f t="shared" si="701"/>
        <v>2.8499999999999998E-2</v>
      </c>
      <c r="BQ797" s="13">
        <f>((((BJ797/Q797)^2)+((BK797/W797)^2))^(1/2))*AD797</f>
        <v>1.2040718337020369E-2</v>
      </c>
      <c r="BR797" s="209">
        <f>(((((BJ797/Q797))^2)+((BL797/X797)^2))^(1/2))*AE797</f>
        <v>6.8899666039616544E-2</v>
      </c>
      <c r="BS797" s="209">
        <f>(((((BJ797/Q797))^2)+((BM797/Y797)^2))^(1/2))*AF797</f>
        <v>0.12074164776845425</v>
      </c>
      <c r="BT797" s="209">
        <f>((((BJ797/Q797)^2)+((BN797/Z797)^2))^(1/2))*AG797</f>
        <v>2.0837132011010251</v>
      </c>
      <c r="BU797" s="209">
        <f>((((BJ797/Q797)^2)+((BO797/AA797)^2))^(1/2))*AH797</f>
        <v>2.0904024890660362E-2</v>
      </c>
      <c r="BV797" s="209">
        <f>((((BJ797/Q797)^2)+((BP797/AB797)^2))^(1/2))*AI797</f>
        <v>1.4509831149947955E-3</v>
      </c>
      <c r="CI797"/>
      <c r="CJ797"/>
      <c r="CK797"/>
      <c r="CL797"/>
      <c r="CM797"/>
    </row>
    <row r="798" spans="1:91" s="65" customFormat="1" ht="12.95" customHeight="1" thickBot="1" x14ac:dyDescent="0.3">
      <c r="A798" s="13">
        <v>4.744766666666667</v>
      </c>
      <c r="B798" s="13">
        <v>-74.109627777777774</v>
      </c>
      <c r="C798" s="13">
        <v>28</v>
      </c>
      <c r="D798" s="13">
        <v>40</v>
      </c>
      <c r="E798" s="13">
        <v>58</v>
      </c>
      <c r="F798" s="3" t="s">
        <v>5</v>
      </c>
      <c r="G798" s="4" t="s">
        <v>633</v>
      </c>
      <c r="H798" s="5" t="s">
        <v>634</v>
      </c>
      <c r="I798" s="14" t="s">
        <v>1606</v>
      </c>
      <c r="J798" s="3" t="s">
        <v>1551</v>
      </c>
      <c r="K798" s="6" t="s">
        <v>1551</v>
      </c>
      <c r="L798" s="15">
        <v>12</v>
      </c>
      <c r="M798" s="3">
        <v>7</v>
      </c>
      <c r="N798" s="3">
        <f t="shared" si="668"/>
        <v>360</v>
      </c>
      <c r="O798" s="3">
        <v>30</v>
      </c>
      <c r="P798" s="14" t="s">
        <v>1554</v>
      </c>
      <c r="Q798" s="3">
        <v>400</v>
      </c>
      <c r="R798" s="14"/>
      <c r="S798" s="14"/>
      <c r="T798" s="14"/>
      <c r="U798" s="17">
        <v>3.9E-2</v>
      </c>
      <c r="V798" s="33">
        <v>0.36</v>
      </c>
      <c r="W798" s="34">
        <v>1.8</v>
      </c>
      <c r="X798" s="33">
        <v>10.3</v>
      </c>
      <c r="Y798" s="29">
        <f>0.01805*1000</f>
        <v>18.05</v>
      </c>
      <c r="Z798" s="34">
        <v>311.5</v>
      </c>
      <c r="AA798" s="21">
        <f>0.003125*1000</f>
        <v>3.125</v>
      </c>
      <c r="AB798" s="216">
        <v>0.28499999999999998</v>
      </c>
      <c r="AC798" s="237">
        <f t="shared" si="669"/>
        <v>2.2704196230571494E-3</v>
      </c>
      <c r="AD798" s="22">
        <f t="shared" si="670"/>
        <v>1.1352098115285748E-2</v>
      </c>
      <c r="AE798" s="22">
        <f t="shared" si="671"/>
        <v>6.4959228104135097E-2</v>
      </c>
      <c r="AF798" s="22">
        <f t="shared" si="672"/>
        <v>0.1138363172116154</v>
      </c>
      <c r="AG798" s="22">
        <f t="shared" si="673"/>
        <v>1.9645436460619501</v>
      </c>
      <c r="AH798" s="22">
        <f t="shared" si="674"/>
        <v>1.9708503672371088E-2</v>
      </c>
      <c r="AI798" s="238">
        <f t="shared" si="675"/>
        <v>1.3679999999999999E-3</v>
      </c>
      <c r="AJ798" s="247">
        <f t="shared" si="676"/>
        <v>6.3067211751587479E-6</v>
      </c>
      <c r="AK798" s="23">
        <f t="shared" si="677"/>
        <v>3.153360587579374E-5</v>
      </c>
      <c r="AL798" s="23">
        <f t="shared" si="678"/>
        <v>1.8044230028926416E-4</v>
      </c>
      <c r="AM798" s="23">
        <f t="shared" si="679"/>
        <v>3.1621199225448723E-4</v>
      </c>
      <c r="AN798" s="23">
        <f t="shared" si="680"/>
        <v>5.4570656835054169E-3</v>
      </c>
      <c r="AO798" s="23">
        <f t="shared" si="681"/>
        <v>5.4745843534364136E-5</v>
      </c>
      <c r="AP798" s="248">
        <f t="shared" si="682"/>
        <v>3.7999999999999996E-6</v>
      </c>
      <c r="AQ798" s="256">
        <f t="shared" si="683"/>
        <v>31.533605875793739</v>
      </c>
      <c r="AR798" s="257">
        <f t="shared" si="684"/>
        <v>180.44230028926415</v>
      </c>
      <c r="AS798" s="257">
        <f t="shared" si="685"/>
        <v>316.21199225448726</v>
      </c>
      <c r="AT798" s="257">
        <f t="shared" si="686"/>
        <v>5457.0656835054169</v>
      </c>
      <c r="AU798" s="257">
        <f t="shared" si="687"/>
        <v>54.745843534364134</v>
      </c>
      <c r="AV798" s="258">
        <f t="shared" si="688"/>
        <v>3.8</v>
      </c>
      <c r="AW798" s="264">
        <v>1</v>
      </c>
      <c r="AX798" s="265">
        <f t="shared" si="689"/>
        <v>31.533605875793739</v>
      </c>
      <c r="AY798" s="265">
        <f t="shared" si="690"/>
        <v>180.44230028926415</v>
      </c>
      <c r="AZ798" s="265">
        <f t="shared" si="691"/>
        <v>316.21199225448726</v>
      </c>
      <c r="BA798" s="265">
        <f t="shared" si="692"/>
        <v>5457.0656835054169</v>
      </c>
      <c r="BB798" s="265">
        <f t="shared" si="693"/>
        <v>54.745843534364134</v>
      </c>
      <c r="BC798" s="266">
        <f t="shared" si="694"/>
        <v>3.8</v>
      </c>
      <c r="BG798" s="13">
        <v>0.1</v>
      </c>
      <c r="BH798" s="13">
        <f t="shared" si="695"/>
        <v>40</v>
      </c>
      <c r="BI798"/>
      <c r="BJ798">
        <f>BH798</f>
        <v>40</v>
      </c>
      <c r="BK798" s="13">
        <f t="shared" si="696"/>
        <v>0.18000000000000002</v>
      </c>
      <c r="BL798" s="13">
        <f t="shared" si="697"/>
        <v>1.03</v>
      </c>
      <c r="BM798" s="13">
        <f t="shared" si="698"/>
        <v>1.8050000000000002</v>
      </c>
      <c r="BN798" s="13">
        <f t="shared" si="699"/>
        <v>31.150000000000002</v>
      </c>
      <c r="BO798" s="13">
        <f t="shared" si="700"/>
        <v>0.3125</v>
      </c>
      <c r="BP798" s="13">
        <f t="shared" si="701"/>
        <v>2.8499999999999998E-2</v>
      </c>
      <c r="BQ798" s="13">
        <f>((((BJ798/Q798)^2)+((BK798/W798)^2))^(1/2))*AD798</f>
        <v>1.6054291116027158E-3</v>
      </c>
      <c r="BR798" s="209">
        <f>(((((BJ798/Q798))^2)+((BL798/X798)^2))^(1/2))*AE798</f>
        <v>9.1866221386155376E-3</v>
      </c>
      <c r="BS798" s="209">
        <f>(((((BJ798/Q798))^2)+((BM798/Y798)^2))^(1/2))*AF798</f>
        <v>1.6098886369127232E-2</v>
      </c>
      <c r="BT798" s="209">
        <f>((((BJ798/Q798)^2)+((BN798/Z798)^2))^(1/2))*AG798</f>
        <v>0.27782842681346998</v>
      </c>
      <c r="BU798" s="209">
        <f>((((BJ798/Q798)^2)+((BO798/AA798)^2))^(1/2))*AH798</f>
        <v>2.7872033187547147E-3</v>
      </c>
      <c r="BV798" s="209">
        <f>((((BJ798/Q798)^2)+((BP798/AB798)^2))^(1/2))*AI798</f>
        <v>1.9346441533263942E-4</v>
      </c>
      <c r="CI798"/>
      <c r="CJ798"/>
      <c r="CK798"/>
      <c r="CL798"/>
      <c r="CM798"/>
    </row>
    <row r="799" spans="1:91" s="65" customFormat="1" ht="12.95" customHeight="1" thickBot="1" x14ac:dyDescent="0.3">
      <c r="A799" s="13">
        <v>4.7464779999999998</v>
      </c>
      <c r="B799" s="13">
        <v>-74.096761999999998</v>
      </c>
      <c r="C799" s="13">
        <v>29</v>
      </c>
      <c r="D799" s="13">
        <v>40</v>
      </c>
      <c r="E799" s="13">
        <v>59</v>
      </c>
      <c r="F799" s="3" t="s">
        <v>5</v>
      </c>
      <c r="G799" s="4" t="s">
        <v>657</v>
      </c>
      <c r="H799" s="5" t="s">
        <v>658</v>
      </c>
      <c r="I799" s="14" t="s">
        <v>1606</v>
      </c>
      <c r="J799" s="3" t="s">
        <v>1551</v>
      </c>
      <c r="K799" s="6" t="s">
        <v>1551</v>
      </c>
      <c r="L799" s="15">
        <v>12</v>
      </c>
      <c r="M799" s="3">
        <v>7</v>
      </c>
      <c r="N799" s="3">
        <f t="shared" si="668"/>
        <v>360</v>
      </c>
      <c r="O799" s="3">
        <v>30</v>
      </c>
      <c r="P799" s="14" t="s">
        <v>1554</v>
      </c>
      <c r="Q799" s="3">
        <v>400</v>
      </c>
      <c r="R799" s="14"/>
      <c r="S799" s="14"/>
      <c r="T799" s="14"/>
      <c r="U799" s="17">
        <v>3.9E-2</v>
      </c>
      <c r="V799" s="33">
        <v>0.36</v>
      </c>
      <c r="W799" s="34">
        <v>1.8</v>
      </c>
      <c r="X799" s="33">
        <v>10.3</v>
      </c>
      <c r="Y799" s="29">
        <f>0.01805*1000</f>
        <v>18.05</v>
      </c>
      <c r="Z799" s="34">
        <v>311.5</v>
      </c>
      <c r="AA799" s="21">
        <f>0.003125*1000</f>
        <v>3.125</v>
      </c>
      <c r="AB799" s="216">
        <v>0.28499999999999998</v>
      </c>
      <c r="AC799" s="237">
        <f t="shared" si="669"/>
        <v>2.2704196230571494E-3</v>
      </c>
      <c r="AD799" s="22">
        <f t="shared" si="670"/>
        <v>1.1352098115285748E-2</v>
      </c>
      <c r="AE799" s="22">
        <f t="shared" si="671"/>
        <v>6.4959228104135097E-2</v>
      </c>
      <c r="AF799" s="22">
        <f t="shared" si="672"/>
        <v>0.1138363172116154</v>
      </c>
      <c r="AG799" s="22">
        <f t="shared" si="673"/>
        <v>1.9645436460619501</v>
      </c>
      <c r="AH799" s="22">
        <f t="shared" si="674"/>
        <v>1.9708503672371088E-2</v>
      </c>
      <c r="AI799" s="238">
        <f t="shared" si="675"/>
        <v>1.3679999999999999E-3</v>
      </c>
      <c r="AJ799" s="247">
        <f t="shared" si="676"/>
        <v>6.3067211751587479E-6</v>
      </c>
      <c r="AK799" s="23">
        <f t="shared" si="677"/>
        <v>3.153360587579374E-5</v>
      </c>
      <c r="AL799" s="23">
        <f t="shared" si="678"/>
        <v>1.8044230028926416E-4</v>
      </c>
      <c r="AM799" s="23">
        <f t="shared" si="679"/>
        <v>3.1621199225448723E-4</v>
      </c>
      <c r="AN799" s="23">
        <f t="shared" si="680"/>
        <v>5.4570656835054169E-3</v>
      </c>
      <c r="AO799" s="23">
        <f t="shared" si="681"/>
        <v>5.4745843534364136E-5</v>
      </c>
      <c r="AP799" s="248">
        <f t="shared" si="682"/>
        <v>3.7999999999999996E-6</v>
      </c>
      <c r="AQ799" s="256">
        <f t="shared" si="683"/>
        <v>31.533605875793739</v>
      </c>
      <c r="AR799" s="257">
        <f t="shared" si="684"/>
        <v>180.44230028926415</v>
      </c>
      <c r="AS799" s="257">
        <f t="shared" si="685"/>
        <v>316.21199225448726</v>
      </c>
      <c r="AT799" s="257">
        <f t="shared" si="686"/>
        <v>5457.0656835054169</v>
      </c>
      <c r="AU799" s="257">
        <f t="shared" si="687"/>
        <v>54.745843534364134</v>
      </c>
      <c r="AV799" s="258">
        <f t="shared" si="688"/>
        <v>3.8</v>
      </c>
      <c r="AW799" s="264">
        <v>1</v>
      </c>
      <c r="AX799" s="265">
        <f t="shared" si="689"/>
        <v>31.533605875793739</v>
      </c>
      <c r="AY799" s="265">
        <f t="shared" si="690"/>
        <v>180.44230028926415</v>
      </c>
      <c r="AZ799" s="265">
        <f t="shared" si="691"/>
        <v>316.21199225448726</v>
      </c>
      <c r="BA799" s="265">
        <f t="shared" si="692"/>
        <v>5457.0656835054169</v>
      </c>
      <c r="BB799" s="265">
        <f t="shared" si="693"/>
        <v>54.745843534364134</v>
      </c>
      <c r="BC799" s="266">
        <f t="shared" si="694"/>
        <v>3.8</v>
      </c>
      <c r="BG799" s="13">
        <v>0.1</v>
      </c>
      <c r="BH799" s="13">
        <f t="shared" si="695"/>
        <v>40</v>
      </c>
      <c r="BI799"/>
      <c r="BJ799">
        <f>BH799</f>
        <v>40</v>
      </c>
      <c r="BK799" s="13">
        <f t="shared" si="696"/>
        <v>0.18000000000000002</v>
      </c>
      <c r="BL799" s="13">
        <f t="shared" si="697"/>
        <v>1.03</v>
      </c>
      <c r="BM799" s="13">
        <f t="shared" si="698"/>
        <v>1.8050000000000002</v>
      </c>
      <c r="BN799" s="13">
        <f t="shared" si="699"/>
        <v>31.150000000000002</v>
      </c>
      <c r="BO799" s="13">
        <f t="shared" si="700"/>
        <v>0.3125</v>
      </c>
      <c r="BP799" s="13">
        <f t="shared" si="701"/>
        <v>2.8499999999999998E-2</v>
      </c>
      <c r="BQ799" s="13">
        <f>((((BJ799/Q799)^2)+((BK799/W799)^2))^(1/2))*AD799</f>
        <v>1.6054291116027158E-3</v>
      </c>
      <c r="BR799" s="209">
        <f>(((((BJ799/Q799))^2)+((BL799/X799)^2))^(1/2))*AE799</f>
        <v>9.1866221386155376E-3</v>
      </c>
      <c r="BS799" s="209">
        <f>(((((BJ799/Q799))^2)+((BM799/Y799)^2))^(1/2))*AF799</f>
        <v>1.6098886369127232E-2</v>
      </c>
      <c r="BT799" s="209">
        <f>((((BJ799/Q799)^2)+((BN799/Z799)^2))^(1/2))*AG799</f>
        <v>0.27782842681346998</v>
      </c>
      <c r="BU799" s="209">
        <f>((((BJ799/Q799)^2)+((BO799/AA799)^2))^(1/2))*AH799</f>
        <v>2.7872033187547147E-3</v>
      </c>
      <c r="BV799" s="209">
        <f>((((BJ799/Q799)^2)+((BP799/AB799)^2))^(1/2))*AI799</f>
        <v>1.9346441533263942E-4</v>
      </c>
      <c r="CI799"/>
      <c r="CJ799"/>
      <c r="CK799"/>
      <c r="CL799"/>
      <c r="CM799"/>
    </row>
    <row r="800" spans="1:91" s="65" customFormat="1" ht="12.95" customHeight="1" thickBot="1" x14ac:dyDescent="0.3">
      <c r="A800" s="13">
        <v>4.7481410000000004</v>
      </c>
      <c r="B800" s="13">
        <v>-74.047793999999996</v>
      </c>
      <c r="C800" s="13">
        <v>35</v>
      </c>
      <c r="D800" s="13">
        <v>40</v>
      </c>
      <c r="E800" s="13">
        <v>593</v>
      </c>
      <c r="F800" s="58" t="s">
        <v>13</v>
      </c>
      <c r="G800" s="59" t="s">
        <v>1199</v>
      </c>
      <c r="H800" s="60" t="s">
        <v>1200</v>
      </c>
      <c r="I800" s="16" t="s">
        <v>1606</v>
      </c>
      <c r="J800" s="16"/>
      <c r="K800" s="66">
        <v>40157</v>
      </c>
      <c r="L800" s="16">
        <v>11</v>
      </c>
      <c r="M800" s="16">
        <v>7</v>
      </c>
      <c r="N800" s="3">
        <f t="shared" si="668"/>
        <v>330</v>
      </c>
      <c r="O800" s="3">
        <v>30</v>
      </c>
      <c r="P800" s="16" t="s">
        <v>1554</v>
      </c>
      <c r="Q800" s="16">
        <v>750</v>
      </c>
      <c r="R800" s="14"/>
      <c r="S800" s="14"/>
      <c r="T800" s="14"/>
      <c r="U800" s="17">
        <v>3.9E-2</v>
      </c>
      <c r="V800" s="33">
        <v>0.36</v>
      </c>
      <c r="W800" s="34">
        <v>1.8</v>
      </c>
      <c r="X800" s="33">
        <v>10.3</v>
      </c>
      <c r="Y800" s="29">
        <f>0.01805*1000</f>
        <v>18.05</v>
      </c>
      <c r="Z800" s="34">
        <v>311.5</v>
      </c>
      <c r="AA800" s="21">
        <f>0.003125*1000</f>
        <v>3.125</v>
      </c>
      <c r="AB800" s="216">
        <v>0.28499999999999998</v>
      </c>
      <c r="AC800" s="237">
        <f t="shared" si="669"/>
        <v>4.2570367932321549E-3</v>
      </c>
      <c r="AD800" s="22">
        <f t="shared" si="670"/>
        <v>2.1285183966160776E-2</v>
      </c>
      <c r="AE800" s="22">
        <f t="shared" si="671"/>
        <v>0.12179855269525335</v>
      </c>
      <c r="AF800" s="22">
        <f t="shared" si="672"/>
        <v>0.21344309477177889</v>
      </c>
      <c r="AG800" s="22">
        <f t="shared" si="673"/>
        <v>3.6835193363661567</v>
      </c>
      <c r="AH800" s="22">
        <f t="shared" si="674"/>
        <v>3.695344438569579E-2</v>
      </c>
      <c r="AI800" s="238">
        <f t="shared" si="675"/>
        <v>2.5649999999999996E-3</v>
      </c>
      <c r="AJ800" s="247">
        <f t="shared" si="676"/>
        <v>1.1825102203422652E-5</v>
      </c>
      <c r="AK800" s="23">
        <f t="shared" si="677"/>
        <v>5.9125511017113262E-5</v>
      </c>
      <c r="AL800" s="23">
        <f t="shared" si="678"/>
        <v>3.3832931304237041E-4</v>
      </c>
      <c r="AM800" s="23">
        <f t="shared" si="679"/>
        <v>5.9289748547716357E-4</v>
      </c>
      <c r="AN800" s="23">
        <f t="shared" si="680"/>
        <v>1.0231998156572657E-2</v>
      </c>
      <c r="AO800" s="23">
        <f t="shared" si="681"/>
        <v>1.0264845662693276E-4</v>
      </c>
      <c r="AP800" s="248">
        <f t="shared" si="682"/>
        <v>7.1249999999999987E-6</v>
      </c>
      <c r="AQ800" s="256">
        <f t="shared" si="683"/>
        <v>59.125511017113261</v>
      </c>
      <c r="AR800" s="257">
        <f t="shared" si="684"/>
        <v>338.32931304237042</v>
      </c>
      <c r="AS800" s="257">
        <f t="shared" si="685"/>
        <v>592.89748547716351</v>
      </c>
      <c r="AT800" s="257">
        <f t="shared" si="686"/>
        <v>10231.998156572658</v>
      </c>
      <c r="AU800" s="257">
        <f t="shared" si="687"/>
        <v>102.64845662693276</v>
      </c>
      <c r="AV800" s="258">
        <f t="shared" si="688"/>
        <v>7.1249999999999991</v>
      </c>
      <c r="AW800" s="264">
        <v>1</v>
      </c>
      <c r="AX800" s="265">
        <f t="shared" si="689"/>
        <v>59.125511017113261</v>
      </c>
      <c r="AY800" s="265">
        <f t="shared" si="690"/>
        <v>338.32931304237042</v>
      </c>
      <c r="AZ800" s="265">
        <f t="shared" si="691"/>
        <v>592.89748547716351</v>
      </c>
      <c r="BA800" s="265">
        <f t="shared" si="692"/>
        <v>10231.998156572658</v>
      </c>
      <c r="BB800" s="265">
        <f t="shared" si="693"/>
        <v>102.64845662693276</v>
      </c>
      <c r="BC800" s="266">
        <f t="shared" si="694"/>
        <v>7.1249999999999991</v>
      </c>
      <c r="BG800" s="13">
        <v>0.1</v>
      </c>
      <c r="BH800" s="13">
        <f t="shared" si="695"/>
        <v>75</v>
      </c>
      <c r="BI800"/>
      <c r="BJ800">
        <f>BH800</f>
        <v>75</v>
      </c>
      <c r="BK800" s="13">
        <f t="shared" si="696"/>
        <v>0.18000000000000002</v>
      </c>
      <c r="BL800" s="13">
        <f t="shared" si="697"/>
        <v>1.03</v>
      </c>
      <c r="BM800" s="13">
        <f t="shared" si="698"/>
        <v>1.8050000000000002</v>
      </c>
      <c r="BN800" s="13">
        <f t="shared" si="699"/>
        <v>31.150000000000002</v>
      </c>
      <c r="BO800" s="13">
        <f t="shared" si="700"/>
        <v>0.3125</v>
      </c>
      <c r="BP800" s="13">
        <f t="shared" si="701"/>
        <v>2.8499999999999998E-2</v>
      </c>
      <c r="BQ800" s="13">
        <f>((((BJ800/Q800)^2)+((BK800/W800)^2))^(1/2))*AD800</f>
        <v>3.0101795842550922E-3</v>
      </c>
      <c r="BR800" s="209">
        <f>(((((BJ800/Q800))^2)+((BL800/X800)^2))^(1/2))*AE800</f>
        <v>1.7224916509904136E-2</v>
      </c>
      <c r="BS800" s="209">
        <f>(((((BJ800/Q800))^2)+((BM800/Y800)^2))^(1/2))*AF800</f>
        <v>3.0185411942113563E-2</v>
      </c>
      <c r="BT800" s="209">
        <f>((((BJ800/Q800)^2)+((BN800/Z800)^2))^(1/2))*AG800</f>
        <v>0.52092830027525627</v>
      </c>
      <c r="BU800" s="209">
        <f>((((BJ800/Q800)^2)+((BO800/AA800)^2))^(1/2))*AH800</f>
        <v>5.2260062226650904E-3</v>
      </c>
      <c r="BV800" s="209">
        <f>((((BJ800/Q800)^2)+((BP800/AB800)^2))^(1/2))*AI800</f>
        <v>3.6274577874869887E-4</v>
      </c>
      <c r="CI800"/>
      <c r="CJ800"/>
      <c r="CK800"/>
      <c r="CL800"/>
      <c r="CM800"/>
    </row>
    <row r="801" spans="1:91" ht="12.95" customHeight="1" thickBot="1" x14ac:dyDescent="0.3">
      <c r="A801" s="13">
        <v>4.7485640056831597</v>
      </c>
      <c r="B801" s="13">
        <v>-74.100268772257095</v>
      </c>
      <c r="C801" s="13">
        <v>29</v>
      </c>
      <c r="D801" s="13">
        <v>40</v>
      </c>
      <c r="E801" s="13">
        <v>59</v>
      </c>
      <c r="F801" s="3" t="s">
        <v>5</v>
      </c>
      <c r="G801" s="4" t="s">
        <v>613</v>
      </c>
      <c r="H801" s="5" t="s">
        <v>614</v>
      </c>
      <c r="I801" s="14" t="s">
        <v>1606</v>
      </c>
      <c r="J801" s="3" t="s">
        <v>1553</v>
      </c>
      <c r="K801" s="6">
        <v>40617</v>
      </c>
      <c r="L801" s="15">
        <v>12</v>
      </c>
      <c r="M801" s="3">
        <v>7</v>
      </c>
      <c r="N801" s="3">
        <f t="shared" si="668"/>
        <v>360</v>
      </c>
      <c r="O801" s="3">
        <v>30</v>
      </c>
      <c r="P801" s="14" t="s">
        <v>1554</v>
      </c>
      <c r="Q801" s="3">
        <v>500</v>
      </c>
      <c r="R801" s="14"/>
      <c r="S801" s="14"/>
      <c r="T801" s="14">
        <f>0.738210935315612*Q801</f>
        <v>369.105467657806</v>
      </c>
      <c r="U801" s="17">
        <v>3.9E-2</v>
      </c>
      <c r="V801" s="27">
        <v>2.02</v>
      </c>
      <c r="W801" s="28">
        <v>10.1</v>
      </c>
      <c r="X801" s="27">
        <v>1.9</v>
      </c>
      <c r="Y801" s="155">
        <v>18.05</v>
      </c>
      <c r="Z801" s="28">
        <v>160.19999999999999</v>
      </c>
      <c r="AA801" s="21">
        <v>3.125</v>
      </c>
      <c r="AB801" s="222">
        <v>1.0149999999999999</v>
      </c>
      <c r="AC801" s="237">
        <f t="shared" si="669"/>
        <v>2.7680089574434848E-2</v>
      </c>
      <c r="AD801" s="22">
        <f t="shared" si="670"/>
        <v>0.13840044787217426</v>
      </c>
      <c r="AE801" s="22">
        <f t="shared" si="671"/>
        <v>2.6035727817537727E-2</v>
      </c>
      <c r="AF801" s="22">
        <f t="shared" si="672"/>
        <v>0.24733941426660841</v>
      </c>
      <c r="AG801" s="22">
        <f t="shared" si="673"/>
        <v>2.1952229454576546</v>
      </c>
      <c r="AH801" s="22">
        <f t="shared" si="674"/>
        <v>4.2821920752529156E-2</v>
      </c>
      <c r="AI801" s="238">
        <f t="shared" si="675"/>
        <v>1.0585704596072075E-2</v>
      </c>
      <c r="AJ801" s="247">
        <f t="shared" si="676"/>
        <v>7.6889137706763461E-5</v>
      </c>
      <c r="AK801" s="23">
        <f t="shared" si="677"/>
        <v>3.8444568853381739E-4</v>
      </c>
      <c r="AL801" s="23">
        <f t="shared" si="678"/>
        <v>7.2321466159827022E-5</v>
      </c>
      <c r="AM801" s="23">
        <f t="shared" si="679"/>
        <v>6.8705392851835668E-4</v>
      </c>
      <c r="AN801" s="23">
        <f t="shared" si="680"/>
        <v>6.0978415151601521E-3</v>
      </c>
      <c r="AO801" s="23">
        <f t="shared" si="681"/>
        <v>1.1894977986813654E-4</v>
      </c>
      <c r="AP801" s="248">
        <f t="shared" si="682"/>
        <v>2.9404734989089096E-5</v>
      </c>
      <c r="AQ801" s="256">
        <f t="shared" si="683"/>
        <v>384.44568853381736</v>
      </c>
      <c r="AR801" s="257">
        <f t="shared" si="684"/>
        <v>72.321466159827025</v>
      </c>
      <c r="AS801" s="257">
        <f t="shared" si="685"/>
        <v>687.05392851835666</v>
      </c>
      <c r="AT801" s="257">
        <f t="shared" si="686"/>
        <v>6097.8415151601521</v>
      </c>
      <c r="AU801" s="257">
        <f t="shared" si="687"/>
        <v>118.94977986813655</v>
      </c>
      <c r="AV801" s="258">
        <f t="shared" si="688"/>
        <v>29.404734989089096</v>
      </c>
      <c r="AW801" s="264">
        <v>1</v>
      </c>
      <c r="AX801" s="265">
        <f t="shared" si="689"/>
        <v>384.44568853381736</v>
      </c>
      <c r="AY801" s="265">
        <f t="shared" si="690"/>
        <v>72.321466159827025</v>
      </c>
      <c r="AZ801" s="265">
        <f t="shared" si="691"/>
        <v>687.05392851835666</v>
      </c>
      <c r="BA801" s="265">
        <f t="shared" si="692"/>
        <v>6097.8415151601521</v>
      </c>
      <c r="BB801" s="265">
        <f t="shared" si="693"/>
        <v>118.94977986813655</v>
      </c>
      <c r="BC801" s="266">
        <f t="shared" si="694"/>
        <v>29.404734989089096</v>
      </c>
      <c r="BD801" s="211">
        <f>'F. CONVERSIÓN DE CARBÓN A CARNE'!$F$20</f>
        <v>0.16207300021353654</v>
      </c>
      <c r="BG801" s="13">
        <v>0.1</v>
      </c>
      <c r="BH801" s="13">
        <f t="shared" si="695"/>
        <v>50</v>
      </c>
      <c r="BI801">
        <f>(((((BD801+BE801+BF801)/0.738210935315612)^2)+((BH801/Q801)^2))^(1/2))*T801</f>
        <v>89.046632794862774</v>
      </c>
      <c r="BJ801">
        <f>(((BH801)^2)+((BI801^2))^(1/2))</f>
        <v>2589.0466327948629</v>
      </c>
      <c r="BK801" s="13">
        <f t="shared" si="696"/>
        <v>1.01</v>
      </c>
      <c r="BL801" s="13">
        <f t="shared" si="697"/>
        <v>0.19</v>
      </c>
      <c r="BM801" s="13">
        <f t="shared" si="698"/>
        <v>1.8050000000000002</v>
      </c>
      <c r="BN801" s="13">
        <f t="shared" si="699"/>
        <v>16.02</v>
      </c>
      <c r="BO801" s="13">
        <f t="shared" si="700"/>
        <v>0.3125</v>
      </c>
      <c r="BP801" s="13">
        <f t="shared" si="701"/>
        <v>0.10149999999999999</v>
      </c>
      <c r="BQ801" s="13">
        <f>((((BJ801/(Q801+R801+S801+T801))^2)+((BK801/W801)^2))^(1/2))*AD801</f>
        <v>0.41252420909739601</v>
      </c>
      <c r="BR801" s="209">
        <f>((((BJ801/(Q801+R801+S801+T801))^2)+((BL801/X801)^2))^(1/2))*AE801</f>
        <v>7.7603564087628932E-2</v>
      </c>
      <c r="BS801" s="209">
        <f>(((((BJ801/(Q801+R801+S801+T801))^2)+((BM801/Y801)^2))^(1/2))*AF801)</f>
        <v>0.73723385883247494</v>
      </c>
      <c r="BT801" s="209">
        <f>((((BJ801/(Q801+R801+S801+T801))^2)+((BN801/Z801)^2))^(1/2))*AG801</f>
        <v>6.543205772020082</v>
      </c>
      <c r="BU801" s="209">
        <f>((((BJ801/(Q801+R801+S801+T801))^2)+((BO801/AA801)^2))^(1/2))*AH801</f>
        <v>0.12763744093360022</v>
      </c>
      <c r="BV801" s="209">
        <f>((((BJ801/(Q801+R801+S801+T801))^2)+((BP801/AB801)^2))^(1/2))*AI801</f>
        <v>3.1552350323797398E-2</v>
      </c>
      <c r="CI801"/>
      <c r="CJ801"/>
      <c r="CK801"/>
      <c r="CL801"/>
      <c r="CM801"/>
    </row>
    <row r="802" spans="1:91" s="65" customFormat="1" ht="12.95" customHeight="1" thickBot="1" x14ac:dyDescent="0.3">
      <c r="A802" s="13">
        <v>4.7491209999999997</v>
      </c>
      <c r="B802" s="13">
        <v>-74.034768</v>
      </c>
      <c r="C802" s="13">
        <v>36</v>
      </c>
      <c r="D802" s="13">
        <v>40</v>
      </c>
      <c r="E802" s="13">
        <v>594</v>
      </c>
      <c r="F802" s="3" t="s">
        <v>47</v>
      </c>
      <c r="G802" s="4" t="s">
        <v>755</v>
      </c>
      <c r="H802" s="5" t="s">
        <v>779</v>
      </c>
      <c r="I802" s="14" t="s">
        <v>1611</v>
      </c>
      <c r="J802" s="3" t="s">
        <v>1562</v>
      </c>
      <c r="K802" s="6" t="s">
        <v>1627</v>
      </c>
      <c r="L802" s="15">
        <f>26/12</f>
        <v>2.1666666666666665</v>
      </c>
      <c r="M802" s="3">
        <v>3</v>
      </c>
      <c r="N802" s="3">
        <f t="shared" si="668"/>
        <v>56.333333333333329</v>
      </c>
      <c r="O802" s="3">
        <v>26</v>
      </c>
      <c r="P802" s="14" t="s">
        <v>1554</v>
      </c>
      <c r="Q802" s="3">
        <v>64</v>
      </c>
      <c r="R802" s="14"/>
      <c r="S802" s="14"/>
      <c r="T802" s="14"/>
      <c r="U802" s="17">
        <v>3.9E-2</v>
      </c>
      <c r="V802" s="33">
        <v>0.36</v>
      </c>
      <c r="W802" s="34">
        <v>1.8</v>
      </c>
      <c r="X802" s="33">
        <v>10.3</v>
      </c>
      <c r="Y802" s="29">
        <f>0.01805*1000</f>
        <v>18.05</v>
      </c>
      <c r="Z802" s="34">
        <v>311.5</v>
      </c>
      <c r="AA802" s="21">
        <f>0.003125*1000</f>
        <v>3.125</v>
      </c>
      <c r="AB802" s="216">
        <v>0.28499999999999998</v>
      </c>
      <c r="AC802" s="237">
        <f t="shared" si="669"/>
        <v>3.632671396891439E-4</v>
      </c>
      <c r="AD802" s="22">
        <f t="shared" si="670"/>
        <v>1.8163356984457195E-3</v>
      </c>
      <c r="AE802" s="22">
        <f t="shared" si="671"/>
        <v>1.0393476496661617E-2</v>
      </c>
      <c r="AF802" s="22">
        <f t="shared" si="672"/>
        <v>1.8213810753858469E-2</v>
      </c>
      <c r="AG802" s="22">
        <f t="shared" si="673"/>
        <v>0.31432698336991199</v>
      </c>
      <c r="AH802" s="22">
        <f t="shared" si="674"/>
        <v>3.1533605875793741E-3</v>
      </c>
      <c r="AI802" s="238">
        <f t="shared" si="675"/>
        <v>2.1887999999999999E-4</v>
      </c>
      <c r="AJ802" s="247">
        <f t="shared" si="676"/>
        <v>1.1643177554139227E-6</v>
      </c>
      <c r="AK802" s="23">
        <f t="shared" si="677"/>
        <v>5.821588777069614E-6</v>
      </c>
      <c r="AL802" s="23">
        <f t="shared" si="678"/>
        <v>3.3312424668787232E-5</v>
      </c>
      <c r="AM802" s="23">
        <f t="shared" si="679"/>
        <v>5.8377598570059194E-5</v>
      </c>
      <c r="AN802" s="23">
        <f t="shared" si="680"/>
        <v>1.0074582800317692E-3</v>
      </c>
      <c r="AO802" s="23">
        <f t="shared" si="681"/>
        <v>1.0106924960190302E-5</v>
      </c>
      <c r="AP802" s="248">
        <f t="shared" si="682"/>
        <v>7.0153846153846154E-7</v>
      </c>
      <c r="AQ802" s="256">
        <f t="shared" si="683"/>
        <v>5.8215887770696142</v>
      </c>
      <c r="AR802" s="257">
        <f t="shared" si="684"/>
        <v>33.31242466878723</v>
      </c>
      <c r="AS802" s="257">
        <f t="shared" si="685"/>
        <v>58.377598570059192</v>
      </c>
      <c r="AT802" s="257">
        <f t="shared" si="686"/>
        <v>1007.4582800317692</v>
      </c>
      <c r="AU802" s="257">
        <f t="shared" si="687"/>
        <v>10.106924960190302</v>
      </c>
      <c r="AV802" s="258">
        <f t="shared" si="688"/>
        <v>0.70153846153846156</v>
      </c>
      <c r="AW802" s="264">
        <v>0</v>
      </c>
      <c r="AX802" s="265">
        <f t="shared" si="689"/>
        <v>0</v>
      </c>
      <c r="AY802" s="265">
        <f t="shared" si="690"/>
        <v>0</v>
      </c>
      <c r="AZ802" s="265">
        <f t="shared" si="691"/>
        <v>0</v>
      </c>
      <c r="BA802" s="265">
        <f t="shared" si="692"/>
        <v>0</v>
      </c>
      <c r="BB802" s="265">
        <f t="shared" si="693"/>
        <v>0</v>
      </c>
      <c r="BC802" s="266">
        <f t="shared" si="694"/>
        <v>0</v>
      </c>
      <c r="BG802" s="13">
        <v>0.1</v>
      </c>
      <c r="BH802" s="13">
        <f t="shared" si="695"/>
        <v>6.4</v>
      </c>
      <c r="BI802"/>
      <c r="BJ802">
        <f>BH802</f>
        <v>6.4</v>
      </c>
      <c r="BK802" s="13">
        <f t="shared" si="696"/>
        <v>0.18000000000000002</v>
      </c>
      <c r="BL802" s="13">
        <f t="shared" si="697"/>
        <v>1.03</v>
      </c>
      <c r="BM802" s="13">
        <f t="shared" si="698"/>
        <v>1.8050000000000002</v>
      </c>
      <c r="BN802" s="13">
        <f t="shared" si="699"/>
        <v>31.150000000000002</v>
      </c>
      <c r="BO802" s="13">
        <f t="shared" si="700"/>
        <v>0.3125</v>
      </c>
      <c r="BP802" s="13">
        <f t="shared" si="701"/>
        <v>2.8499999999999998E-2</v>
      </c>
      <c r="BQ802" s="13">
        <f>((((BJ802/Q802)^2)+((BK802/W802)^2))^(1/2))*AD802</f>
        <v>2.5686865785643452E-4</v>
      </c>
      <c r="BR802" s="209">
        <f>(((((BJ802/Q802))^2)+((BL802/X802)^2))^(1/2))*AE802</f>
        <v>1.4698595421784861E-3</v>
      </c>
      <c r="BS802" s="209">
        <f>(((((BJ802/Q802))^2)+((BM802/Y802)^2))^(1/2))*AF802</f>
        <v>2.575821819060358E-3</v>
      </c>
      <c r="BT802" s="209">
        <f>((((BJ802/Q802)^2)+((BN802/Z802)^2))^(1/2))*AG802</f>
        <v>4.4452548290155193E-2</v>
      </c>
      <c r="BU802" s="209">
        <f>((((BJ802/Q802)^2)+((BO802/AA802)^2))^(1/2))*AH802</f>
        <v>4.4595253100075438E-4</v>
      </c>
      <c r="BV802" s="209">
        <f>((((BJ802/Q802)^2)+((BP802/AB802)^2))^(1/2))*AI802</f>
        <v>3.0954306453222311E-5</v>
      </c>
      <c r="CI802"/>
      <c r="CJ802"/>
      <c r="CK802"/>
      <c r="CL802"/>
      <c r="CM802"/>
    </row>
    <row r="803" spans="1:91" s="65" customFormat="1" ht="12.95" customHeight="1" thickBot="1" x14ac:dyDescent="0.3">
      <c r="A803" s="13">
        <v>4.7492710000000002</v>
      </c>
      <c r="B803" s="13">
        <v>-74.125286000000003</v>
      </c>
      <c r="C803" s="13">
        <v>26</v>
      </c>
      <c r="D803" s="13">
        <v>40</v>
      </c>
      <c r="E803" s="13">
        <v>56</v>
      </c>
      <c r="F803" s="3" t="s">
        <v>5</v>
      </c>
      <c r="G803" s="4" t="s">
        <v>777</v>
      </c>
      <c r="H803" s="5" t="s">
        <v>778</v>
      </c>
      <c r="I803" s="14" t="s">
        <v>1611</v>
      </c>
      <c r="J803" s="3" t="s">
        <v>1615</v>
      </c>
      <c r="K803" s="6" t="s">
        <v>1627</v>
      </c>
      <c r="L803" s="15">
        <v>12</v>
      </c>
      <c r="M803" s="3">
        <v>7</v>
      </c>
      <c r="N803" s="3">
        <f t="shared" si="668"/>
        <v>360</v>
      </c>
      <c r="O803" s="3">
        <v>30</v>
      </c>
      <c r="P803" s="14" t="s">
        <v>1554</v>
      </c>
      <c r="Q803" s="3">
        <v>400</v>
      </c>
      <c r="R803" s="14"/>
      <c r="S803" s="14"/>
      <c r="T803" s="14">
        <f>0.738210935315612*Q803</f>
        <v>295.28437412624481</v>
      </c>
      <c r="U803" s="17">
        <v>3.9E-2</v>
      </c>
      <c r="V803" s="27">
        <v>2.02</v>
      </c>
      <c r="W803" s="28">
        <v>10.1</v>
      </c>
      <c r="X803" s="27">
        <v>1.9</v>
      </c>
      <c r="Y803" s="155">
        <v>18.05</v>
      </c>
      <c r="Z803" s="28">
        <v>160.19999999999999</v>
      </c>
      <c r="AA803" s="21">
        <v>3.125</v>
      </c>
      <c r="AB803" s="222">
        <v>1.0149999999999999</v>
      </c>
      <c r="AC803" s="237">
        <f t="shared" si="669"/>
        <v>2.2144071659547872E-2</v>
      </c>
      <c r="AD803" s="22">
        <f t="shared" si="670"/>
        <v>0.11072035829773938</v>
      </c>
      <c r="AE803" s="22">
        <f t="shared" si="671"/>
        <v>2.0828582254030181E-2</v>
      </c>
      <c r="AF803" s="22">
        <f t="shared" si="672"/>
        <v>0.1978715314132867</v>
      </c>
      <c r="AG803" s="22">
        <f t="shared" si="673"/>
        <v>1.7561783563661233</v>
      </c>
      <c r="AH803" s="22">
        <f t="shared" si="674"/>
        <v>3.4257536602023325E-2</v>
      </c>
      <c r="AI803" s="238">
        <f t="shared" si="675"/>
        <v>8.4685636768576603E-3</v>
      </c>
      <c r="AJ803" s="247">
        <f t="shared" si="676"/>
        <v>6.1511310165410758E-5</v>
      </c>
      <c r="AK803" s="23">
        <f t="shared" si="677"/>
        <v>3.0755655082705384E-4</v>
      </c>
      <c r="AL803" s="23">
        <f t="shared" si="678"/>
        <v>5.7857172927861611E-5</v>
      </c>
      <c r="AM803" s="23">
        <f t="shared" si="679"/>
        <v>5.4964314281468526E-4</v>
      </c>
      <c r="AN803" s="23">
        <f t="shared" si="680"/>
        <v>4.8782732121281204E-3</v>
      </c>
      <c r="AO803" s="23">
        <f t="shared" si="681"/>
        <v>9.5159823894509231E-5</v>
      </c>
      <c r="AP803" s="248">
        <f t="shared" si="682"/>
        <v>2.3523787991271279E-5</v>
      </c>
      <c r="AQ803" s="256">
        <f t="shared" si="683"/>
        <v>307.55655082705385</v>
      </c>
      <c r="AR803" s="257">
        <f t="shared" si="684"/>
        <v>57.857172927861612</v>
      </c>
      <c r="AS803" s="257">
        <f t="shared" si="685"/>
        <v>549.64314281468523</v>
      </c>
      <c r="AT803" s="257">
        <f t="shared" si="686"/>
        <v>4878.2732121281206</v>
      </c>
      <c r="AU803" s="257">
        <f t="shared" si="687"/>
        <v>95.159823894509231</v>
      </c>
      <c r="AV803" s="258">
        <f t="shared" si="688"/>
        <v>23.523787991271277</v>
      </c>
      <c r="AW803" s="264">
        <v>1</v>
      </c>
      <c r="AX803" s="265">
        <f t="shared" si="689"/>
        <v>307.55655082705385</v>
      </c>
      <c r="AY803" s="265">
        <f t="shared" si="690"/>
        <v>57.857172927861612</v>
      </c>
      <c r="AZ803" s="265">
        <f t="shared" si="691"/>
        <v>549.64314281468523</v>
      </c>
      <c r="BA803" s="265">
        <f t="shared" si="692"/>
        <v>4878.2732121281206</v>
      </c>
      <c r="BB803" s="265">
        <f t="shared" si="693"/>
        <v>95.159823894509231</v>
      </c>
      <c r="BC803" s="266">
        <f t="shared" si="694"/>
        <v>23.523787991271277</v>
      </c>
      <c r="BD803" s="211">
        <f>'F. CONVERSIÓN DE CARBÓN A CARNE'!$F$20</f>
        <v>0.16207300021353654</v>
      </c>
      <c r="BG803" s="13">
        <v>0.1</v>
      </c>
      <c r="BH803" s="13">
        <f t="shared" si="695"/>
        <v>40</v>
      </c>
      <c r="BI803">
        <f>(((((BD803+BE803+BF803)/0.738210935315612)^2)+((BH803/Q803)^2))^(1/2))*T803</f>
        <v>71.237306235890216</v>
      </c>
      <c r="BJ803">
        <f>(((BH803)^2)+((BI803^2))^(1/2))</f>
        <v>1671.2373062358902</v>
      </c>
      <c r="BK803" s="13">
        <f t="shared" si="696"/>
        <v>1.01</v>
      </c>
      <c r="BL803" s="13">
        <f t="shared" si="697"/>
        <v>0.19</v>
      </c>
      <c r="BM803" s="13">
        <f t="shared" si="698"/>
        <v>1.8050000000000002</v>
      </c>
      <c r="BN803" s="13">
        <f t="shared" si="699"/>
        <v>16.02</v>
      </c>
      <c r="BO803" s="13">
        <f t="shared" si="700"/>
        <v>0.3125</v>
      </c>
      <c r="BP803" s="13">
        <f t="shared" si="701"/>
        <v>0.10149999999999999</v>
      </c>
      <c r="BQ803" s="13">
        <f>((((BJ803/(Q803+R803+S803+T803))^2)+((BK803/W803)^2))^(1/2))*AD803</f>
        <v>0.26636591484786293</v>
      </c>
      <c r="BR803" s="209">
        <f>((((BJ803/(Q803+R803+S803+T803))^2)+((BL803/X803)^2))^(1/2))*AE803</f>
        <v>5.0108439426825704E-2</v>
      </c>
      <c r="BS803" s="209">
        <f>(((((BJ803/(Q803+R803+S803+T803))^2)+((BM803/Y803)^2))^(1/2))*AF803)</f>
        <v>0.47603017455484414</v>
      </c>
      <c r="BT803" s="209">
        <f>((((BJ803/(Q803+R803+S803+T803))^2)+((BN803/Z803)^2))^(1/2))*AG803</f>
        <v>4.2249326295670926</v>
      </c>
      <c r="BU803" s="209">
        <f>((((BJ803/(Q803+R803+S803+T803))^2)+((BO803/AA803)^2))^(1/2))*AH803</f>
        <v>8.241519642570018E-2</v>
      </c>
      <c r="BV803" s="209">
        <f>((((BJ803/(Q803+R803+S803+T803))^2)+((BP803/AB803)^2))^(1/2))*AI803</f>
        <v>2.0373278644634125E-2</v>
      </c>
      <c r="CI803"/>
      <c r="CJ803"/>
      <c r="CK803"/>
      <c r="CL803"/>
      <c r="CM803"/>
    </row>
    <row r="804" spans="1:91" s="65" customFormat="1" ht="12.95" customHeight="1" thickBot="1" x14ac:dyDescent="0.3">
      <c r="A804" s="13">
        <v>4.7494361111111107</v>
      </c>
      <c r="B804" s="13">
        <v>-74.033358333333325</v>
      </c>
      <c r="C804" s="13">
        <v>36</v>
      </c>
      <c r="D804" s="13">
        <v>40</v>
      </c>
      <c r="E804" s="13">
        <v>594</v>
      </c>
      <c r="F804" s="3" t="s">
        <v>47</v>
      </c>
      <c r="G804" s="4" t="s">
        <v>85</v>
      </c>
      <c r="H804" s="5" t="s">
        <v>731</v>
      </c>
      <c r="I804" s="14" t="s">
        <v>1611</v>
      </c>
      <c r="J804" s="3" t="s">
        <v>1562</v>
      </c>
      <c r="K804" s="6">
        <v>40672</v>
      </c>
      <c r="L804" s="3">
        <f>O804/12</f>
        <v>2.1666666666666665</v>
      </c>
      <c r="M804" s="3">
        <v>2</v>
      </c>
      <c r="N804" s="3">
        <f t="shared" si="668"/>
        <v>56.333333333333329</v>
      </c>
      <c r="O804" s="3">
        <v>26</v>
      </c>
      <c r="P804" s="14" t="s">
        <v>1554</v>
      </c>
      <c r="Q804" s="3">
        <v>160</v>
      </c>
      <c r="R804" s="14"/>
      <c r="S804" s="14"/>
      <c r="T804" s="14"/>
      <c r="U804" s="17">
        <v>3.9E-2</v>
      </c>
      <c r="V804" s="33">
        <v>0.36</v>
      </c>
      <c r="W804" s="34">
        <v>1.8</v>
      </c>
      <c r="X804" s="33">
        <v>10.3</v>
      </c>
      <c r="Y804" s="29">
        <f>0.01805*1000</f>
        <v>18.05</v>
      </c>
      <c r="Z804" s="34">
        <v>311.5</v>
      </c>
      <c r="AA804" s="21">
        <f>0.003125*1000</f>
        <v>3.125</v>
      </c>
      <c r="AB804" s="216">
        <v>0.28499999999999998</v>
      </c>
      <c r="AC804" s="237">
        <f t="shared" si="669"/>
        <v>9.0816784922285955E-4</v>
      </c>
      <c r="AD804" s="22">
        <f t="shared" si="670"/>
        <v>4.5408392461142987E-3</v>
      </c>
      <c r="AE804" s="22">
        <f t="shared" si="671"/>
        <v>2.598369124165404E-2</v>
      </c>
      <c r="AF804" s="22">
        <f t="shared" si="672"/>
        <v>4.5534526884646161E-2</v>
      </c>
      <c r="AG804" s="22">
        <f t="shared" si="673"/>
        <v>0.78581745842478001</v>
      </c>
      <c r="AH804" s="22">
        <f t="shared" si="674"/>
        <v>7.8834014689484356E-3</v>
      </c>
      <c r="AI804" s="238">
        <f t="shared" si="675"/>
        <v>5.4719999999999997E-4</v>
      </c>
      <c r="AJ804" s="247">
        <f t="shared" si="676"/>
        <v>2.9107943885348061E-6</v>
      </c>
      <c r="AK804" s="23">
        <f t="shared" si="677"/>
        <v>1.4553971942674035E-5</v>
      </c>
      <c r="AL804" s="23">
        <f t="shared" si="678"/>
        <v>8.3281061671968074E-5</v>
      </c>
      <c r="AM804" s="23">
        <f t="shared" si="679"/>
        <v>1.4594399642514795E-4</v>
      </c>
      <c r="AN804" s="23">
        <f t="shared" si="680"/>
        <v>2.5186457000794232E-3</v>
      </c>
      <c r="AO804" s="23">
        <f t="shared" si="681"/>
        <v>2.5267312400475755E-5</v>
      </c>
      <c r="AP804" s="248">
        <f t="shared" si="682"/>
        <v>1.7538461538461538E-6</v>
      </c>
      <c r="AQ804" s="256">
        <f t="shared" si="683"/>
        <v>14.553971942674035</v>
      </c>
      <c r="AR804" s="257">
        <f t="shared" si="684"/>
        <v>83.281061671968075</v>
      </c>
      <c r="AS804" s="257">
        <f t="shared" si="685"/>
        <v>145.94399642514796</v>
      </c>
      <c r="AT804" s="257">
        <f t="shared" si="686"/>
        <v>2518.645700079423</v>
      </c>
      <c r="AU804" s="257">
        <f t="shared" si="687"/>
        <v>25.267312400475756</v>
      </c>
      <c r="AV804" s="258">
        <f t="shared" si="688"/>
        <v>1.7538461538461538</v>
      </c>
      <c r="AW804" s="264">
        <v>0</v>
      </c>
      <c r="AX804" s="265">
        <f t="shared" si="689"/>
        <v>0</v>
      </c>
      <c r="AY804" s="265">
        <f t="shared" si="690"/>
        <v>0</v>
      </c>
      <c r="AZ804" s="265">
        <f t="shared" si="691"/>
        <v>0</v>
      </c>
      <c r="BA804" s="265">
        <f t="shared" si="692"/>
        <v>0</v>
      </c>
      <c r="BB804" s="265">
        <f t="shared" si="693"/>
        <v>0</v>
      </c>
      <c r="BC804" s="266">
        <f t="shared" si="694"/>
        <v>0</v>
      </c>
      <c r="BG804" s="13">
        <v>0.1</v>
      </c>
      <c r="BH804" s="13">
        <f t="shared" si="695"/>
        <v>16</v>
      </c>
      <c r="BI804"/>
      <c r="BJ804">
        <f>BH804</f>
        <v>16</v>
      </c>
      <c r="BK804" s="13">
        <f t="shared" si="696"/>
        <v>0.18000000000000002</v>
      </c>
      <c r="BL804" s="13">
        <f t="shared" si="697"/>
        <v>1.03</v>
      </c>
      <c r="BM804" s="13">
        <f t="shared" si="698"/>
        <v>1.8050000000000002</v>
      </c>
      <c r="BN804" s="13">
        <f t="shared" si="699"/>
        <v>31.150000000000002</v>
      </c>
      <c r="BO804" s="13">
        <f t="shared" si="700"/>
        <v>0.3125</v>
      </c>
      <c r="BP804" s="13">
        <f t="shared" si="701"/>
        <v>2.8499999999999998E-2</v>
      </c>
      <c r="BQ804" s="13">
        <f>((((BJ804/Q804)^2)+((BK804/W804)^2))^(1/2))*AD804</f>
        <v>6.4217164464108625E-4</v>
      </c>
      <c r="BR804" s="209">
        <f>(((((BJ804/Q804))^2)+((BL804/X804)^2))^(1/2))*AE804</f>
        <v>3.6746488554462147E-3</v>
      </c>
      <c r="BS804" s="209">
        <f>(((((BJ804/Q804))^2)+((BM804/Y804)^2))^(1/2))*AF804</f>
        <v>6.4395545476508926E-3</v>
      </c>
      <c r="BT804" s="209">
        <f>((((BJ804/Q804)^2)+((BN804/Z804)^2))^(1/2))*AG804</f>
        <v>0.11113137072538799</v>
      </c>
      <c r="BU804" s="209">
        <f>((((BJ804/Q804)^2)+((BO804/AA804)^2))^(1/2))*AH804</f>
        <v>1.1148813275018859E-3</v>
      </c>
      <c r="BV804" s="209">
        <f>((((BJ804/Q804)^2)+((BP804/AB804)^2))^(1/2))*AI804</f>
        <v>7.7385766133055765E-5</v>
      </c>
      <c r="CI804"/>
      <c r="CJ804"/>
      <c r="CK804"/>
      <c r="CL804"/>
      <c r="CM804"/>
    </row>
    <row r="805" spans="1:91" s="65" customFormat="1" ht="12.95" customHeight="1" thickBot="1" x14ac:dyDescent="0.3">
      <c r="A805" s="13">
        <v>4.7496805555555559</v>
      </c>
      <c r="B805" s="13">
        <v>-74.094369444444439</v>
      </c>
      <c r="C805" s="13">
        <v>30</v>
      </c>
      <c r="D805" s="13">
        <v>40</v>
      </c>
      <c r="E805" s="13">
        <v>60</v>
      </c>
      <c r="F805" s="58" t="s">
        <v>13</v>
      </c>
      <c r="G805" s="59" t="s">
        <v>913</v>
      </c>
      <c r="H805" s="60" t="s">
        <v>914</v>
      </c>
      <c r="I805" s="16" t="s">
        <v>1606</v>
      </c>
      <c r="J805" s="16"/>
      <c r="K805" s="67">
        <v>40289</v>
      </c>
      <c r="L805" s="16">
        <v>5</v>
      </c>
      <c r="M805" s="16">
        <v>7</v>
      </c>
      <c r="N805" s="3">
        <f t="shared" si="668"/>
        <v>150</v>
      </c>
      <c r="O805" s="3">
        <v>30</v>
      </c>
      <c r="P805" s="16" t="s">
        <v>1554</v>
      </c>
      <c r="Q805" s="62">
        <v>550</v>
      </c>
      <c r="R805" s="14"/>
      <c r="S805" s="14"/>
      <c r="T805" s="14"/>
      <c r="U805" s="17">
        <v>3.9E-2</v>
      </c>
      <c r="V805" s="33">
        <v>0.36</v>
      </c>
      <c r="W805" s="34">
        <v>1.8</v>
      </c>
      <c r="X805" s="33">
        <v>10.3</v>
      </c>
      <c r="Y805" s="29">
        <f>0.01805*1000</f>
        <v>18.05</v>
      </c>
      <c r="Z805" s="34">
        <v>311.5</v>
      </c>
      <c r="AA805" s="21">
        <f>0.003125*1000</f>
        <v>3.125</v>
      </c>
      <c r="AB805" s="216">
        <v>0.28499999999999998</v>
      </c>
      <c r="AC805" s="237">
        <f t="shared" si="669"/>
        <v>3.1218269817035803E-3</v>
      </c>
      <c r="AD805" s="22">
        <f t="shared" si="670"/>
        <v>1.5609134908517902E-2</v>
      </c>
      <c r="AE805" s="22">
        <f t="shared" si="671"/>
        <v>8.9318938643185769E-2</v>
      </c>
      <c r="AF805" s="22">
        <f t="shared" si="672"/>
        <v>0.15652493616597118</v>
      </c>
      <c r="AG805" s="22">
        <f t="shared" si="673"/>
        <v>2.701247513335181</v>
      </c>
      <c r="AH805" s="22">
        <f t="shared" si="674"/>
        <v>2.7099192549510247E-2</v>
      </c>
      <c r="AI805" s="238">
        <f t="shared" si="675"/>
        <v>1.8810000000000001E-3</v>
      </c>
      <c r="AJ805" s="247">
        <f t="shared" si="676"/>
        <v>8.6717416158432791E-6</v>
      </c>
      <c r="AK805" s="23">
        <f t="shared" si="677"/>
        <v>4.3358708079216396E-5</v>
      </c>
      <c r="AL805" s="23">
        <f t="shared" si="678"/>
        <v>2.4810816289773824E-4</v>
      </c>
      <c r="AM805" s="23">
        <f t="shared" si="679"/>
        <v>4.3479148934991998E-4</v>
      </c>
      <c r="AN805" s="23">
        <f t="shared" si="680"/>
        <v>7.503465314819947E-3</v>
      </c>
      <c r="AO805" s="23">
        <f t="shared" si="681"/>
        <v>7.5275534859750687E-5</v>
      </c>
      <c r="AP805" s="248">
        <f t="shared" si="682"/>
        <v>5.2249999999999999E-6</v>
      </c>
      <c r="AQ805" s="256">
        <f t="shared" si="683"/>
        <v>43.358708079216399</v>
      </c>
      <c r="AR805" s="257">
        <f t="shared" si="684"/>
        <v>248.10816289773825</v>
      </c>
      <c r="AS805" s="257">
        <f t="shared" si="685"/>
        <v>434.79148934991997</v>
      </c>
      <c r="AT805" s="257">
        <f t="shared" si="686"/>
        <v>7503.4653148199468</v>
      </c>
      <c r="AU805" s="257">
        <f t="shared" si="687"/>
        <v>75.275534859750692</v>
      </c>
      <c r="AV805" s="258">
        <f t="shared" si="688"/>
        <v>5.2249999999999996</v>
      </c>
      <c r="AW805" s="264">
        <v>1</v>
      </c>
      <c r="AX805" s="265">
        <f t="shared" si="689"/>
        <v>43.358708079216399</v>
      </c>
      <c r="AY805" s="265">
        <f t="shared" si="690"/>
        <v>248.10816289773825</v>
      </c>
      <c r="AZ805" s="265">
        <f t="shared" si="691"/>
        <v>434.79148934991997</v>
      </c>
      <c r="BA805" s="265">
        <f t="shared" si="692"/>
        <v>7503.4653148199468</v>
      </c>
      <c r="BB805" s="265">
        <f t="shared" si="693"/>
        <v>75.275534859750692</v>
      </c>
      <c r="BC805" s="266">
        <f t="shared" si="694"/>
        <v>5.2249999999999996</v>
      </c>
      <c r="BG805" s="13">
        <v>0.1</v>
      </c>
      <c r="BH805" s="13">
        <f t="shared" si="695"/>
        <v>55</v>
      </c>
      <c r="BI805"/>
      <c r="BJ805">
        <f>BH805</f>
        <v>55</v>
      </c>
      <c r="BK805" s="13">
        <f t="shared" si="696"/>
        <v>0.18000000000000002</v>
      </c>
      <c r="BL805" s="13">
        <f t="shared" si="697"/>
        <v>1.03</v>
      </c>
      <c r="BM805" s="13">
        <f t="shared" si="698"/>
        <v>1.8050000000000002</v>
      </c>
      <c r="BN805" s="13">
        <f t="shared" si="699"/>
        <v>31.150000000000002</v>
      </c>
      <c r="BO805" s="13">
        <f t="shared" si="700"/>
        <v>0.3125</v>
      </c>
      <c r="BP805" s="13">
        <f t="shared" si="701"/>
        <v>2.8499999999999998E-2</v>
      </c>
      <c r="BQ805" s="13">
        <f>((((BJ805/Q805)^2)+((BK805/W805)^2))^(1/2))*AD805</f>
        <v>2.2074650284537342E-3</v>
      </c>
      <c r="BR805" s="209">
        <f>(((((BJ805/Q805))^2)+((BL805/X805)^2))^(1/2))*AE805</f>
        <v>1.2631605440596364E-2</v>
      </c>
      <c r="BS805" s="209">
        <f>(((((BJ805/Q805))^2)+((BM805/Y805)^2))^(1/2))*AF805</f>
        <v>2.2135968757549945E-2</v>
      </c>
      <c r="BT805" s="209">
        <f>((((BJ805/Q805)^2)+((BN805/Z805)^2))^(1/2))*AG805</f>
        <v>0.38201408686852117</v>
      </c>
      <c r="BU805" s="209">
        <f>((((BJ805/Q805)^2)+((BO805/AA805)^2))^(1/2))*AH805</f>
        <v>3.8324045632877331E-3</v>
      </c>
      <c r="BV805" s="209">
        <f>((((BJ805/Q805)^2)+((BP805/AB805)^2))^(1/2))*AI805</f>
        <v>2.6601357108237925E-4</v>
      </c>
      <c r="CI805"/>
      <c r="CJ805"/>
      <c r="CK805"/>
      <c r="CL805"/>
      <c r="CM805"/>
    </row>
    <row r="806" spans="1:91" s="65" customFormat="1" ht="12.95" customHeight="1" thickBot="1" x14ac:dyDescent="0.3">
      <c r="A806" s="13">
        <v>4.7501777777777781</v>
      </c>
      <c r="B806" s="13">
        <v>-74.094066666666663</v>
      </c>
      <c r="C806" s="13">
        <v>30</v>
      </c>
      <c r="D806" s="13">
        <v>41</v>
      </c>
      <c r="E806" s="13">
        <v>90</v>
      </c>
      <c r="F806" s="64" t="s">
        <v>13</v>
      </c>
      <c r="G806" s="59" t="s">
        <v>834</v>
      </c>
      <c r="H806" s="60" t="s">
        <v>1129</v>
      </c>
      <c r="I806" s="68" t="s">
        <v>1641</v>
      </c>
      <c r="J806" s="68"/>
      <c r="K806" s="73">
        <v>39828</v>
      </c>
      <c r="L806" s="68">
        <v>6</v>
      </c>
      <c r="M806" s="16">
        <v>7</v>
      </c>
      <c r="N806" s="3">
        <f t="shared" si="668"/>
        <v>180</v>
      </c>
      <c r="O806" s="3">
        <v>30</v>
      </c>
      <c r="P806" s="68" t="s">
        <v>1593</v>
      </c>
      <c r="Q806" s="62">
        <v>550</v>
      </c>
      <c r="R806" s="14"/>
      <c r="S806" s="14"/>
      <c r="T806" s="14"/>
      <c r="U806" s="17">
        <v>3.9E-2</v>
      </c>
      <c r="V806" s="48">
        <v>2.8800000000000002E-3</v>
      </c>
      <c r="W806" s="49">
        <v>3.2000000000000002E-3</v>
      </c>
      <c r="X806" s="49">
        <v>7.5000000000000002E-4</v>
      </c>
      <c r="Y806" s="49">
        <v>4.0000000000000003E-5</v>
      </c>
      <c r="Z806" s="49">
        <v>6.7999999999999996E-3</v>
      </c>
      <c r="AA806" s="49">
        <v>2.64</v>
      </c>
      <c r="AB806" s="228">
        <v>1.4999999999999999E-2</v>
      </c>
      <c r="AC806" s="237">
        <f t="shared" si="669"/>
        <v>2.4974615853628644E-5</v>
      </c>
      <c r="AD806" s="22">
        <f t="shared" si="670"/>
        <v>2.7749573170698493E-5</v>
      </c>
      <c r="AE806" s="22">
        <f t="shared" si="671"/>
        <v>6.5038062118824593E-6</v>
      </c>
      <c r="AF806" s="22">
        <f t="shared" si="672"/>
        <v>3.4686966463373119E-7</v>
      </c>
      <c r="AG806" s="22">
        <f t="shared" si="673"/>
        <v>5.8967842987734291E-5</v>
      </c>
      <c r="AH806" s="22">
        <f t="shared" si="674"/>
        <v>2.2893397865826257E-2</v>
      </c>
      <c r="AI806" s="238">
        <f t="shared" si="675"/>
        <v>9.8999999999999994E-5</v>
      </c>
      <c r="AJ806" s="247">
        <f t="shared" si="676"/>
        <v>6.937393292674624E-8</v>
      </c>
      <c r="AK806" s="23">
        <f t="shared" si="677"/>
        <v>7.7082147696384702E-8</v>
      </c>
      <c r="AL806" s="23">
        <f t="shared" si="678"/>
        <v>1.8066128366340164E-8</v>
      </c>
      <c r="AM806" s="23">
        <f t="shared" si="679"/>
        <v>9.6352684620480882E-10</v>
      </c>
      <c r="AN806" s="23">
        <f t="shared" si="680"/>
        <v>1.6379956385481747E-7</v>
      </c>
      <c r="AO806" s="23">
        <f t="shared" si="681"/>
        <v>6.3592771849517376E-5</v>
      </c>
      <c r="AP806" s="248">
        <f t="shared" si="682"/>
        <v>2.7499999999999996E-7</v>
      </c>
      <c r="AQ806" s="256">
        <f t="shared" si="683"/>
        <v>7.7082147696384704E-2</v>
      </c>
      <c r="AR806" s="257">
        <f t="shared" si="684"/>
        <v>1.8066128366340164E-2</v>
      </c>
      <c r="AS806" s="257">
        <f t="shared" si="685"/>
        <v>9.6352684620480884E-4</v>
      </c>
      <c r="AT806" s="257">
        <f t="shared" si="686"/>
        <v>0.16379956385481748</v>
      </c>
      <c r="AU806" s="257">
        <f t="shared" si="687"/>
        <v>63.592771849517376</v>
      </c>
      <c r="AV806" s="258">
        <f t="shared" si="688"/>
        <v>0.27499999999999997</v>
      </c>
      <c r="AW806" s="264">
        <v>1</v>
      </c>
      <c r="AX806" s="265">
        <f t="shared" si="689"/>
        <v>7.7082147696384704E-2</v>
      </c>
      <c r="AY806" s="265">
        <f t="shared" si="690"/>
        <v>1.8066128366340164E-2</v>
      </c>
      <c r="AZ806" s="265">
        <f t="shared" si="691"/>
        <v>9.6352684620480884E-4</v>
      </c>
      <c r="BA806" s="265">
        <f t="shared" si="692"/>
        <v>0.16379956385481748</v>
      </c>
      <c r="BB806" s="265">
        <f t="shared" si="693"/>
        <v>63.592771849517376</v>
      </c>
      <c r="BC806" s="266">
        <f t="shared" si="694"/>
        <v>0.27499999999999997</v>
      </c>
      <c r="BG806" s="13">
        <v>0.1</v>
      </c>
      <c r="BH806" s="13">
        <f t="shared" si="695"/>
        <v>55</v>
      </c>
      <c r="BI806"/>
      <c r="BJ806">
        <f>BH806</f>
        <v>55</v>
      </c>
      <c r="BK806" s="13">
        <f t="shared" si="696"/>
        <v>3.2000000000000003E-4</v>
      </c>
      <c r="BL806" s="13">
        <f t="shared" si="697"/>
        <v>7.5000000000000007E-5</v>
      </c>
      <c r="BM806" s="13">
        <f t="shared" si="698"/>
        <v>4.0000000000000007E-6</v>
      </c>
      <c r="BN806" s="13">
        <f t="shared" si="699"/>
        <v>6.8000000000000005E-4</v>
      </c>
      <c r="BO806" s="13">
        <f t="shared" si="700"/>
        <v>0.26400000000000001</v>
      </c>
      <c r="BP806" s="13">
        <f t="shared" si="701"/>
        <v>1.5E-3</v>
      </c>
      <c r="BQ806" s="13">
        <f>((((BJ806/Q806)^2)+((BK806/W806)^2))^(1/2))*AD806</f>
        <v>3.9243822728066389E-6</v>
      </c>
      <c r="BR806" s="209">
        <f>(((((BJ806/Q806))^2)+((BL806/X806)^2))^(1/2))*AE806</f>
        <v>9.1977709518905595E-7</v>
      </c>
      <c r="BS806" s="209">
        <f>(((((BJ806/Q806))^2)+((BM806/Y806)^2))^(1/2))*AF806</f>
        <v>4.9054778410082988E-8</v>
      </c>
      <c r="BT806" s="209">
        <f>((((BJ806/Q806)^2)+((BN806/Z806)^2))^(1/2))*AG806</f>
        <v>8.3393123297141065E-6</v>
      </c>
      <c r="BU806" s="209">
        <f>((((BJ806/Q806)^2)+((BO806/AA806)^2))^(1/2))*AH806</f>
        <v>3.2376153750654771E-3</v>
      </c>
      <c r="BV806" s="209">
        <f>((((BJ806/Q806)^2)+((BP806/AB806)^2))^(1/2))*AI806</f>
        <v>1.4000714267493643E-5</v>
      </c>
      <c r="CI806"/>
      <c r="CJ806"/>
      <c r="CK806"/>
      <c r="CL806"/>
      <c r="CM806"/>
    </row>
    <row r="807" spans="1:91" s="65" customFormat="1" ht="12.95" customHeight="1" thickBot="1" x14ac:dyDescent="0.3">
      <c r="A807" s="13">
        <v>4.750602777777778</v>
      </c>
      <c r="B807" s="13">
        <v>-74.093999999999994</v>
      </c>
      <c r="C807" s="13">
        <v>30</v>
      </c>
      <c r="D807" s="13">
        <v>41</v>
      </c>
      <c r="E807" s="13">
        <v>90</v>
      </c>
      <c r="F807" s="3" t="s">
        <v>5</v>
      </c>
      <c r="G807" s="4" t="s">
        <v>592</v>
      </c>
      <c r="H807" s="5" t="s">
        <v>593</v>
      </c>
      <c r="I807" s="14" t="s">
        <v>1606</v>
      </c>
      <c r="J807" s="3" t="s">
        <v>1553</v>
      </c>
      <c r="K807" s="6">
        <v>40631</v>
      </c>
      <c r="L807" s="15">
        <v>12</v>
      </c>
      <c r="M807" s="3">
        <v>7</v>
      </c>
      <c r="N807" s="3">
        <f t="shared" si="668"/>
        <v>360</v>
      </c>
      <c r="O807" s="3">
        <v>30</v>
      </c>
      <c r="P807" s="14" t="s">
        <v>1554</v>
      </c>
      <c r="Q807" s="3">
        <v>150</v>
      </c>
      <c r="R807" s="14"/>
      <c r="S807" s="14"/>
      <c r="T807" s="14">
        <f>0.738210935315612*Q807</f>
        <v>110.7316402973418</v>
      </c>
      <c r="U807" s="17">
        <v>3.9E-2</v>
      </c>
      <c r="V807" s="27">
        <v>2.02</v>
      </c>
      <c r="W807" s="28">
        <v>10.1</v>
      </c>
      <c r="X807" s="27">
        <v>1.9</v>
      </c>
      <c r="Y807" s="155">
        <v>18.05</v>
      </c>
      <c r="Z807" s="28">
        <v>160.19999999999999</v>
      </c>
      <c r="AA807" s="21">
        <v>3.125</v>
      </c>
      <c r="AB807" s="222">
        <v>1.0149999999999999</v>
      </c>
      <c r="AC807" s="237">
        <f t="shared" si="669"/>
        <v>8.3040268723304535E-3</v>
      </c>
      <c r="AD807" s="22">
        <f t="shared" si="670"/>
        <v>4.1520134361652264E-2</v>
      </c>
      <c r="AE807" s="22">
        <f t="shared" si="671"/>
        <v>7.8107183452613173E-3</v>
      </c>
      <c r="AF807" s="22">
        <f t="shared" si="672"/>
        <v>7.4201824279982537E-2</v>
      </c>
      <c r="AG807" s="22">
        <f t="shared" si="673"/>
        <v>0.65856688363729643</v>
      </c>
      <c r="AH807" s="22">
        <f t="shared" si="674"/>
        <v>1.2846576225758747E-2</v>
      </c>
      <c r="AI807" s="238">
        <f t="shared" si="675"/>
        <v>3.1757113788216228E-3</v>
      </c>
      <c r="AJ807" s="247">
        <f t="shared" si="676"/>
        <v>2.3066741312029038E-5</v>
      </c>
      <c r="AK807" s="23">
        <f t="shared" si="677"/>
        <v>1.1533370656014518E-4</v>
      </c>
      <c r="AL807" s="23">
        <f t="shared" si="678"/>
        <v>2.1696439847948103E-5</v>
      </c>
      <c r="AM807" s="23">
        <f t="shared" si="679"/>
        <v>2.0611617855550705E-4</v>
      </c>
      <c r="AN807" s="23">
        <f t="shared" si="680"/>
        <v>1.8293524545480457E-3</v>
      </c>
      <c r="AO807" s="23">
        <f t="shared" si="681"/>
        <v>3.5684933960440967E-5</v>
      </c>
      <c r="AP807" s="248">
        <f t="shared" si="682"/>
        <v>8.8214204967267303E-6</v>
      </c>
      <c r="AQ807" s="256">
        <f t="shared" si="683"/>
        <v>115.33370656014517</v>
      </c>
      <c r="AR807" s="257">
        <f t="shared" si="684"/>
        <v>21.696439847948103</v>
      </c>
      <c r="AS807" s="257">
        <f t="shared" si="685"/>
        <v>206.11617855550705</v>
      </c>
      <c r="AT807" s="257">
        <f t="shared" si="686"/>
        <v>1829.3524545480457</v>
      </c>
      <c r="AU807" s="257">
        <f t="shared" si="687"/>
        <v>35.684933960440965</v>
      </c>
      <c r="AV807" s="258">
        <f t="shared" si="688"/>
        <v>8.8214204967267307</v>
      </c>
      <c r="AW807" s="264">
        <v>1</v>
      </c>
      <c r="AX807" s="265">
        <f t="shared" si="689"/>
        <v>115.33370656014517</v>
      </c>
      <c r="AY807" s="265">
        <f t="shared" si="690"/>
        <v>21.696439847948103</v>
      </c>
      <c r="AZ807" s="265">
        <f t="shared" si="691"/>
        <v>206.11617855550705</v>
      </c>
      <c r="BA807" s="265">
        <f t="shared" si="692"/>
        <v>1829.3524545480457</v>
      </c>
      <c r="BB807" s="265">
        <f t="shared" si="693"/>
        <v>35.684933960440965</v>
      </c>
      <c r="BC807" s="266">
        <f t="shared" si="694"/>
        <v>8.8214204967267307</v>
      </c>
      <c r="BD807" s="211">
        <f>'F. CONVERSIÓN DE CARBÓN A CARNE'!$F$20</f>
        <v>0.16207300021353654</v>
      </c>
      <c r="BG807" s="13">
        <v>0.1</v>
      </c>
      <c r="BH807" s="13">
        <f t="shared" si="695"/>
        <v>15</v>
      </c>
      <c r="BI807">
        <f>(((((BD807+BE807+BF807)/0.738210935315612)^2)+((BH807/Q807)^2))^(1/2))*T807</f>
        <v>26.713989838458833</v>
      </c>
      <c r="BJ807">
        <f>(((BH807)^2)+((BI807^2))^(1/2))</f>
        <v>251.71398983845884</v>
      </c>
      <c r="BK807" s="13">
        <f t="shared" si="696"/>
        <v>1.01</v>
      </c>
      <c r="BL807" s="13">
        <f t="shared" si="697"/>
        <v>0.19</v>
      </c>
      <c r="BM807" s="13">
        <f t="shared" si="698"/>
        <v>1.8050000000000002</v>
      </c>
      <c r="BN807" s="13">
        <f t="shared" si="699"/>
        <v>16.02</v>
      </c>
      <c r="BO807" s="13">
        <f t="shared" si="700"/>
        <v>0.3125</v>
      </c>
      <c r="BP807" s="13">
        <f t="shared" si="701"/>
        <v>0.10149999999999999</v>
      </c>
      <c r="BQ807" s="13">
        <f>((((BJ807/(Q807+R807+S807+T807))^2)+((BK807/W807)^2))^(1/2))*AD807</f>
        <v>4.0298585465839851E-2</v>
      </c>
      <c r="BR807" s="209">
        <f>((((BJ807/(Q807+R807+S807+T807))^2)+((BL807/X807)^2))^(1/2))*AE807</f>
        <v>7.5809220183263087E-3</v>
      </c>
      <c r="BS807" s="209">
        <f>(((((BJ807/(Q807+R807+S807+T807))^2)+((BM807/Y807)^2))^(1/2))*AF807)</f>
        <v>7.2018759174099958E-2</v>
      </c>
      <c r="BT807" s="209">
        <f>((((BJ807/(Q807+R807+S807+T807))^2)+((BN807/Z807)^2))^(1/2))*AG807</f>
        <v>0.63919142491361836</v>
      </c>
      <c r="BU807" s="209">
        <f>((((BJ807/(Q807+R807+S807+T807))^2)+((BO807/AA807)^2))^(1/2))*AH807</f>
        <v>1.2468621740668272E-2</v>
      </c>
      <c r="BV807" s="209">
        <f>((((BJ807/(Q807+R807+S807+T807))^2)+((BP807/AB807)^2))^(1/2))*AI807</f>
        <v>3.0822799198954843E-3</v>
      </c>
      <c r="CI807"/>
      <c r="CJ807"/>
      <c r="CK807"/>
      <c r="CL807"/>
      <c r="CM807"/>
    </row>
    <row r="808" spans="1:91" s="65" customFormat="1" ht="12.95" customHeight="1" thickBot="1" x14ac:dyDescent="0.3">
      <c r="A808" s="13">
        <v>4.750602777777778</v>
      </c>
      <c r="B808" s="13">
        <v>-74.093999999999994</v>
      </c>
      <c r="C808" s="13">
        <v>30</v>
      </c>
      <c r="D808" s="13">
        <v>41</v>
      </c>
      <c r="E808" s="13">
        <v>90</v>
      </c>
      <c r="F808" s="3" t="s">
        <v>5</v>
      </c>
      <c r="G808" s="4" t="s">
        <v>832</v>
      </c>
      <c r="H808" s="5" t="s">
        <v>833</v>
      </c>
      <c r="I808" s="14" t="s">
        <v>1606</v>
      </c>
      <c r="J808" s="3" t="s">
        <v>1557</v>
      </c>
      <c r="K808" s="6">
        <v>40627</v>
      </c>
      <c r="L808" s="15">
        <v>12</v>
      </c>
      <c r="M808" s="3">
        <v>7</v>
      </c>
      <c r="N808" s="3">
        <f t="shared" si="668"/>
        <v>360</v>
      </c>
      <c r="O808" s="3">
        <v>30</v>
      </c>
      <c r="P808" s="14" t="s">
        <v>1593</v>
      </c>
      <c r="Q808" s="3">
        <v>3500</v>
      </c>
      <c r="R808" s="14"/>
      <c r="S808" s="14"/>
      <c r="T808" s="14"/>
      <c r="U808" s="17">
        <v>3.9E-2</v>
      </c>
      <c r="V808" s="143">
        <v>2.8800000000000002E-3</v>
      </c>
      <c r="W808" s="143">
        <v>3.2000000000000002E-3</v>
      </c>
      <c r="X808" s="143">
        <v>7.5000000000000002E-4</v>
      </c>
      <c r="Y808" s="146">
        <v>4.0000000000000003E-5</v>
      </c>
      <c r="Z808" s="143">
        <v>6.7999999999999996E-3</v>
      </c>
      <c r="AA808" s="146">
        <v>2.64</v>
      </c>
      <c r="AB808" s="221">
        <v>1.4999999999999999E-2</v>
      </c>
      <c r="AC808" s="237">
        <f t="shared" si="669"/>
        <v>1.5892937361400048E-4</v>
      </c>
      <c r="AD808" s="22">
        <f t="shared" si="670"/>
        <v>1.7658819290444498E-4</v>
      </c>
      <c r="AE808" s="22">
        <f t="shared" si="671"/>
        <v>4.1387857711979283E-5</v>
      </c>
      <c r="AF808" s="22">
        <f t="shared" si="672"/>
        <v>2.2073524113055621E-6</v>
      </c>
      <c r="AG808" s="22">
        <f t="shared" si="673"/>
        <v>3.7524990992194543E-4</v>
      </c>
      <c r="AH808" s="22">
        <f t="shared" si="674"/>
        <v>0.14568525914616709</v>
      </c>
      <c r="AI808" s="238">
        <f t="shared" si="675"/>
        <v>6.3000000000000003E-4</v>
      </c>
      <c r="AJ808" s="247">
        <f t="shared" si="676"/>
        <v>4.4147048226111246E-7</v>
      </c>
      <c r="AK808" s="23">
        <f t="shared" si="677"/>
        <v>4.9052275806790269E-7</v>
      </c>
      <c r="AL808" s="23">
        <f t="shared" si="678"/>
        <v>1.1496627142216468E-7</v>
      </c>
      <c r="AM808" s="23">
        <f t="shared" si="679"/>
        <v>6.1315344758487841E-9</v>
      </c>
      <c r="AN808" s="23">
        <f t="shared" si="680"/>
        <v>1.0423608608942928E-6</v>
      </c>
      <c r="AO808" s="23">
        <f t="shared" si="681"/>
        <v>4.0468127540601971E-4</v>
      </c>
      <c r="AP808" s="248">
        <f t="shared" si="682"/>
        <v>1.75E-6</v>
      </c>
      <c r="AQ808" s="256">
        <f t="shared" si="683"/>
        <v>0.49052275806790269</v>
      </c>
      <c r="AR808" s="257">
        <f t="shared" si="684"/>
        <v>0.11496627142216467</v>
      </c>
      <c r="AS808" s="257">
        <f t="shared" si="685"/>
        <v>6.1315344758487841E-3</v>
      </c>
      <c r="AT808" s="257">
        <f t="shared" si="686"/>
        <v>1.0423608608942927</v>
      </c>
      <c r="AU808" s="257">
        <f t="shared" si="687"/>
        <v>404.68127540601972</v>
      </c>
      <c r="AV808" s="258">
        <f t="shared" si="688"/>
        <v>1.75</v>
      </c>
      <c r="AW808" s="264">
        <v>1</v>
      </c>
      <c r="AX808" s="265">
        <f t="shared" si="689"/>
        <v>0.49052275806790269</v>
      </c>
      <c r="AY808" s="265">
        <f t="shared" si="690"/>
        <v>0.11496627142216467</v>
      </c>
      <c r="AZ808" s="265">
        <f t="shared" si="691"/>
        <v>6.1315344758487841E-3</v>
      </c>
      <c r="BA808" s="265">
        <f t="shared" si="692"/>
        <v>1.0423608608942927</v>
      </c>
      <c r="BB808" s="265">
        <f t="shared" si="693"/>
        <v>404.68127540601972</v>
      </c>
      <c r="BC808" s="266">
        <f t="shared" si="694"/>
        <v>1.75</v>
      </c>
      <c r="BG808" s="13">
        <v>0.1</v>
      </c>
      <c r="BH808" s="13">
        <f t="shared" si="695"/>
        <v>350</v>
      </c>
      <c r="BI808"/>
      <c r="BJ808">
        <f>BH808</f>
        <v>350</v>
      </c>
      <c r="BK808" s="13">
        <f t="shared" si="696"/>
        <v>3.2000000000000003E-4</v>
      </c>
      <c r="BL808" s="13">
        <f t="shared" si="697"/>
        <v>7.5000000000000007E-5</v>
      </c>
      <c r="BM808" s="13">
        <f t="shared" si="698"/>
        <v>4.0000000000000007E-6</v>
      </c>
      <c r="BN808" s="13">
        <f t="shared" si="699"/>
        <v>6.8000000000000005E-4</v>
      </c>
      <c r="BO808" s="13">
        <f t="shared" si="700"/>
        <v>0.26400000000000001</v>
      </c>
      <c r="BP808" s="13">
        <f t="shared" si="701"/>
        <v>1.5E-3</v>
      </c>
      <c r="BQ808" s="13">
        <f>((((BJ808/Q808)^2)+((BK808/W808)^2))^(1/2))*AD808</f>
        <v>2.4973341736042248E-5</v>
      </c>
      <c r="BR808" s="209">
        <f>(((((BJ808/Q808))^2)+((BL808/X808)^2))^(1/2))*AE808</f>
        <v>5.8531269693849009E-6</v>
      </c>
      <c r="BS808" s="209">
        <f>(((((BJ808/Q808))^2)+((BM808/Y808)^2))^(1/2))*AF808</f>
        <v>3.1216677170052807E-7</v>
      </c>
      <c r="BT808" s="209">
        <f>((((BJ808/Q808)^2)+((BN808/Z808)^2))^(1/2))*AG808</f>
        <v>5.3068351189089759E-5</v>
      </c>
      <c r="BU808" s="209">
        <f>((((BJ808/Q808)^2)+((BO808/AA808)^2))^(1/2))*AH808</f>
        <v>2.0603006932234852E-2</v>
      </c>
      <c r="BV808" s="209">
        <f>((((BJ808/Q808)^2)+((BP808/AB808)^2))^(1/2))*AI808</f>
        <v>8.9095454429505012E-5</v>
      </c>
      <c r="CI808"/>
      <c r="CJ808"/>
      <c r="CK808"/>
      <c r="CL808"/>
      <c r="CM808"/>
    </row>
    <row r="809" spans="1:91" s="65" customFormat="1" ht="12.95" customHeight="1" thickBot="1" x14ac:dyDescent="0.3">
      <c r="A809" s="13">
        <v>4.7527609999999996</v>
      </c>
      <c r="B809" s="13">
        <v>-74.088193000000004</v>
      </c>
      <c r="C809" s="13">
        <v>30</v>
      </c>
      <c r="D809" s="13">
        <v>41</v>
      </c>
      <c r="E809" s="13">
        <v>90</v>
      </c>
      <c r="F809" s="58" t="s">
        <v>13</v>
      </c>
      <c r="G809" s="59" t="s">
        <v>1171</v>
      </c>
      <c r="H809" s="60" t="s">
        <v>1172</v>
      </c>
      <c r="I809" s="16" t="s">
        <v>1606</v>
      </c>
      <c r="J809" s="16"/>
      <c r="K809" s="67">
        <v>40275</v>
      </c>
      <c r="L809" s="16">
        <v>11</v>
      </c>
      <c r="M809" s="16">
        <v>7</v>
      </c>
      <c r="N809" s="3">
        <f t="shared" si="668"/>
        <v>330</v>
      </c>
      <c r="O809" s="3">
        <v>30</v>
      </c>
      <c r="P809" s="16" t="s">
        <v>1554</v>
      </c>
      <c r="Q809" s="62">
        <v>550</v>
      </c>
      <c r="R809" s="14"/>
      <c r="S809" s="14"/>
      <c r="T809" s="14"/>
      <c r="U809" s="17">
        <v>3.9E-2</v>
      </c>
      <c r="V809" s="33">
        <v>0.36</v>
      </c>
      <c r="W809" s="34">
        <v>1.8</v>
      </c>
      <c r="X809" s="33">
        <v>10.3</v>
      </c>
      <c r="Y809" s="29">
        <f>0.01805*1000</f>
        <v>18.05</v>
      </c>
      <c r="Z809" s="34">
        <v>311.5</v>
      </c>
      <c r="AA809" s="21">
        <f>0.003125*1000</f>
        <v>3.125</v>
      </c>
      <c r="AB809" s="216">
        <v>0.28499999999999998</v>
      </c>
      <c r="AC809" s="237">
        <f t="shared" si="669"/>
        <v>3.1218269817035803E-3</v>
      </c>
      <c r="AD809" s="22">
        <f t="shared" si="670"/>
        <v>1.5609134908517902E-2</v>
      </c>
      <c r="AE809" s="22">
        <f t="shared" si="671"/>
        <v>8.9318938643185769E-2</v>
      </c>
      <c r="AF809" s="22">
        <f t="shared" si="672"/>
        <v>0.15652493616597118</v>
      </c>
      <c r="AG809" s="22">
        <f t="shared" si="673"/>
        <v>2.701247513335181</v>
      </c>
      <c r="AH809" s="22">
        <f t="shared" si="674"/>
        <v>2.7099192549510247E-2</v>
      </c>
      <c r="AI809" s="238">
        <f t="shared" si="675"/>
        <v>1.8810000000000001E-3</v>
      </c>
      <c r="AJ809" s="247">
        <f t="shared" si="676"/>
        <v>8.6717416158432791E-6</v>
      </c>
      <c r="AK809" s="23">
        <f t="shared" si="677"/>
        <v>4.3358708079216396E-5</v>
      </c>
      <c r="AL809" s="23">
        <f t="shared" si="678"/>
        <v>2.4810816289773824E-4</v>
      </c>
      <c r="AM809" s="23">
        <f t="shared" si="679"/>
        <v>4.3479148934991998E-4</v>
      </c>
      <c r="AN809" s="23">
        <f t="shared" si="680"/>
        <v>7.503465314819947E-3</v>
      </c>
      <c r="AO809" s="23">
        <f t="shared" si="681"/>
        <v>7.5275534859750687E-5</v>
      </c>
      <c r="AP809" s="248">
        <f t="shared" si="682"/>
        <v>5.2249999999999999E-6</v>
      </c>
      <c r="AQ809" s="256">
        <f t="shared" si="683"/>
        <v>43.358708079216399</v>
      </c>
      <c r="AR809" s="257">
        <f t="shared" si="684"/>
        <v>248.10816289773825</v>
      </c>
      <c r="AS809" s="257">
        <f t="shared" si="685"/>
        <v>434.79148934991997</v>
      </c>
      <c r="AT809" s="257">
        <f t="shared" si="686"/>
        <v>7503.4653148199468</v>
      </c>
      <c r="AU809" s="257">
        <f t="shared" si="687"/>
        <v>75.275534859750692</v>
      </c>
      <c r="AV809" s="258">
        <f t="shared" si="688"/>
        <v>5.2249999999999996</v>
      </c>
      <c r="AW809" s="264">
        <v>1</v>
      </c>
      <c r="AX809" s="265">
        <f t="shared" si="689"/>
        <v>43.358708079216399</v>
      </c>
      <c r="AY809" s="265">
        <f t="shared" si="690"/>
        <v>248.10816289773825</v>
      </c>
      <c r="AZ809" s="265">
        <f t="shared" si="691"/>
        <v>434.79148934991997</v>
      </c>
      <c r="BA809" s="265">
        <f t="shared" si="692"/>
        <v>7503.4653148199468</v>
      </c>
      <c r="BB809" s="265">
        <f t="shared" si="693"/>
        <v>75.275534859750692</v>
      </c>
      <c r="BC809" s="266">
        <f t="shared" si="694"/>
        <v>5.2249999999999996</v>
      </c>
      <c r="BG809" s="13">
        <v>0.1</v>
      </c>
      <c r="BH809" s="13">
        <f t="shared" si="695"/>
        <v>55</v>
      </c>
      <c r="BI809"/>
      <c r="BJ809">
        <f>BH809</f>
        <v>55</v>
      </c>
      <c r="BK809" s="13">
        <f t="shared" si="696"/>
        <v>0.18000000000000002</v>
      </c>
      <c r="BL809" s="13">
        <f t="shared" si="697"/>
        <v>1.03</v>
      </c>
      <c r="BM809" s="13">
        <f t="shared" si="698"/>
        <v>1.8050000000000002</v>
      </c>
      <c r="BN809" s="13">
        <f t="shared" si="699"/>
        <v>31.150000000000002</v>
      </c>
      <c r="BO809" s="13">
        <f t="shared" si="700"/>
        <v>0.3125</v>
      </c>
      <c r="BP809" s="13">
        <f t="shared" si="701"/>
        <v>2.8499999999999998E-2</v>
      </c>
      <c r="BQ809" s="13">
        <f>((((BJ809/Q809)^2)+((BK809/W809)^2))^(1/2))*AD809</f>
        <v>2.2074650284537342E-3</v>
      </c>
      <c r="BR809" s="209">
        <f>(((((BJ809/Q809))^2)+((BL809/X809)^2))^(1/2))*AE809</f>
        <v>1.2631605440596364E-2</v>
      </c>
      <c r="BS809" s="209">
        <f>(((((BJ809/Q809))^2)+((BM809/Y809)^2))^(1/2))*AF809</f>
        <v>2.2135968757549945E-2</v>
      </c>
      <c r="BT809" s="209">
        <f>((((BJ809/Q809)^2)+((BN809/Z809)^2))^(1/2))*AG809</f>
        <v>0.38201408686852117</v>
      </c>
      <c r="BU809" s="209">
        <f>((((BJ809/Q809)^2)+((BO809/AA809)^2))^(1/2))*AH809</f>
        <v>3.8324045632877331E-3</v>
      </c>
      <c r="BV809" s="209">
        <f>((((BJ809/Q809)^2)+((BP809/AB809)^2))^(1/2))*AI809</f>
        <v>2.6601357108237925E-4</v>
      </c>
      <c r="CI809"/>
      <c r="CJ809"/>
      <c r="CK809"/>
      <c r="CL809"/>
      <c r="CM809"/>
    </row>
    <row r="810" spans="1:91" s="65" customFormat="1" ht="12.95" customHeight="1" thickBot="1" x14ac:dyDescent="0.3">
      <c r="A810" s="13">
        <v>4.7545694444444448</v>
      </c>
      <c r="B810" s="13">
        <v>-74.099886111111104</v>
      </c>
      <c r="C810" s="13">
        <v>29</v>
      </c>
      <c r="D810" s="13">
        <v>41</v>
      </c>
      <c r="E810" s="13">
        <v>89</v>
      </c>
      <c r="F810" s="3" t="s">
        <v>5</v>
      </c>
      <c r="G810" s="4" t="s">
        <v>639</v>
      </c>
      <c r="H810" s="5" t="s">
        <v>640</v>
      </c>
      <c r="I810" s="14" t="s">
        <v>1606</v>
      </c>
      <c r="J810" s="3" t="s">
        <v>1553</v>
      </c>
      <c r="K810" s="6">
        <v>40627</v>
      </c>
      <c r="L810" s="15">
        <v>12</v>
      </c>
      <c r="M810" s="3">
        <v>7</v>
      </c>
      <c r="N810" s="3">
        <f t="shared" si="668"/>
        <v>360</v>
      </c>
      <c r="O810" s="3">
        <v>30</v>
      </c>
      <c r="P810" s="14" t="s">
        <v>1554</v>
      </c>
      <c r="Q810" s="3">
        <v>255</v>
      </c>
      <c r="R810" s="14"/>
      <c r="S810" s="14"/>
      <c r="T810" s="14">
        <f>0.738210935315612*Q810</f>
        <v>188.24378850548106</v>
      </c>
      <c r="U810" s="17">
        <v>3.9E-2</v>
      </c>
      <c r="V810" s="27">
        <v>2.02</v>
      </c>
      <c r="W810" s="28">
        <v>10.1</v>
      </c>
      <c r="X810" s="27">
        <v>1.9</v>
      </c>
      <c r="Y810" s="155">
        <v>18.05</v>
      </c>
      <c r="Z810" s="28">
        <v>160.19999999999999</v>
      </c>
      <c r="AA810" s="21">
        <v>3.125</v>
      </c>
      <c r="AB810" s="222">
        <v>1.0149999999999999</v>
      </c>
      <c r="AC810" s="237">
        <f t="shared" si="669"/>
        <v>1.4116845682961772E-2</v>
      </c>
      <c r="AD810" s="22">
        <f t="shared" si="670"/>
        <v>7.0584228414808853E-2</v>
      </c>
      <c r="AE810" s="22">
        <f t="shared" si="671"/>
        <v>1.3278221186944239E-2</v>
      </c>
      <c r="AF810" s="22">
        <f t="shared" si="672"/>
        <v>0.12614310127597028</v>
      </c>
      <c r="AG810" s="22">
        <f t="shared" si="673"/>
        <v>1.119563702183404</v>
      </c>
      <c r="AH810" s="22">
        <f t="shared" si="674"/>
        <v>2.1839179583789867E-2</v>
      </c>
      <c r="AI810" s="238">
        <f t="shared" si="675"/>
        <v>5.3987093439967588E-3</v>
      </c>
      <c r="AJ810" s="247">
        <f t="shared" si="676"/>
        <v>3.9213460230449364E-5</v>
      </c>
      <c r="AK810" s="23">
        <f t="shared" si="677"/>
        <v>1.9606730115224682E-4</v>
      </c>
      <c r="AL810" s="23">
        <f t="shared" si="678"/>
        <v>3.6883947741511774E-5</v>
      </c>
      <c r="AM810" s="23">
        <f t="shared" si="679"/>
        <v>3.5039750354436187E-4</v>
      </c>
      <c r="AN810" s="23">
        <f t="shared" si="680"/>
        <v>3.1098991727316777E-3</v>
      </c>
      <c r="AO810" s="23">
        <f t="shared" si="681"/>
        <v>6.0664387732749635E-5</v>
      </c>
      <c r="AP810" s="248">
        <f t="shared" si="682"/>
        <v>1.4996414844435442E-5</v>
      </c>
      <c r="AQ810" s="256">
        <f t="shared" si="683"/>
        <v>196.06730115224681</v>
      </c>
      <c r="AR810" s="257">
        <f t="shared" si="684"/>
        <v>36.883947741511776</v>
      </c>
      <c r="AS810" s="257">
        <f t="shared" si="685"/>
        <v>350.39750354436188</v>
      </c>
      <c r="AT810" s="257">
        <f t="shared" si="686"/>
        <v>3109.8991727316775</v>
      </c>
      <c r="AU810" s="257">
        <f t="shared" si="687"/>
        <v>60.664387732749638</v>
      </c>
      <c r="AV810" s="258">
        <f t="shared" si="688"/>
        <v>14.996414844435442</v>
      </c>
      <c r="AW810" s="264">
        <v>1</v>
      </c>
      <c r="AX810" s="265">
        <f t="shared" si="689"/>
        <v>196.06730115224681</v>
      </c>
      <c r="AY810" s="265">
        <f t="shared" si="690"/>
        <v>36.883947741511776</v>
      </c>
      <c r="AZ810" s="265">
        <f t="shared" si="691"/>
        <v>350.39750354436188</v>
      </c>
      <c r="BA810" s="265">
        <f t="shared" si="692"/>
        <v>3109.8991727316775</v>
      </c>
      <c r="BB810" s="265">
        <f t="shared" si="693"/>
        <v>60.664387732749638</v>
      </c>
      <c r="BC810" s="266">
        <f t="shared" si="694"/>
        <v>14.996414844435442</v>
      </c>
      <c r="BD810" s="211">
        <f>'F. CONVERSIÓN DE CARBÓN A CARNE'!$F$20</f>
        <v>0.16207300021353654</v>
      </c>
      <c r="BG810" s="13">
        <v>0.1</v>
      </c>
      <c r="BH810" s="13">
        <f t="shared" si="695"/>
        <v>25.5</v>
      </c>
      <c r="BI810">
        <f>(((((BD810+BE810+BF810)/0.738210935315612)^2)+((BH810/Q810)^2))^(1/2))*T810</f>
        <v>45.413782725380017</v>
      </c>
      <c r="BJ810">
        <f>(((BH810)^2)+((BI810^2))^(1/2))</f>
        <v>695.66378272537997</v>
      </c>
      <c r="BK810" s="13">
        <f t="shared" si="696"/>
        <v>1.01</v>
      </c>
      <c r="BL810" s="13">
        <f t="shared" si="697"/>
        <v>0.19</v>
      </c>
      <c r="BM810" s="13">
        <f t="shared" si="698"/>
        <v>1.8050000000000002</v>
      </c>
      <c r="BN810" s="13">
        <f t="shared" si="699"/>
        <v>16.02</v>
      </c>
      <c r="BO810" s="13">
        <f t="shared" si="700"/>
        <v>0.3125</v>
      </c>
      <c r="BP810" s="13">
        <f t="shared" si="701"/>
        <v>0.10149999999999999</v>
      </c>
      <c r="BQ810" s="13">
        <f>((((BJ810/(Q810+R810+S810+T810))^2)+((BK810/W810)^2))^(1/2))*AD810</f>
        <v>0.11100541387740911</v>
      </c>
      <c r="BR810" s="209">
        <f>((((BJ810/(Q810+R810+S810+T810))^2)+((BL810/X810)^2))^(1/2))*AE810</f>
        <v>2.0882206570997753E-2</v>
      </c>
      <c r="BS810" s="209">
        <f>(((((BJ810/(Q810+R810+S810+T810))^2)+((BM810/Y810)^2))^(1/2))*AF810)</f>
        <v>0.19838096242447867</v>
      </c>
      <c r="BT810" s="209">
        <f>((((BJ810/(Q810+R810+S810+T810))^2)+((BN810/Z810)^2))^(1/2))*AG810</f>
        <v>1.7606997329862319</v>
      </c>
      <c r="BU810" s="209">
        <f>((((BJ810/(Q810+R810+S810+T810))^2)+((BO810/AA810)^2))^(1/2))*AH810</f>
        <v>3.4345734491772625E-2</v>
      </c>
      <c r="BV810" s="209">
        <f>((((BJ810/(Q810+R810+S810+T810))^2)+((BP810/AB810)^2))^(1/2))*AI810</f>
        <v>8.4903664542780987E-3</v>
      </c>
      <c r="CI810"/>
      <c r="CJ810"/>
      <c r="CK810"/>
      <c r="CL810"/>
      <c r="CM810"/>
    </row>
    <row r="811" spans="1:91" s="65" customFormat="1" ht="12.95" customHeight="1" thickBot="1" x14ac:dyDescent="0.3">
      <c r="A811" s="13">
        <v>4.7551328265202102</v>
      </c>
      <c r="B811" s="13">
        <v>-74.080258718295099</v>
      </c>
      <c r="C811" s="13">
        <v>31</v>
      </c>
      <c r="D811" s="13">
        <v>41</v>
      </c>
      <c r="E811" s="13">
        <v>614</v>
      </c>
      <c r="F811" s="58" t="s">
        <v>13</v>
      </c>
      <c r="G811" s="59" t="s">
        <v>993</v>
      </c>
      <c r="H811" s="60" t="s">
        <v>994</v>
      </c>
      <c r="I811" s="16" t="s">
        <v>1606</v>
      </c>
      <c r="J811" s="16"/>
      <c r="K811" s="67">
        <v>40288</v>
      </c>
      <c r="L811" s="16">
        <v>10</v>
      </c>
      <c r="M811" s="16">
        <v>7</v>
      </c>
      <c r="N811" s="3">
        <f t="shared" si="668"/>
        <v>300</v>
      </c>
      <c r="O811" s="3">
        <v>30</v>
      </c>
      <c r="P811" s="16" t="s">
        <v>1554</v>
      </c>
      <c r="Q811" s="62">
        <v>550</v>
      </c>
      <c r="R811" s="14"/>
      <c r="S811" s="14"/>
      <c r="T811" s="14"/>
      <c r="U811" s="17">
        <v>3.9E-2</v>
      </c>
      <c r="V811" s="145">
        <v>0.36</v>
      </c>
      <c r="W811" s="150">
        <v>1.8</v>
      </c>
      <c r="X811" s="152">
        <v>10.3</v>
      </c>
      <c r="Y811" s="156">
        <f>0.01805*1000</f>
        <v>18.05</v>
      </c>
      <c r="Z811" s="150">
        <v>311.5</v>
      </c>
      <c r="AA811" s="157">
        <f>0.003125*1000</f>
        <v>3.125</v>
      </c>
      <c r="AB811" s="227">
        <v>0.28499999999999998</v>
      </c>
      <c r="AC811" s="237">
        <f t="shared" si="669"/>
        <v>3.1218269817035803E-3</v>
      </c>
      <c r="AD811" s="22">
        <f t="shared" si="670"/>
        <v>1.5609134908517902E-2</v>
      </c>
      <c r="AE811" s="22">
        <f t="shared" si="671"/>
        <v>8.9318938643185769E-2</v>
      </c>
      <c r="AF811" s="22">
        <f t="shared" si="672"/>
        <v>0.15652493616597118</v>
      </c>
      <c r="AG811" s="22">
        <f t="shared" si="673"/>
        <v>2.701247513335181</v>
      </c>
      <c r="AH811" s="22">
        <f t="shared" si="674"/>
        <v>2.7099192549510247E-2</v>
      </c>
      <c r="AI811" s="238">
        <f t="shared" si="675"/>
        <v>1.8810000000000001E-3</v>
      </c>
      <c r="AJ811" s="247">
        <f t="shared" si="676"/>
        <v>8.6717416158432791E-6</v>
      </c>
      <c r="AK811" s="23">
        <f t="shared" si="677"/>
        <v>4.3358708079216396E-5</v>
      </c>
      <c r="AL811" s="23">
        <f t="shared" si="678"/>
        <v>2.4810816289773824E-4</v>
      </c>
      <c r="AM811" s="23">
        <f t="shared" si="679"/>
        <v>4.3479148934991998E-4</v>
      </c>
      <c r="AN811" s="23">
        <f t="shared" si="680"/>
        <v>7.503465314819947E-3</v>
      </c>
      <c r="AO811" s="23">
        <f t="shared" si="681"/>
        <v>7.5275534859750687E-5</v>
      </c>
      <c r="AP811" s="248">
        <f t="shared" si="682"/>
        <v>5.2249999999999999E-6</v>
      </c>
      <c r="AQ811" s="256">
        <f t="shared" si="683"/>
        <v>43.358708079216399</v>
      </c>
      <c r="AR811" s="257">
        <f t="shared" si="684"/>
        <v>248.10816289773825</v>
      </c>
      <c r="AS811" s="257">
        <f t="shared" si="685"/>
        <v>434.79148934991997</v>
      </c>
      <c r="AT811" s="257">
        <f t="shared" si="686"/>
        <v>7503.4653148199468</v>
      </c>
      <c r="AU811" s="257">
        <f t="shared" si="687"/>
        <v>75.275534859750692</v>
      </c>
      <c r="AV811" s="258">
        <f t="shared" si="688"/>
        <v>5.2249999999999996</v>
      </c>
      <c r="AW811" s="264">
        <v>1</v>
      </c>
      <c r="AX811" s="265">
        <f t="shared" si="689"/>
        <v>43.358708079216399</v>
      </c>
      <c r="AY811" s="265">
        <f t="shared" si="690"/>
        <v>248.10816289773825</v>
      </c>
      <c r="AZ811" s="265">
        <f t="shared" si="691"/>
        <v>434.79148934991997</v>
      </c>
      <c r="BA811" s="265">
        <f t="shared" si="692"/>
        <v>7503.4653148199468</v>
      </c>
      <c r="BB811" s="265">
        <f t="shared" si="693"/>
        <v>75.275534859750692</v>
      </c>
      <c r="BC811" s="266">
        <f t="shared" si="694"/>
        <v>5.2249999999999996</v>
      </c>
      <c r="BG811" s="13">
        <v>0.1</v>
      </c>
      <c r="BH811" s="13">
        <f t="shared" si="695"/>
        <v>55</v>
      </c>
      <c r="BI811"/>
      <c r="BJ811">
        <f>BH811</f>
        <v>55</v>
      </c>
      <c r="BK811" s="13">
        <f t="shared" si="696"/>
        <v>0.18000000000000002</v>
      </c>
      <c r="BL811" s="13">
        <f t="shared" si="697"/>
        <v>1.03</v>
      </c>
      <c r="BM811" s="13">
        <f t="shared" si="698"/>
        <v>1.8050000000000002</v>
      </c>
      <c r="BN811" s="13">
        <f t="shared" si="699"/>
        <v>31.150000000000002</v>
      </c>
      <c r="BO811" s="13">
        <f t="shared" si="700"/>
        <v>0.3125</v>
      </c>
      <c r="BP811" s="13">
        <f t="shared" si="701"/>
        <v>2.8499999999999998E-2</v>
      </c>
      <c r="BQ811" s="13">
        <f>((((BJ811/Q811)^2)+((BK811/W811)^2))^(1/2))*AD811</f>
        <v>2.2074650284537342E-3</v>
      </c>
      <c r="BR811" s="209">
        <f>(((((BJ811/Q811))^2)+((BL811/X811)^2))^(1/2))*AE811</f>
        <v>1.2631605440596364E-2</v>
      </c>
      <c r="BS811" s="209">
        <f>(((((BJ811/Q811))^2)+((BM811/Y811)^2))^(1/2))*AF811</f>
        <v>2.2135968757549945E-2</v>
      </c>
      <c r="BT811" s="209">
        <f>((((BJ811/Q811)^2)+((BN811/Z811)^2))^(1/2))*AG811</f>
        <v>0.38201408686852117</v>
      </c>
      <c r="BU811" s="209">
        <f>((((BJ811/Q811)^2)+((BO811/AA811)^2))^(1/2))*AH811</f>
        <v>3.8324045632877331E-3</v>
      </c>
      <c r="BV811" s="209">
        <f>((((BJ811/Q811)^2)+((BP811/AB811)^2))^(1/2))*AI811</f>
        <v>2.6601357108237925E-4</v>
      </c>
      <c r="CI811"/>
      <c r="CJ811"/>
      <c r="CK811"/>
      <c r="CL811"/>
      <c r="CM811"/>
    </row>
    <row r="812" spans="1:91" s="65" customFormat="1" ht="12.95" customHeight="1" thickBot="1" x14ac:dyDescent="0.3">
      <c r="A812" s="13">
        <v>4.7561528507601398</v>
      </c>
      <c r="B812" s="13">
        <v>-74.079363488467493</v>
      </c>
      <c r="C812" s="13">
        <v>31</v>
      </c>
      <c r="D812" s="13">
        <v>41</v>
      </c>
      <c r="E812" s="13">
        <v>614</v>
      </c>
      <c r="F812" s="58" t="s">
        <v>13</v>
      </c>
      <c r="G812" s="59" t="s">
        <v>1264</v>
      </c>
      <c r="H812" s="60" t="s">
        <v>1265</v>
      </c>
      <c r="I812" s="16" t="s">
        <v>1606</v>
      </c>
      <c r="J812" s="16"/>
      <c r="K812" s="72">
        <v>40302</v>
      </c>
      <c r="L812" s="62">
        <v>12</v>
      </c>
      <c r="M812" s="16">
        <v>7</v>
      </c>
      <c r="N812" s="3">
        <f t="shared" si="668"/>
        <v>360</v>
      </c>
      <c r="O812" s="3">
        <v>30</v>
      </c>
      <c r="P812" s="16" t="s">
        <v>1554</v>
      </c>
      <c r="Q812" s="62">
        <v>550</v>
      </c>
      <c r="R812" s="14"/>
      <c r="S812" s="14"/>
      <c r="T812" s="14"/>
      <c r="U812" s="17">
        <v>3.9E-2</v>
      </c>
      <c r="V812" s="33">
        <v>0.36</v>
      </c>
      <c r="W812" s="34">
        <v>1.8</v>
      </c>
      <c r="X812" s="33">
        <v>10.3</v>
      </c>
      <c r="Y812" s="29">
        <f>0.01805*1000</f>
        <v>18.05</v>
      </c>
      <c r="Z812" s="34">
        <v>311.5</v>
      </c>
      <c r="AA812" s="21">
        <f>0.003125*1000</f>
        <v>3.125</v>
      </c>
      <c r="AB812" s="216">
        <v>0.28499999999999998</v>
      </c>
      <c r="AC812" s="237">
        <f t="shared" si="669"/>
        <v>3.1218269817035803E-3</v>
      </c>
      <c r="AD812" s="22">
        <f t="shared" si="670"/>
        <v>1.5609134908517902E-2</v>
      </c>
      <c r="AE812" s="22">
        <f t="shared" si="671"/>
        <v>8.9318938643185769E-2</v>
      </c>
      <c r="AF812" s="22">
        <f t="shared" si="672"/>
        <v>0.15652493616597118</v>
      </c>
      <c r="AG812" s="22">
        <f t="shared" si="673"/>
        <v>2.701247513335181</v>
      </c>
      <c r="AH812" s="22">
        <f t="shared" si="674"/>
        <v>2.7099192549510247E-2</v>
      </c>
      <c r="AI812" s="238">
        <f t="shared" si="675"/>
        <v>1.8810000000000001E-3</v>
      </c>
      <c r="AJ812" s="247">
        <f t="shared" si="676"/>
        <v>8.6717416158432791E-6</v>
      </c>
      <c r="AK812" s="23">
        <f t="shared" si="677"/>
        <v>4.3358708079216396E-5</v>
      </c>
      <c r="AL812" s="23">
        <f t="shared" si="678"/>
        <v>2.4810816289773824E-4</v>
      </c>
      <c r="AM812" s="23">
        <f t="shared" si="679"/>
        <v>4.3479148934991998E-4</v>
      </c>
      <c r="AN812" s="23">
        <f t="shared" si="680"/>
        <v>7.503465314819947E-3</v>
      </c>
      <c r="AO812" s="23">
        <f t="shared" si="681"/>
        <v>7.5275534859750687E-5</v>
      </c>
      <c r="AP812" s="248">
        <f t="shared" si="682"/>
        <v>5.2249999999999999E-6</v>
      </c>
      <c r="AQ812" s="256">
        <f t="shared" si="683"/>
        <v>43.358708079216399</v>
      </c>
      <c r="AR812" s="257">
        <f t="shared" si="684"/>
        <v>248.10816289773825</v>
      </c>
      <c r="AS812" s="257">
        <f t="shared" si="685"/>
        <v>434.79148934991997</v>
      </c>
      <c r="AT812" s="257">
        <f t="shared" si="686"/>
        <v>7503.4653148199468</v>
      </c>
      <c r="AU812" s="257">
        <f t="shared" si="687"/>
        <v>75.275534859750692</v>
      </c>
      <c r="AV812" s="258">
        <f t="shared" si="688"/>
        <v>5.2249999999999996</v>
      </c>
      <c r="AW812" s="264">
        <v>1</v>
      </c>
      <c r="AX812" s="265">
        <f t="shared" si="689"/>
        <v>43.358708079216399</v>
      </c>
      <c r="AY812" s="265">
        <f t="shared" si="690"/>
        <v>248.10816289773825</v>
      </c>
      <c r="AZ812" s="265">
        <f t="shared" si="691"/>
        <v>434.79148934991997</v>
      </c>
      <c r="BA812" s="265">
        <f t="shared" si="692"/>
        <v>7503.4653148199468</v>
      </c>
      <c r="BB812" s="265">
        <f t="shared" si="693"/>
        <v>75.275534859750692</v>
      </c>
      <c r="BC812" s="266">
        <f t="shared" si="694"/>
        <v>5.2249999999999996</v>
      </c>
      <c r="BG812" s="13">
        <v>0.1</v>
      </c>
      <c r="BH812" s="13">
        <f t="shared" si="695"/>
        <v>55</v>
      </c>
      <c r="BI812"/>
      <c r="BJ812">
        <f>BH812</f>
        <v>55</v>
      </c>
      <c r="BK812" s="13">
        <f t="shared" si="696"/>
        <v>0.18000000000000002</v>
      </c>
      <c r="BL812" s="13">
        <f t="shared" si="697"/>
        <v>1.03</v>
      </c>
      <c r="BM812" s="13">
        <f t="shared" si="698"/>
        <v>1.8050000000000002</v>
      </c>
      <c r="BN812" s="13">
        <f t="shared" si="699"/>
        <v>31.150000000000002</v>
      </c>
      <c r="BO812" s="13">
        <f t="shared" si="700"/>
        <v>0.3125</v>
      </c>
      <c r="BP812" s="13">
        <f t="shared" si="701"/>
        <v>2.8499999999999998E-2</v>
      </c>
      <c r="BQ812" s="13">
        <f>((((BJ812/Q812)^2)+((BK812/W812)^2))^(1/2))*AD812</f>
        <v>2.2074650284537342E-3</v>
      </c>
      <c r="BR812" s="209">
        <f>(((((BJ812/Q812))^2)+((BL812/X812)^2))^(1/2))*AE812</f>
        <v>1.2631605440596364E-2</v>
      </c>
      <c r="BS812" s="209">
        <f>(((((BJ812/Q812))^2)+((BM812/Y812)^2))^(1/2))*AF812</f>
        <v>2.2135968757549945E-2</v>
      </c>
      <c r="BT812" s="209">
        <f>((((BJ812/Q812)^2)+((BN812/Z812)^2))^(1/2))*AG812</f>
        <v>0.38201408686852117</v>
      </c>
      <c r="BU812" s="209">
        <f>((((BJ812/Q812)^2)+((BO812/AA812)^2))^(1/2))*AH812</f>
        <v>3.8324045632877331E-3</v>
      </c>
      <c r="BV812" s="209">
        <f>((((BJ812/Q812)^2)+((BP812/AB812)^2))^(1/2))*AI812</f>
        <v>2.6601357108237925E-4</v>
      </c>
      <c r="CI812"/>
      <c r="CJ812"/>
      <c r="CK812"/>
      <c r="CL812"/>
      <c r="CM812"/>
    </row>
    <row r="813" spans="1:91" ht="12.95" customHeight="1" thickBot="1" x14ac:dyDescent="0.3">
      <c r="A813" s="13">
        <v>4.7562829999999998</v>
      </c>
      <c r="B813" s="13">
        <v>-74.099097999999998</v>
      </c>
      <c r="C813" s="13">
        <v>29</v>
      </c>
      <c r="D813" s="13">
        <v>41</v>
      </c>
      <c r="E813" s="13">
        <v>89</v>
      </c>
      <c r="F813" s="3" t="s">
        <v>5</v>
      </c>
      <c r="G813" s="4" t="s">
        <v>600</v>
      </c>
      <c r="H813" s="5" t="s">
        <v>601</v>
      </c>
      <c r="I813" s="14" t="s">
        <v>1606</v>
      </c>
      <c r="J813" s="3" t="s">
        <v>1553</v>
      </c>
      <c r="K813" s="6">
        <v>40627</v>
      </c>
      <c r="L813" s="15">
        <v>12</v>
      </c>
      <c r="M813" s="3">
        <v>7</v>
      </c>
      <c r="N813" s="3">
        <f t="shared" si="668"/>
        <v>360</v>
      </c>
      <c r="O813" s="3">
        <v>30</v>
      </c>
      <c r="P813" s="14" t="s">
        <v>1554</v>
      </c>
      <c r="Q813" s="3">
        <v>150</v>
      </c>
      <c r="R813" s="14"/>
      <c r="S813" s="14"/>
      <c r="T813" s="14">
        <f>0.738210935315612*Q813</f>
        <v>110.7316402973418</v>
      </c>
      <c r="U813" s="17">
        <v>3.9E-2</v>
      </c>
      <c r="V813" s="27">
        <v>2.02</v>
      </c>
      <c r="W813" s="28">
        <v>10.1</v>
      </c>
      <c r="X813" s="27">
        <v>1.9</v>
      </c>
      <c r="Y813" s="155">
        <v>18.05</v>
      </c>
      <c r="Z813" s="28">
        <v>160.19999999999999</v>
      </c>
      <c r="AA813" s="21">
        <v>3.125</v>
      </c>
      <c r="AB813" s="222">
        <v>1.0149999999999999</v>
      </c>
      <c r="AC813" s="237">
        <f t="shared" si="669"/>
        <v>8.3040268723304535E-3</v>
      </c>
      <c r="AD813" s="22">
        <f t="shared" si="670"/>
        <v>4.1520134361652264E-2</v>
      </c>
      <c r="AE813" s="22">
        <f t="shared" si="671"/>
        <v>7.8107183452613173E-3</v>
      </c>
      <c r="AF813" s="22">
        <f t="shared" si="672"/>
        <v>7.4201824279982537E-2</v>
      </c>
      <c r="AG813" s="22">
        <f t="shared" si="673"/>
        <v>0.65856688363729643</v>
      </c>
      <c r="AH813" s="22">
        <f t="shared" si="674"/>
        <v>1.2846576225758747E-2</v>
      </c>
      <c r="AI813" s="238">
        <f t="shared" si="675"/>
        <v>3.1757113788216228E-3</v>
      </c>
      <c r="AJ813" s="247">
        <f t="shared" si="676"/>
        <v>2.3066741312029038E-5</v>
      </c>
      <c r="AK813" s="23">
        <f t="shared" si="677"/>
        <v>1.1533370656014518E-4</v>
      </c>
      <c r="AL813" s="23">
        <f t="shared" si="678"/>
        <v>2.1696439847948103E-5</v>
      </c>
      <c r="AM813" s="23">
        <f t="shared" si="679"/>
        <v>2.0611617855550705E-4</v>
      </c>
      <c r="AN813" s="23">
        <f t="shared" si="680"/>
        <v>1.8293524545480457E-3</v>
      </c>
      <c r="AO813" s="23">
        <f t="shared" si="681"/>
        <v>3.5684933960440967E-5</v>
      </c>
      <c r="AP813" s="248">
        <f t="shared" si="682"/>
        <v>8.8214204967267303E-6</v>
      </c>
      <c r="AQ813" s="256">
        <f t="shared" si="683"/>
        <v>115.33370656014517</v>
      </c>
      <c r="AR813" s="257">
        <f t="shared" si="684"/>
        <v>21.696439847948103</v>
      </c>
      <c r="AS813" s="257">
        <f t="shared" si="685"/>
        <v>206.11617855550705</v>
      </c>
      <c r="AT813" s="257">
        <f t="shared" si="686"/>
        <v>1829.3524545480457</v>
      </c>
      <c r="AU813" s="257">
        <f t="shared" si="687"/>
        <v>35.684933960440965</v>
      </c>
      <c r="AV813" s="258">
        <f t="shared" si="688"/>
        <v>8.8214204967267307</v>
      </c>
      <c r="AW813" s="264">
        <v>1</v>
      </c>
      <c r="AX813" s="265">
        <f t="shared" si="689"/>
        <v>115.33370656014517</v>
      </c>
      <c r="AY813" s="265">
        <f t="shared" si="690"/>
        <v>21.696439847948103</v>
      </c>
      <c r="AZ813" s="265">
        <f t="shared" si="691"/>
        <v>206.11617855550705</v>
      </c>
      <c r="BA813" s="265">
        <f t="shared" si="692"/>
        <v>1829.3524545480457</v>
      </c>
      <c r="BB813" s="265">
        <f t="shared" si="693"/>
        <v>35.684933960440965</v>
      </c>
      <c r="BC813" s="266">
        <f t="shared" si="694"/>
        <v>8.8214204967267307</v>
      </c>
      <c r="BD813" s="211">
        <f>'F. CONVERSIÓN DE CARBÓN A CARNE'!$F$20</f>
        <v>0.16207300021353654</v>
      </c>
      <c r="BG813" s="13">
        <v>0.1</v>
      </c>
      <c r="BH813" s="13">
        <f t="shared" si="695"/>
        <v>15</v>
      </c>
      <c r="BI813">
        <f>(((((BD813+BE813+BF813)/0.738210935315612)^2)+((BH813/Q813)^2))^(1/2))*T813</f>
        <v>26.713989838458833</v>
      </c>
      <c r="BJ813">
        <f t="shared" ref="BJ813:BJ822" si="709">(((BH813)^2)+((BI813^2))^(1/2))</f>
        <v>251.71398983845884</v>
      </c>
      <c r="BK813" s="13">
        <f t="shared" si="696"/>
        <v>1.01</v>
      </c>
      <c r="BL813" s="13">
        <f t="shared" si="697"/>
        <v>0.19</v>
      </c>
      <c r="BM813" s="13">
        <f t="shared" si="698"/>
        <v>1.8050000000000002</v>
      </c>
      <c r="BN813" s="13">
        <f t="shared" si="699"/>
        <v>16.02</v>
      </c>
      <c r="BO813" s="13">
        <f t="shared" si="700"/>
        <v>0.3125</v>
      </c>
      <c r="BP813" s="13">
        <f t="shared" si="701"/>
        <v>0.10149999999999999</v>
      </c>
      <c r="BQ813" s="13">
        <f t="shared" ref="BQ813:BQ822" si="710">((((BJ813/(Q813+R813+S813+T813))^2)+((BK813/W813)^2))^(1/2))*AD813</f>
        <v>4.0298585465839851E-2</v>
      </c>
      <c r="BR813" s="209">
        <f t="shared" ref="BR813:BR822" si="711">((((BJ813/(Q813+R813+S813+T813))^2)+((BL813/X813)^2))^(1/2))*AE813</f>
        <v>7.5809220183263087E-3</v>
      </c>
      <c r="BS813" s="209">
        <f t="shared" ref="BS813:BS822" si="712">(((((BJ813/(Q813+R813+S813+T813))^2)+((BM813/Y813)^2))^(1/2))*AF813)</f>
        <v>7.2018759174099958E-2</v>
      </c>
      <c r="BT813" s="209">
        <f t="shared" ref="BT813:BT822" si="713">((((BJ813/(Q813+R813+S813+T813))^2)+((BN813/Z813)^2))^(1/2))*AG813</f>
        <v>0.63919142491361836</v>
      </c>
      <c r="BU813" s="209">
        <f t="shared" ref="BU813:BU822" si="714">((((BJ813/(Q813+R813+S813+T813))^2)+((BO813/AA813)^2))^(1/2))*AH813</f>
        <v>1.2468621740668272E-2</v>
      </c>
      <c r="BV813" s="209">
        <f t="shared" ref="BV813:BV822" si="715">((((BJ813/(Q813+R813+S813+T813))^2)+((BP813/AB813)^2))^(1/2))*AI813</f>
        <v>3.0822799198954843E-3</v>
      </c>
      <c r="CI813"/>
      <c r="CJ813"/>
      <c r="CK813"/>
      <c r="CL813"/>
      <c r="CM813"/>
    </row>
    <row r="814" spans="1:91" s="65" customFormat="1" ht="12.95" customHeight="1" thickBot="1" x14ac:dyDescent="0.3">
      <c r="A814" s="13">
        <v>4.7566940174632997</v>
      </c>
      <c r="B814" s="13">
        <v>-74.100696136272205</v>
      </c>
      <c r="C814" s="13">
        <v>29</v>
      </c>
      <c r="D814" s="13">
        <v>41</v>
      </c>
      <c r="E814" s="13">
        <v>89</v>
      </c>
      <c r="F814" s="3" t="s">
        <v>5</v>
      </c>
      <c r="G814" s="4" t="s">
        <v>665</v>
      </c>
      <c r="H814" s="5" t="s">
        <v>666</v>
      </c>
      <c r="I814" s="14" t="s">
        <v>1606</v>
      </c>
      <c r="J814" s="3" t="s">
        <v>1553</v>
      </c>
      <c r="K814" s="6">
        <v>40619</v>
      </c>
      <c r="L814" s="15">
        <v>12</v>
      </c>
      <c r="M814" s="3">
        <v>7</v>
      </c>
      <c r="N814" s="3">
        <f t="shared" si="668"/>
        <v>360</v>
      </c>
      <c r="O814" s="3">
        <v>30</v>
      </c>
      <c r="P814" s="14" t="s">
        <v>1554</v>
      </c>
      <c r="Q814" s="3">
        <v>468</v>
      </c>
      <c r="R814" s="14"/>
      <c r="S814" s="14"/>
      <c r="T814" s="14">
        <f>0.738210935315612*Q814</f>
        <v>345.48271772770642</v>
      </c>
      <c r="U814" s="17">
        <v>3.9E-2</v>
      </c>
      <c r="V814" s="27">
        <v>2.02</v>
      </c>
      <c r="W814" s="28">
        <v>10.1</v>
      </c>
      <c r="X814" s="27">
        <v>1.9</v>
      </c>
      <c r="Y814" s="155">
        <v>18.05</v>
      </c>
      <c r="Z814" s="28">
        <v>160.19999999999999</v>
      </c>
      <c r="AA814" s="21">
        <v>3.125</v>
      </c>
      <c r="AB814" s="222">
        <v>1.0149999999999999</v>
      </c>
      <c r="AC814" s="237">
        <f t="shared" si="669"/>
        <v>2.5908563841671013E-2</v>
      </c>
      <c r="AD814" s="22">
        <f t="shared" si="670"/>
        <v>0.12954281920835503</v>
      </c>
      <c r="AE814" s="22">
        <f t="shared" si="671"/>
        <v>2.4369441237215309E-2</v>
      </c>
      <c r="AF814" s="22">
        <f t="shared" si="672"/>
        <v>0.23150969175354544</v>
      </c>
      <c r="AG814" s="22">
        <f t="shared" si="673"/>
        <v>2.0547286769483644</v>
      </c>
      <c r="AH814" s="22">
        <f t="shared" si="674"/>
        <v>4.0081317824367288E-2</v>
      </c>
      <c r="AI814" s="238">
        <f t="shared" si="675"/>
        <v>9.9082195019234622E-3</v>
      </c>
      <c r="AJ814" s="247">
        <f t="shared" si="676"/>
        <v>7.1968232893530591E-5</v>
      </c>
      <c r="AK814" s="23">
        <f t="shared" si="677"/>
        <v>3.5984116446765289E-4</v>
      </c>
      <c r="AL814" s="23">
        <f t="shared" si="678"/>
        <v>6.7692892325598084E-5</v>
      </c>
      <c r="AM814" s="23">
        <f t="shared" si="679"/>
        <v>6.4308247709318181E-4</v>
      </c>
      <c r="AN814" s="23">
        <f t="shared" si="680"/>
        <v>5.707579658189901E-3</v>
      </c>
      <c r="AO814" s="23">
        <f t="shared" si="681"/>
        <v>1.113369939565758E-4</v>
      </c>
      <c r="AP814" s="248">
        <f t="shared" si="682"/>
        <v>2.7522831949787397E-5</v>
      </c>
      <c r="AQ814" s="256">
        <f t="shared" si="683"/>
        <v>359.8411644676529</v>
      </c>
      <c r="AR814" s="257">
        <f t="shared" si="684"/>
        <v>67.692892325598081</v>
      </c>
      <c r="AS814" s="257">
        <f t="shared" si="685"/>
        <v>643.08247709318186</v>
      </c>
      <c r="AT814" s="257">
        <f t="shared" si="686"/>
        <v>5707.5796581899012</v>
      </c>
      <c r="AU814" s="257">
        <f t="shared" si="687"/>
        <v>111.3369939565758</v>
      </c>
      <c r="AV814" s="258">
        <f t="shared" si="688"/>
        <v>27.522831949787395</v>
      </c>
      <c r="AW814" s="264">
        <v>1</v>
      </c>
      <c r="AX814" s="265">
        <f t="shared" si="689"/>
        <v>359.8411644676529</v>
      </c>
      <c r="AY814" s="265">
        <f t="shared" si="690"/>
        <v>67.692892325598081</v>
      </c>
      <c r="AZ814" s="265">
        <f t="shared" si="691"/>
        <v>643.08247709318186</v>
      </c>
      <c r="BA814" s="265">
        <f t="shared" si="692"/>
        <v>5707.5796581899012</v>
      </c>
      <c r="BB814" s="265">
        <f t="shared" si="693"/>
        <v>111.3369939565758</v>
      </c>
      <c r="BC814" s="266">
        <f t="shared" si="694"/>
        <v>27.522831949787395</v>
      </c>
      <c r="BD814" s="211">
        <f>'F. CONVERSIÓN DE CARBÓN A CARNE'!$F$20</f>
        <v>0.16207300021353654</v>
      </c>
      <c r="BG814" s="13">
        <v>0.1</v>
      </c>
      <c r="BH814" s="13">
        <f t="shared" si="695"/>
        <v>46.800000000000004</v>
      </c>
      <c r="BI814">
        <f>(((((BD814+BE814+BF814)/0.738210935315612)^2)+((BH814/Q814)^2))^(1/2))*T814</f>
        <v>83.347648295991561</v>
      </c>
      <c r="BJ814">
        <f t="shared" si="709"/>
        <v>2273.5876482959916</v>
      </c>
      <c r="BK814" s="13">
        <f t="shared" si="696"/>
        <v>1.01</v>
      </c>
      <c r="BL814" s="13">
        <f t="shared" si="697"/>
        <v>0.19</v>
      </c>
      <c r="BM814" s="13">
        <f t="shared" si="698"/>
        <v>1.8050000000000002</v>
      </c>
      <c r="BN814" s="13">
        <f t="shared" si="699"/>
        <v>16.02</v>
      </c>
      <c r="BO814" s="13">
        <f t="shared" si="700"/>
        <v>0.3125</v>
      </c>
      <c r="BP814" s="13">
        <f t="shared" si="701"/>
        <v>0.10149999999999999</v>
      </c>
      <c r="BQ814" s="13">
        <f t="shared" si="710"/>
        <v>0.36228848097070004</v>
      </c>
      <c r="BR814" s="209">
        <f t="shared" si="711"/>
        <v>6.8153278598448538E-2</v>
      </c>
      <c r="BS814" s="209">
        <f t="shared" si="712"/>
        <v>0.64745614668526119</v>
      </c>
      <c r="BT814" s="209">
        <f t="shared" si="713"/>
        <v>5.7463974902481345</v>
      </c>
      <c r="BU814" s="209">
        <f t="shared" si="714"/>
        <v>0.11209420822113247</v>
      </c>
      <c r="BV814" s="209">
        <f t="shared" si="715"/>
        <v>2.7710017540243551E-2</v>
      </c>
      <c r="CI814"/>
      <c r="CJ814"/>
      <c r="CK814"/>
      <c r="CL814"/>
      <c r="CM814"/>
    </row>
    <row r="815" spans="1:91" ht="12.95" customHeight="1" thickBot="1" x14ac:dyDescent="0.3">
      <c r="A815" s="13">
        <v>4.7569388888888886</v>
      </c>
      <c r="B815" s="13">
        <v>-74.09996944444444</v>
      </c>
      <c r="C815" s="13">
        <v>29</v>
      </c>
      <c r="D815" s="13">
        <v>41</v>
      </c>
      <c r="E815" s="13">
        <v>89</v>
      </c>
      <c r="F815" s="3" t="s">
        <v>13</v>
      </c>
      <c r="G815" s="4" t="s">
        <v>655</v>
      </c>
      <c r="H815" s="5" t="s">
        <v>656</v>
      </c>
      <c r="I815" s="14" t="s">
        <v>1606</v>
      </c>
      <c r="J815" s="3" t="s">
        <v>1559</v>
      </c>
      <c r="K815" s="6">
        <v>40617</v>
      </c>
      <c r="L815" s="15">
        <v>12</v>
      </c>
      <c r="M815" s="3">
        <v>7</v>
      </c>
      <c r="N815" s="3">
        <f t="shared" si="668"/>
        <v>360</v>
      </c>
      <c r="O815" s="3">
        <v>30</v>
      </c>
      <c r="P815" s="14" t="s">
        <v>1554</v>
      </c>
      <c r="Q815" s="3">
        <v>160</v>
      </c>
      <c r="R815" s="14">
        <f>0.565555287076649*Q815</f>
        <v>90.488845932263843</v>
      </c>
      <c r="S815" s="14"/>
      <c r="T815" s="14"/>
      <c r="U815" s="17">
        <v>3.9E-2</v>
      </c>
      <c r="V815" s="141">
        <v>2.0099999999999998</v>
      </c>
      <c r="W815" s="147">
        <v>10.050000000000001</v>
      </c>
      <c r="X815" s="151">
        <v>3.0999999999999996</v>
      </c>
      <c r="Y815" s="156">
        <v>18.05</v>
      </c>
      <c r="Z815" s="147">
        <v>154.44999999999999</v>
      </c>
      <c r="AA815" s="147">
        <v>3.125</v>
      </c>
      <c r="AB815" s="232">
        <v>0.95899999999999996</v>
      </c>
      <c r="AC815" s="237">
        <f t="shared" si="669"/>
        <v>7.9383106266299793E-3</v>
      </c>
      <c r="AD815" s="22">
        <f t="shared" si="670"/>
        <v>3.9691553133149905E-2</v>
      </c>
      <c r="AE815" s="22">
        <f t="shared" si="671"/>
        <v>1.2243165643061162E-2</v>
      </c>
      <c r="AF815" s="22">
        <f t="shared" si="672"/>
        <v>7.1286819308791632E-2</v>
      </c>
      <c r="AG815" s="22">
        <f t="shared" si="673"/>
        <v>0.60998610760348282</v>
      </c>
      <c r="AH815" s="22">
        <f t="shared" si="674"/>
        <v>1.2341900849860043E-2</v>
      </c>
      <c r="AI815" s="238">
        <f t="shared" si="675"/>
        <v>2.8826256389884921E-3</v>
      </c>
      <c r="AJ815" s="247">
        <f t="shared" si="676"/>
        <v>2.2050862851749944E-5</v>
      </c>
      <c r="AK815" s="23">
        <f t="shared" si="677"/>
        <v>1.1025431425874974E-4</v>
      </c>
      <c r="AL815" s="23">
        <f t="shared" si="678"/>
        <v>3.400879345294767E-5</v>
      </c>
      <c r="AM815" s="23">
        <f t="shared" si="679"/>
        <v>1.980189425244212E-4</v>
      </c>
      <c r="AN815" s="23">
        <f t="shared" si="680"/>
        <v>1.694405854454119E-3</v>
      </c>
      <c r="AO815" s="23">
        <f t="shared" si="681"/>
        <v>3.4283057916277897E-5</v>
      </c>
      <c r="AP815" s="248">
        <f t="shared" si="682"/>
        <v>8.0072934416347011E-6</v>
      </c>
      <c r="AQ815" s="256">
        <f t="shared" si="683"/>
        <v>110.25431425874974</v>
      </c>
      <c r="AR815" s="257">
        <f t="shared" si="684"/>
        <v>34.008793452947671</v>
      </c>
      <c r="AS815" s="257">
        <f t="shared" si="685"/>
        <v>198.01894252442119</v>
      </c>
      <c r="AT815" s="257">
        <f t="shared" si="686"/>
        <v>1694.405854454119</v>
      </c>
      <c r="AU815" s="257">
        <f t="shared" si="687"/>
        <v>34.283057916277897</v>
      </c>
      <c r="AV815" s="258">
        <f t="shared" si="688"/>
        <v>8.007293441634701</v>
      </c>
      <c r="AW815" s="264">
        <v>1</v>
      </c>
      <c r="AX815" s="265">
        <f t="shared" si="689"/>
        <v>110.25431425874974</v>
      </c>
      <c r="AY815" s="265">
        <f t="shared" si="690"/>
        <v>34.008793452947671</v>
      </c>
      <c r="AZ815" s="265">
        <f t="shared" si="691"/>
        <v>198.01894252442119</v>
      </c>
      <c r="BA815" s="265">
        <f t="shared" si="692"/>
        <v>1694.405854454119</v>
      </c>
      <c r="BB815" s="265">
        <f t="shared" si="693"/>
        <v>34.283057916277897</v>
      </c>
      <c r="BC815" s="266">
        <f t="shared" si="694"/>
        <v>8.007293441634701</v>
      </c>
      <c r="BF815" s="210">
        <f>'F. CONVERSIÓN DE CARBÓN A CARNE'!$L$20</f>
        <v>0.24417195935985944</v>
      </c>
      <c r="BG815" s="13">
        <v>0.1</v>
      </c>
      <c r="BH815" s="13">
        <f t="shared" si="695"/>
        <v>16</v>
      </c>
      <c r="BI815">
        <f>(((((BD815+BE815+BF815)/0.565555287076649)^2)+((BH815/Q815)^2))^(1/2))*R815</f>
        <v>40.101782046000537</v>
      </c>
      <c r="BJ815">
        <f t="shared" si="709"/>
        <v>296.10178204600055</v>
      </c>
      <c r="BK815" s="13">
        <f t="shared" si="696"/>
        <v>1.0050000000000001</v>
      </c>
      <c r="BL815" s="13">
        <f t="shared" si="697"/>
        <v>0.31</v>
      </c>
      <c r="BM815" s="13">
        <f t="shared" si="698"/>
        <v>1.8050000000000002</v>
      </c>
      <c r="BN815" s="13">
        <f t="shared" si="699"/>
        <v>15.445</v>
      </c>
      <c r="BO815" s="13">
        <f t="shared" si="700"/>
        <v>0.3125</v>
      </c>
      <c r="BP815" s="13">
        <f t="shared" si="701"/>
        <v>9.5899999999999999E-2</v>
      </c>
      <c r="BQ815" s="13">
        <f t="shared" si="710"/>
        <v>4.7086800478827975E-2</v>
      </c>
      <c r="BR815" s="209">
        <f t="shared" si="711"/>
        <v>1.4524286714862358E-2</v>
      </c>
      <c r="BS815" s="209">
        <f t="shared" si="712"/>
        <v>8.4568830710730861E-2</v>
      </c>
      <c r="BT815" s="209">
        <f t="shared" si="713"/>
        <v>0.72363744616467462</v>
      </c>
      <c r="BU815" s="209">
        <f t="shared" si="714"/>
        <v>1.4641418059337054E-2</v>
      </c>
      <c r="BV815" s="209">
        <f t="shared" si="715"/>
        <v>3.4197104321635136E-3</v>
      </c>
      <c r="CI815"/>
      <c r="CJ815"/>
      <c r="CK815"/>
      <c r="CL815"/>
      <c r="CM815"/>
    </row>
    <row r="816" spans="1:91" ht="12.95" customHeight="1" thickBot="1" x14ac:dyDescent="0.3">
      <c r="A816" s="13">
        <v>4.7571320000000004</v>
      </c>
      <c r="B816" s="13">
        <v>-74.100465</v>
      </c>
      <c r="C816" s="13">
        <v>29</v>
      </c>
      <c r="D816" s="13">
        <v>41</v>
      </c>
      <c r="E816" s="13">
        <v>89</v>
      </c>
      <c r="F816" s="3" t="s">
        <v>5</v>
      </c>
      <c r="G816" s="4" t="s">
        <v>602</v>
      </c>
      <c r="H816" s="5" t="s">
        <v>603</v>
      </c>
      <c r="I816" s="14" t="s">
        <v>1606</v>
      </c>
      <c r="J816" s="3" t="s">
        <v>1553</v>
      </c>
      <c r="K816" s="6">
        <v>40627</v>
      </c>
      <c r="L816" s="15">
        <v>12</v>
      </c>
      <c r="M816" s="3">
        <v>7</v>
      </c>
      <c r="N816" s="3">
        <f t="shared" si="668"/>
        <v>360</v>
      </c>
      <c r="O816" s="3">
        <v>30</v>
      </c>
      <c r="P816" s="14" t="s">
        <v>1554</v>
      </c>
      <c r="Q816" s="3">
        <v>255</v>
      </c>
      <c r="R816" s="14"/>
      <c r="S816" s="14"/>
      <c r="T816" s="14">
        <f>0.738210935315612*Q816</f>
        <v>188.24378850548106</v>
      </c>
      <c r="U816" s="17">
        <v>3.9E-2</v>
      </c>
      <c r="V816" s="27">
        <v>2.02</v>
      </c>
      <c r="W816" s="28">
        <v>10.1</v>
      </c>
      <c r="X816" s="27">
        <v>1.9</v>
      </c>
      <c r="Y816" s="155">
        <v>18.05</v>
      </c>
      <c r="Z816" s="28">
        <v>160.19999999999999</v>
      </c>
      <c r="AA816" s="21">
        <v>3.125</v>
      </c>
      <c r="AB816" s="222">
        <v>1.0149999999999999</v>
      </c>
      <c r="AC816" s="237">
        <f t="shared" si="669"/>
        <v>1.4116845682961772E-2</v>
      </c>
      <c r="AD816" s="22">
        <f t="shared" si="670"/>
        <v>7.0584228414808853E-2</v>
      </c>
      <c r="AE816" s="22">
        <f t="shared" si="671"/>
        <v>1.3278221186944239E-2</v>
      </c>
      <c r="AF816" s="22">
        <f t="shared" si="672"/>
        <v>0.12614310127597028</v>
      </c>
      <c r="AG816" s="22">
        <f t="shared" si="673"/>
        <v>1.119563702183404</v>
      </c>
      <c r="AH816" s="22">
        <f t="shared" si="674"/>
        <v>2.1839179583789867E-2</v>
      </c>
      <c r="AI816" s="238">
        <f t="shared" si="675"/>
        <v>5.3987093439967588E-3</v>
      </c>
      <c r="AJ816" s="247">
        <f t="shared" si="676"/>
        <v>3.9213460230449364E-5</v>
      </c>
      <c r="AK816" s="23">
        <f t="shared" si="677"/>
        <v>1.9606730115224682E-4</v>
      </c>
      <c r="AL816" s="23">
        <f t="shared" si="678"/>
        <v>3.6883947741511774E-5</v>
      </c>
      <c r="AM816" s="23">
        <f t="shared" si="679"/>
        <v>3.5039750354436187E-4</v>
      </c>
      <c r="AN816" s="23">
        <f t="shared" si="680"/>
        <v>3.1098991727316777E-3</v>
      </c>
      <c r="AO816" s="23">
        <f t="shared" si="681"/>
        <v>6.0664387732749635E-5</v>
      </c>
      <c r="AP816" s="248">
        <f t="shared" si="682"/>
        <v>1.4996414844435442E-5</v>
      </c>
      <c r="AQ816" s="256">
        <f t="shared" si="683"/>
        <v>196.06730115224681</v>
      </c>
      <c r="AR816" s="257">
        <f t="shared" si="684"/>
        <v>36.883947741511776</v>
      </c>
      <c r="AS816" s="257">
        <f t="shared" si="685"/>
        <v>350.39750354436188</v>
      </c>
      <c r="AT816" s="257">
        <f t="shared" si="686"/>
        <v>3109.8991727316775</v>
      </c>
      <c r="AU816" s="257">
        <f t="shared" si="687"/>
        <v>60.664387732749638</v>
      </c>
      <c r="AV816" s="258">
        <f t="shared" si="688"/>
        <v>14.996414844435442</v>
      </c>
      <c r="AW816" s="264">
        <v>1</v>
      </c>
      <c r="AX816" s="265">
        <f t="shared" si="689"/>
        <v>196.06730115224681</v>
      </c>
      <c r="AY816" s="265">
        <f t="shared" si="690"/>
        <v>36.883947741511776</v>
      </c>
      <c r="AZ816" s="265">
        <f t="shared" si="691"/>
        <v>350.39750354436188</v>
      </c>
      <c r="BA816" s="265">
        <f t="shared" si="692"/>
        <v>3109.8991727316775</v>
      </c>
      <c r="BB816" s="265">
        <f t="shared" si="693"/>
        <v>60.664387732749638</v>
      </c>
      <c r="BC816" s="266">
        <f t="shared" si="694"/>
        <v>14.996414844435442</v>
      </c>
      <c r="BD816" s="211">
        <f>'F. CONVERSIÓN DE CARBÓN A CARNE'!$F$20</f>
        <v>0.16207300021353654</v>
      </c>
      <c r="BG816" s="13">
        <v>0.1</v>
      </c>
      <c r="BH816" s="13">
        <f t="shared" si="695"/>
        <v>25.5</v>
      </c>
      <c r="BI816">
        <f>(((((BD816+BE816+BF816)/0.738210935315612)^2)+((BH816/Q816)^2))^(1/2))*T816</f>
        <v>45.413782725380017</v>
      </c>
      <c r="BJ816">
        <f t="shared" si="709"/>
        <v>695.66378272537997</v>
      </c>
      <c r="BK816" s="13">
        <f t="shared" si="696"/>
        <v>1.01</v>
      </c>
      <c r="BL816" s="13">
        <f t="shared" si="697"/>
        <v>0.19</v>
      </c>
      <c r="BM816" s="13">
        <f t="shared" si="698"/>
        <v>1.8050000000000002</v>
      </c>
      <c r="BN816" s="13">
        <f t="shared" si="699"/>
        <v>16.02</v>
      </c>
      <c r="BO816" s="13">
        <f t="shared" si="700"/>
        <v>0.3125</v>
      </c>
      <c r="BP816" s="13">
        <f t="shared" si="701"/>
        <v>0.10149999999999999</v>
      </c>
      <c r="BQ816" s="13">
        <f t="shared" si="710"/>
        <v>0.11100541387740911</v>
      </c>
      <c r="BR816" s="209">
        <f t="shared" si="711"/>
        <v>2.0882206570997753E-2</v>
      </c>
      <c r="BS816" s="209">
        <f t="shared" si="712"/>
        <v>0.19838096242447867</v>
      </c>
      <c r="BT816" s="209">
        <f t="shared" si="713"/>
        <v>1.7606997329862319</v>
      </c>
      <c r="BU816" s="209">
        <f t="shared" si="714"/>
        <v>3.4345734491772625E-2</v>
      </c>
      <c r="BV816" s="209">
        <f t="shared" si="715"/>
        <v>8.4903664542780987E-3</v>
      </c>
      <c r="CI816"/>
      <c r="CJ816"/>
      <c r="CK816"/>
      <c r="CL816"/>
      <c r="CM816"/>
    </row>
    <row r="817" spans="1:91" ht="12.95" customHeight="1" thickBot="1" x14ac:dyDescent="0.3">
      <c r="A817" s="13">
        <v>4.7573049999999997</v>
      </c>
      <c r="B817" s="13">
        <v>-74.105191000000005</v>
      </c>
      <c r="C817" s="13">
        <v>28</v>
      </c>
      <c r="D817" s="13">
        <v>41</v>
      </c>
      <c r="E817" s="13">
        <v>88</v>
      </c>
      <c r="F817" s="3" t="s">
        <v>5</v>
      </c>
      <c r="G817" s="4" t="s">
        <v>611</v>
      </c>
      <c r="H817" s="5" t="s">
        <v>612</v>
      </c>
      <c r="I817" s="14" t="s">
        <v>1606</v>
      </c>
      <c r="J817" s="3" t="s">
        <v>1553</v>
      </c>
      <c r="K817" s="6">
        <v>40623</v>
      </c>
      <c r="L817" s="15">
        <v>12</v>
      </c>
      <c r="M817" s="3">
        <v>7</v>
      </c>
      <c r="N817" s="3">
        <f t="shared" si="668"/>
        <v>360</v>
      </c>
      <c r="O817" s="3">
        <v>30</v>
      </c>
      <c r="P817" s="14" t="s">
        <v>1554</v>
      </c>
      <c r="Q817" s="3">
        <v>100</v>
      </c>
      <c r="R817" s="14"/>
      <c r="S817" s="14"/>
      <c r="T817" s="14">
        <f>0.738210935315612*Q817</f>
        <v>73.821093531561203</v>
      </c>
      <c r="U817" s="17">
        <v>3.9E-2</v>
      </c>
      <c r="V817" s="27">
        <v>2.02</v>
      </c>
      <c r="W817" s="28">
        <v>10.1</v>
      </c>
      <c r="X817" s="27">
        <v>1.9</v>
      </c>
      <c r="Y817" s="155">
        <v>18.05</v>
      </c>
      <c r="Z817" s="28">
        <v>160.19999999999999</v>
      </c>
      <c r="AA817" s="21">
        <v>3.125</v>
      </c>
      <c r="AB817" s="222">
        <v>1.0149999999999999</v>
      </c>
      <c r="AC817" s="237">
        <f t="shared" si="669"/>
        <v>5.5360179148869681E-3</v>
      </c>
      <c r="AD817" s="22">
        <f t="shared" si="670"/>
        <v>2.7680089574434845E-2</v>
      </c>
      <c r="AE817" s="22">
        <f t="shared" si="671"/>
        <v>5.2071455635075451E-3</v>
      </c>
      <c r="AF817" s="22">
        <f t="shared" si="672"/>
        <v>4.9467882853321675E-2</v>
      </c>
      <c r="AG817" s="22">
        <f t="shared" si="673"/>
        <v>0.43904458909153082</v>
      </c>
      <c r="AH817" s="22">
        <f t="shared" si="674"/>
        <v>8.5643841505058313E-3</v>
      </c>
      <c r="AI817" s="238">
        <f t="shared" si="675"/>
        <v>2.1171409192144151E-3</v>
      </c>
      <c r="AJ817" s="247">
        <f t="shared" si="676"/>
        <v>1.537782754135269E-5</v>
      </c>
      <c r="AK817" s="23">
        <f t="shared" si="677"/>
        <v>7.6889137706763461E-5</v>
      </c>
      <c r="AL817" s="23">
        <f t="shared" si="678"/>
        <v>1.4464293231965403E-5</v>
      </c>
      <c r="AM817" s="23">
        <f t="shared" si="679"/>
        <v>1.3741078570367131E-4</v>
      </c>
      <c r="AN817" s="23">
        <f t="shared" si="680"/>
        <v>1.2195683030320301E-3</v>
      </c>
      <c r="AO817" s="23">
        <f t="shared" si="681"/>
        <v>2.3789955973627308E-5</v>
      </c>
      <c r="AP817" s="248">
        <f t="shared" si="682"/>
        <v>5.8809469978178196E-6</v>
      </c>
      <c r="AQ817" s="256">
        <f t="shared" si="683"/>
        <v>76.889137706763464</v>
      </c>
      <c r="AR817" s="257">
        <f t="shared" si="684"/>
        <v>14.464293231965403</v>
      </c>
      <c r="AS817" s="257">
        <f t="shared" si="685"/>
        <v>137.41078570367131</v>
      </c>
      <c r="AT817" s="257">
        <f t="shared" si="686"/>
        <v>1219.5683030320301</v>
      </c>
      <c r="AU817" s="257">
        <f t="shared" si="687"/>
        <v>23.789955973627308</v>
      </c>
      <c r="AV817" s="258">
        <f t="shared" si="688"/>
        <v>5.8809469978178193</v>
      </c>
      <c r="AW817" s="264">
        <v>1</v>
      </c>
      <c r="AX817" s="265">
        <f t="shared" si="689"/>
        <v>76.889137706763464</v>
      </c>
      <c r="AY817" s="265">
        <f t="shared" si="690"/>
        <v>14.464293231965403</v>
      </c>
      <c r="AZ817" s="265">
        <f t="shared" si="691"/>
        <v>137.41078570367131</v>
      </c>
      <c r="BA817" s="265">
        <f t="shared" si="692"/>
        <v>1219.5683030320301</v>
      </c>
      <c r="BB817" s="265">
        <f t="shared" si="693"/>
        <v>23.789955973627308</v>
      </c>
      <c r="BC817" s="266">
        <f t="shared" si="694"/>
        <v>5.8809469978178193</v>
      </c>
      <c r="BD817" s="211">
        <f>'F. CONVERSIÓN DE CARBÓN A CARNE'!$F$20</f>
        <v>0.16207300021353654</v>
      </c>
      <c r="BG817" s="13">
        <v>0.1</v>
      </c>
      <c r="BH817" s="13">
        <f t="shared" si="695"/>
        <v>10</v>
      </c>
      <c r="BI817">
        <f>(((((BD817+BE817+BF817)/0.738210935315612)^2)+((BH817/Q817)^2))^(1/2))*T817</f>
        <v>17.809326558972554</v>
      </c>
      <c r="BJ817">
        <f t="shared" si="709"/>
        <v>117.80932655897256</v>
      </c>
      <c r="BK817" s="13">
        <f t="shared" si="696"/>
        <v>1.01</v>
      </c>
      <c r="BL817" s="13">
        <f t="shared" si="697"/>
        <v>0.19</v>
      </c>
      <c r="BM817" s="13">
        <f t="shared" si="698"/>
        <v>1.8050000000000002</v>
      </c>
      <c r="BN817" s="13">
        <f t="shared" si="699"/>
        <v>16.02</v>
      </c>
      <c r="BO817" s="13">
        <f t="shared" si="700"/>
        <v>0.3125</v>
      </c>
      <c r="BP817" s="13">
        <f t="shared" si="701"/>
        <v>0.10149999999999999</v>
      </c>
      <c r="BQ817" s="13">
        <f t="shared" si="710"/>
        <v>1.8963614746778438E-2</v>
      </c>
      <c r="BR817" s="209">
        <f t="shared" si="711"/>
        <v>3.5674126751365377E-3</v>
      </c>
      <c r="BS817" s="209">
        <f t="shared" si="712"/>
        <v>3.3890420413797105E-2</v>
      </c>
      <c r="BT817" s="209">
        <f t="shared" si="713"/>
        <v>0.30078921608256487</v>
      </c>
      <c r="BU817" s="209">
        <f t="shared" si="714"/>
        <v>5.8674550577903582E-3</v>
      </c>
      <c r="BV817" s="209">
        <f t="shared" si="715"/>
        <v>1.4504521254766302E-3</v>
      </c>
      <c r="CI817"/>
      <c r="CJ817"/>
      <c r="CK817"/>
      <c r="CL817"/>
      <c r="CM817"/>
    </row>
    <row r="818" spans="1:91" ht="12.95" customHeight="1" thickBot="1" x14ac:dyDescent="0.3">
      <c r="A818" s="13">
        <v>4.7573861111111109</v>
      </c>
      <c r="B818" s="13">
        <v>-74.098172222222217</v>
      </c>
      <c r="C818" s="13">
        <v>29</v>
      </c>
      <c r="D818" s="13">
        <v>41</v>
      </c>
      <c r="E818" s="13">
        <v>89</v>
      </c>
      <c r="F818" s="3" t="s">
        <v>5</v>
      </c>
      <c r="G818" s="4" t="s">
        <v>631</v>
      </c>
      <c r="H818" s="5" t="s">
        <v>632</v>
      </c>
      <c r="I818" s="14" t="s">
        <v>1606</v>
      </c>
      <c r="J818" s="3" t="s">
        <v>1553</v>
      </c>
      <c r="K818" s="6">
        <v>40617</v>
      </c>
      <c r="L818" s="15">
        <v>12</v>
      </c>
      <c r="M818" s="3">
        <v>7</v>
      </c>
      <c r="N818" s="3">
        <f t="shared" si="668"/>
        <v>360</v>
      </c>
      <c r="O818" s="3">
        <v>30</v>
      </c>
      <c r="P818" s="14" t="s">
        <v>1554</v>
      </c>
      <c r="Q818" s="3">
        <v>225</v>
      </c>
      <c r="R818" s="14"/>
      <c r="S818" s="14"/>
      <c r="T818" s="14">
        <f>0.738210935315612*Q818</f>
        <v>166.09746044601269</v>
      </c>
      <c r="U818" s="17">
        <v>3.9E-2</v>
      </c>
      <c r="V818" s="141">
        <v>2.02</v>
      </c>
      <c r="W818" s="147">
        <v>10.1</v>
      </c>
      <c r="X818" s="151">
        <v>1.9</v>
      </c>
      <c r="Y818" s="153">
        <v>18.05</v>
      </c>
      <c r="Z818" s="147">
        <v>160.19999999999999</v>
      </c>
      <c r="AA818" s="157">
        <v>3.125</v>
      </c>
      <c r="AB818" s="231">
        <v>1.0149999999999999</v>
      </c>
      <c r="AC818" s="237">
        <f t="shared" si="669"/>
        <v>1.2456040308495678E-2</v>
      </c>
      <c r="AD818" s="22">
        <f t="shared" si="670"/>
        <v>6.2280201542478403E-2</v>
      </c>
      <c r="AE818" s="22">
        <f t="shared" si="671"/>
        <v>1.1716077517891976E-2</v>
      </c>
      <c r="AF818" s="22">
        <f t="shared" si="672"/>
        <v>0.11130273641997378</v>
      </c>
      <c r="AG818" s="22">
        <f t="shared" si="673"/>
        <v>0.98785032545594442</v>
      </c>
      <c r="AH818" s="22">
        <f t="shared" si="674"/>
        <v>1.9269864338638119E-2</v>
      </c>
      <c r="AI818" s="238">
        <f t="shared" si="675"/>
        <v>4.7635670682324343E-3</v>
      </c>
      <c r="AJ818" s="247">
        <f t="shared" si="676"/>
        <v>3.4600111968043548E-5</v>
      </c>
      <c r="AK818" s="23">
        <f t="shared" si="677"/>
        <v>1.7300055984021778E-4</v>
      </c>
      <c r="AL818" s="23">
        <f t="shared" si="678"/>
        <v>3.2544659771922153E-5</v>
      </c>
      <c r="AM818" s="23">
        <f t="shared" si="679"/>
        <v>3.0917426783326051E-4</v>
      </c>
      <c r="AN818" s="23">
        <f t="shared" si="680"/>
        <v>2.7440286818220679E-3</v>
      </c>
      <c r="AO818" s="23">
        <f t="shared" si="681"/>
        <v>5.352740094066144E-5</v>
      </c>
      <c r="AP818" s="248">
        <f t="shared" si="682"/>
        <v>1.3232130745090095E-5</v>
      </c>
      <c r="AQ818" s="256">
        <f t="shared" si="683"/>
        <v>173.00055984021779</v>
      </c>
      <c r="AR818" s="257">
        <f t="shared" si="684"/>
        <v>32.544659771922156</v>
      </c>
      <c r="AS818" s="257">
        <f t="shared" si="685"/>
        <v>309.1742678332605</v>
      </c>
      <c r="AT818" s="257">
        <f t="shared" si="686"/>
        <v>2744.0286818220679</v>
      </c>
      <c r="AU818" s="257">
        <f t="shared" si="687"/>
        <v>53.527400940661437</v>
      </c>
      <c r="AV818" s="258">
        <f t="shared" si="688"/>
        <v>13.232130745090094</v>
      </c>
      <c r="AW818" s="264">
        <v>1</v>
      </c>
      <c r="AX818" s="265">
        <f t="shared" si="689"/>
        <v>173.00055984021779</v>
      </c>
      <c r="AY818" s="265">
        <f t="shared" si="690"/>
        <v>32.544659771922156</v>
      </c>
      <c r="AZ818" s="265">
        <f t="shared" si="691"/>
        <v>309.1742678332605</v>
      </c>
      <c r="BA818" s="265">
        <f t="shared" si="692"/>
        <v>2744.0286818220679</v>
      </c>
      <c r="BB818" s="265">
        <f t="shared" si="693"/>
        <v>53.527400940661437</v>
      </c>
      <c r="BC818" s="266">
        <f t="shared" si="694"/>
        <v>13.232130745090094</v>
      </c>
      <c r="BD818" s="211">
        <f>'F. CONVERSIÓN DE CARBÓN A CARNE'!$F$20</f>
        <v>0.16207300021353654</v>
      </c>
      <c r="BG818" s="13">
        <v>0.1</v>
      </c>
      <c r="BH818" s="13">
        <f t="shared" si="695"/>
        <v>22.5</v>
      </c>
      <c r="BI818">
        <f>(((((BD818+BE818+BF818)/0.738210935315612)^2)+((BH818/Q818)^2))^(1/2))*T818</f>
        <v>40.070984757688244</v>
      </c>
      <c r="BJ818">
        <f t="shared" si="709"/>
        <v>546.32098475768828</v>
      </c>
      <c r="BK818" s="13">
        <f t="shared" si="696"/>
        <v>1.01</v>
      </c>
      <c r="BL818" s="13">
        <f t="shared" si="697"/>
        <v>0.19</v>
      </c>
      <c r="BM818" s="13">
        <f t="shared" si="698"/>
        <v>1.8050000000000002</v>
      </c>
      <c r="BN818" s="13">
        <f t="shared" si="699"/>
        <v>16.02</v>
      </c>
      <c r="BO818" s="13">
        <f t="shared" si="700"/>
        <v>0.3125</v>
      </c>
      <c r="BP818" s="13">
        <f t="shared" si="701"/>
        <v>0.10149999999999999</v>
      </c>
      <c r="BQ818" s="13">
        <f t="shared" si="710"/>
        <v>8.7221365880644441E-2</v>
      </c>
      <c r="BR818" s="209">
        <f t="shared" si="711"/>
        <v>1.6407979720121233E-2</v>
      </c>
      <c r="BS818" s="209">
        <f t="shared" si="712"/>
        <v>0.1558758073411517</v>
      </c>
      <c r="BT818" s="209">
        <f t="shared" si="713"/>
        <v>1.3834517637702217</v>
      </c>
      <c r="BU818" s="209">
        <f t="shared" si="714"/>
        <v>2.6986808750199393E-2</v>
      </c>
      <c r="BV818" s="209">
        <f t="shared" si="715"/>
        <v>6.6712183946917259E-3</v>
      </c>
      <c r="CI818"/>
      <c r="CJ818"/>
      <c r="CK818"/>
      <c r="CL818"/>
      <c r="CM818"/>
    </row>
    <row r="819" spans="1:91" ht="12.95" customHeight="1" thickBot="1" x14ac:dyDescent="0.3">
      <c r="A819" s="13">
        <v>4.759023</v>
      </c>
      <c r="B819" s="13">
        <v>-74.043763999999996</v>
      </c>
      <c r="C819" s="13">
        <v>35</v>
      </c>
      <c r="D819" s="13">
        <v>42</v>
      </c>
      <c r="E819" s="13">
        <v>643</v>
      </c>
      <c r="F819" s="3" t="s">
        <v>13</v>
      </c>
      <c r="G819" s="4" t="s">
        <v>753</v>
      </c>
      <c r="H819" s="5" t="s">
        <v>754</v>
      </c>
      <c r="I819" s="14" t="s">
        <v>1611</v>
      </c>
      <c r="J819" s="3" t="s">
        <v>1616</v>
      </c>
      <c r="K819" s="6" t="s">
        <v>1617</v>
      </c>
      <c r="L819" s="15">
        <v>12</v>
      </c>
      <c r="M819" s="3">
        <v>7</v>
      </c>
      <c r="N819" s="3">
        <f t="shared" si="668"/>
        <v>360</v>
      </c>
      <c r="O819" s="3">
        <v>30</v>
      </c>
      <c r="P819" s="14" t="s">
        <v>1554</v>
      </c>
      <c r="Q819" s="3">
        <v>121</v>
      </c>
      <c r="R819" s="14"/>
      <c r="S819" s="14">
        <f>0.392899638837687*Q819</f>
        <v>47.540856299360129</v>
      </c>
      <c r="T819" s="14"/>
      <c r="U819" s="17">
        <v>3.9E-2</v>
      </c>
      <c r="V819" s="27">
        <v>2</v>
      </c>
      <c r="W819" s="28">
        <v>10</v>
      </c>
      <c r="X819" s="27">
        <v>4.3</v>
      </c>
      <c r="Y819" s="29">
        <v>18.05</v>
      </c>
      <c r="Z819" s="28">
        <v>148.69999999999999</v>
      </c>
      <c r="AA819" s="31">
        <v>3.125</v>
      </c>
      <c r="AB819" s="225">
        <v>0.90300000000000002</v>
      </c>
      <c r="AC819" s="237">
        <f t="shared" si="669"/>
        <v>5.3147009365128112E-3</v>
      </c>
      <c r="AD819" s="22">
        <f t="shared" si="670"/>
        <v>2.6573504682564055E-2</v>
      </c>
      <c r="AE819" s="22">
        <f t="shared" si="671"/>
        <v>1.1426607013502546E-2</v>
      </c>
      <c r="AF819" s="22">
        <f t="shared" si="672"/>
        <v>4.7965175952028129E-2</v>
      </c>
      <c r="AG819" s="22">
        <f t="shared" si="673"/>
        <v>0.39514801462972754</v>
      </c>
      <c r="AH819" s="22">
        <f t="shared" si="674"/>
        <v>8.3042202133012666E-3</v>
      </c>
      <c r="AI819" s="238">
        <f t="shared" si="675"/>
        <v>1.8263087188598666E-3</v>
      </c>
      <c r="AJ819" s="247">
        <f t="shared" si="676"/>
        <v>1.4763058156980031E-5</v>
      </c>
      <c r="AK819" s="23">
        <f t="shared" si="677"/>
        <v>7.3815290784900157E-5</v>
      </c>
      <c r="AL819" s="23">
        <f t="shared" si="678"/>
        <v>3.174057503750707E-5</v>
      </c>
      <c r="AM819" s="23">
        <f t="shared" si="679"/>
        <v>1.332365998667448E-4</v>
      </c>
      <c r="AN819" s="23">
        <f t="shared" si="680"/>
        <v>1.0976333739714653E-3</v>
      </c>
      <c r="AO819" s="23">
        <f t="shared" si="681"/>
        <v>2.3067278370281295E-5</v>
      </c>
      <c r="AP819" s="248">
        <f t="shared" si="682"/>
        <v>5.0730797746107407E-6</v>
      </c>
      <c r="AQ819" s="256">
        <f t="shared" si="683"/>
        <v>73.815290784900156</v>
      </c>
      <c r="AR819" s="257">
        <f t="shared" si="684"/>
        <v>31.740575037507071</v>
      </c>
      <c r="AS819" s="257">
        <f t="shared" si="685"/>
        <v>133.2365998667448</v>
      </c>
      <c r="AT819" s="257">
        <f t="shared" si="686"/>
        <v>1097.6333739714653</v>
      </c>
      <c r="AU819" s="257">
        <f t="shared" si="687"/>
        <v>23.067278370281294</v>
      </c>
      <c r="AV819" s="258">
        <f t="shared" si="688"/>
        <v>5.0730797746107408</v>
      </c>
      <c r="AW819" s="264">
        <v>1</v>
      </c>
      <c r="AX819" s="265">
        <f t="shared" si="689"/>
        <v>73.815290784900156</v>
      </c>
      <c r="AY819" s="265">
        <f t="shared" si="690"/>
        <v>31.740575037507071</v>
      </c>
      <c r="AZ819" s="265">
        <f t="shared" si="691"/>
        <v>133.2365998667448</v>
      </c>
      <c r="BA819" s="265">
        <f t="shared" si="692"/>
        <v>1097.6333739714653</v>
      </c>
      <c r="BB819" s="265">
        <f t="shared" si="693"/>
        <v>23.067278370281294</v>
      </c>
      <c r="BC819" s="266">
        <f t="shared" si="694"/>
        <v>5.0730797746107408</v>
      </c>
      <c r="BE819" s="212">
        <f>'F. CONVERSIÓN DE CARBÓN A CARNE'!$H$20</f>
        <v>8.6971304768698895E-2</v>
      </c>
      <c r="BG819" s="13">
        <v>0.1</v>
      </c>
      <c r="BH819" s="13">
        <f t="shared" si="695"/>
        <v>12.100000000000001</v>
      </c>
      <c r="BI819">
        <f>(((((BD819+BE819+BF819)/0.392899638837687)^2)+((BH819/Q819)^2))^(1/2))*S819</f>
        <v>11.547552517959149</v>
      </c>
      <c r="BJ819">
        <f t="shared" si="709"/>
        <v>157.95755251795919</v>
      </c>
      <c r="BK819" s="13">
        <f t="shared" si="696"/>
        <v>1</v>
      </c>
      <c r="BL819" s="13">
        <f t="shared" si="697"/>
        <v>0.43</v>
      </c>
      <c r="BM819" s="13">
        <f t="shared" si="698"/>
        <v>1.8050000000000002</v>
      </c>
      <c r="BN819" s="13">
        <f t="shared" si="699"/>
        <v>14.87</v>
      </c>
      <c r="BO819" s="13">
        <f t="shared" si="700"/>
        <v>0.3125</v>
      </c>
      <c r="BP819" s="13">
        <f t="shared" si="701"/>
        <v>9.0300000000000005E-2</v>
      </c>
      <c r="BQ819" s="13">
        <f t="shared" si="710"/>
        <v>2.5046224574525249E-2</v>
      </c>
      <c r="BR819" s="209">
        <f t="shared" si="711"/>
        <v>1.0769876567045859E-2</v>
      </c>
      <c r="BS819" s="209">
        <f t="shared" si="712"/>
        <v>4.520843535701808E-2</v>
      </c>
      <c r="BT819" s="209">
        <f t="shared" si="713"/>
        <v>0.37243735942319051</v>
      </c>
      <c r="BU819" s="209">
        <f t="shared" si="714"/>
        <v>7.8269451795391388E-3</v>
      </c>
      <c r="BV819" s="209">
        <f t="shared" si="715"/>
        <v>1.7213438295548187E-3</v>
      </c>
      <c r="CI819"/>
      <c r="CJ819"/>
      <c r="CK819"/>
      <c r="CL819"/>
      <c r="CM819"/>
    </row>
    <row r="820" spans="1:91" ht="12.95" customHeight="1" thickBot="1" x14ac:dyDescent="0.3">
      <c r="A820" s="13">
        <v>4.7592280000000002</v>
      </c>
      <c r="B820" s="13">
        <v>-74.037115</v>
      </c>
      <c r="C820" s="13">
        <v>36</v>
      </c>
      <c r="D820" s="13">
        <v>42</v>
      </c>
      <c r="E820" s="13">
        <v>644</v>
      </c>
      <c r="F820" s="3" t="s">
        <v>5</v>
      </c>
      <c r="G820" s="4" t="s">
        <v>775</v>
      </c>
      <c r="H820" s="5" t="s">
        <v>1625</v>
      </c>
      <c r="I820" s="14" t="s">
        <v>1611</v>
      </c>
      <c r="J820" s="3" t="s">
        <v>1616</v>
      </c>
      <c r="K820" s="6" t="s">
        <v>1624</v>
      </c>
      <c r="L820" s="15">
        <v>12</v>
      </c>
      <c r="M820" s="3">
        <v>7</v>
      </c>
      <c r="N820" s="3">
        <f t="shared" si="668"/>
        <v>360</v>
      </c>
      <c r="O820" s="3">
        <v>30</v>
      </c>
      <c r="P820" s="14" t="s">
        <v>1554</v>
      </c>
      <c r="Q820" s="3">
        <v>175</v>
      </c>
      <c r="R820" s="14"/>
      <c r="S820" s="14">
        <f>0.392899638837687*Q820</f>
        <v>68.757436796595229</v>
      </c>
      <c r="T820" s="14"/>
      <c r="U820" s="17">
        <v>3.9E-2</v>
      </c>
      <c r="V820" s="141">
        <v>2</v>
      </c>
      <c r="W820" s="147">
        <v>10</v>
      </c>
      <c r="X820" s="151">
        <v>4.3</v>
      </c>
      <c r="Y820" s="156">
        <v>18.05</v>
      </c>
      <c r="Z820" s="147">
        <v>148.69999999999999</v>
      </c>
      <c r="AA820" s="147">
        <v>3.125</v>
      </c>
      <c r="AB820" s="232">
        <v>0.90300000000000002</v>
      </c>
      <c r="AC820" s="237">
        <f t="shared" si="669"/>
        <v>7.686550941237537E-3</v>
      </c>
      <c r="AD820" s="22">
        <f t="shared" si="670"/>
        <v>3.8432754706187691E-2</v>
      </c>
      <c r="AE820" s="22">
        <f t="shared" si="671"/>
        <v>1.6526084523660705E-2</v>
      </c>
      <c r="AF820" s="22">
        <f t="shared" si="672"/>
        <v>6.9371122244668765E-2</v>
      </c>
      <c r="AG820" s="22">
        <f t="shared" si="673"/>
        <v>0.5714950624810109</v>
      </c>
      <c r="AH820" s="22">
        <f t="shared" si="674"/>
        <v>1.2010235845683653E-2</v>
      </c>
      <c r="AI820" s="238">
        <f t="shared" si="675"/>
        <v>2.6413555851279059E-3</v>
      </c>
      <c r="AJ820" s="247">
        <f t="shared" si="676"/>
        <v>2.135153039232649E-5</v>
      </c>
      <c r="AK820" s="23">
        <f t="shared" si="677"/>
        <v>1.0675765196163248E-4</v>
      </c>
      <c r="AL820" s="23">
        <f t="shared" si="678"/>
        <v>4.5905790343501956E-5</v>
      </c>
      <c r="AM820" s="23">
        <f t="shared" si="679"/>
        <v>1.9269756179074657E-4</v>
      </c>
      <c r="AN820" s="23">
        <f t="shared" si="680"/>
        <v>1.5874862846694748E-3</v>
      </c>
      <c r="AO820" s="23">
        <f t="shared" si="681"/>
        <v>3.3361766238010149E-5</v>
      </c>
      <c r="AP820" s="248">
        <f t="shared" si="682"/>
        <v>7.3370988475775166E-6</v>
      </c>
      <c r="AQ820" s="256">
        <f t="shared" si="683"/>
        <v>106.75765196163248</v>
      </c>
      <c r="AR820" s="257">
        <f t="shared" si="684"/>
        <v>45.905790343501955</v>
      </c>
      <c r="AS820" s="257">
        <f t="shared" si="685"/>
        <v>192.69756179074656</v>
      </c>
      <c r="AT820" s="257">
        <f t="shared" si="686"/>
        <v>1587.4862846694748</v>
      </c>
      <c r="AU820" s="257">
        <f t="shared" si="687"/>
        <v>33.361766238010148</v>
      </c>
      <c r="AV820" s="258">
        <f t="shared" si="688"/>
        <v>7.3370988475775167</v>
      </c>
      <c r="AW820" s="264">
        <v>1</v>
      </c>
      <c r="AX820" s="265">
        <f t="shared" si="689"/>
        <v>106.75765196163248</v>
      </c>
      <c r="AY820" s="265">
        <f t="shared" si="690"/>
        <v>45.905790343501955</v>
      </c>
      <c r="AZ820" s="265">
        <f t="shared" si="691"/>
        <v>192.69756179074656</v>
      </c>
      <c r="BA820" s="265">
        <f t="shared" si="692"/>
        <v>1587.4862846694748</v>
      </c>
      <c r="BB820" s="265">
        <f t="shared" si="693"/>
        <v>33.361766238010148</v>
      </c>
      <c r="BC820" s="266">
        <f t="shared" si="694"/>
        <v>7.3370988475775167</v>
      </c>
      <c r="BE820" s="212">
        <f>'F. CONVERSIÓN DE CARBÓN A CARNE'!$H$20</f>
        <v>8.6971304768698895E-2</v>
      </c>
      <c r="BG820" s="13">
        <v>0.1</v>
      </c>
      <c r="BH820" s="13">
        <f t="shared" si="695"/>
        <v>17.5</v>
      </c>
      <c r="BI820">
        <f>(((((BD820+BE820+BF820)/0.392899638837687)^2)+((BH820/Q820)^2))^(1/2))*S820</f>
        <v>16.701005707792159</v>
      </c>
      <c r="BJ820">
        <f t="shared" si="709"/>
        <v>322.95100570779215</v>
      </c>
      <c r="BK820" s="13">
        <f t="shared" si="696"/>
        <v>1</v>
      </c>
      <c r="BL820" s="13">
        <f t="shared" si="697"/>
        <v>0.43</v>
      </c>
      <c r="BM820" s="13">
        <f t="shared" si="698"/>
        <v>1.8050000000000002</v>
      </c>
      <c r="BN820" s="13">
        <f t="shared" si="699"/>
        <v>14.87</v>
      </c>
      <c r="BO820" s="13">
        <f t="shared" si="700"/>
        <v>0.3125</v>
      </c>
      <c r="BP820" s="13">
        <f t="shared" si="701"/>
        <v>9.0300000000000005E-2</v>
      </c>
      <c r="BQ820" s="13">
        <f t="shared" si="710"/>
        <v>5.1063884325081896E-2</v>
      </c>
      <c r="BR820" s="209">
        <f t="shared" si="711"/>
        <v>2.195747025978521E-2</v>
      </c>
      <c r="BS820" s="209">
        <f t="shared" si="712"/>
        <v>9.2170311206772798E-2</v>
      </c>
      <c r="BT820" s="209">
        <f t="shared" si="713"/>
        <v>0.75931995991396772</v>
      </c>
      <c r="BU820" s="209">
        <f t="shared" si="714"/>
        <v>1.595746385158809E-2</v>
      </c>
      <c r="BV820" s="209">
        <f t="shared" si="715"/>
        <v>3.5094511723528627E-3</v>
      </c>
      <c r="CI820"/>
      <c r="CJ820"/>
      <c r="CK820"/>
      <c r="CL820"/>
      <c r="CM820"/>
    </row>
    <row r="821" spans="1:91" ht="12.95" customHeight="1" thickBot="1" x14ac:dyDescent="0.3">
      <c r="A821" s="13">
        <v>4.7629777777777775</v>
      </c>
      <c r="B821" s="13">
        <v>-74.028938888888888</v>
      </c>
      <c r="C821" s="13">
        <v>37</v>
      </c>
      <c r="D821" s="13">
        <v>42</v>
      </c>
      <c r="E821" s="13">
        <v>645</v>
      </c>
      <c r="F821" s="3" t="s">
        <v>5</v>
      </c>
      <c r="G821" s="4" t="s">
        <v>751</v>
      </c>
      <c r="H821" s="5" t="s">
        <v>752</v>
      </c>
      <c r="I821" s="14" t="s">
        <v>1611</v>
      </c>
      <c r="J821" s="3" t="s">
        <v>1615</v>
      </c>
      <c r="K821" s="6">
        <v>40658</v>
      </c>
      <c r="L821" s="15">
        <v>12</v>
      </c>
      <c r="M821" s="3">
        <v>7</v>
      </c>
      <c r="N821" s="3">
        <f t="shared" si="668"/>
        <v>360</v>
      </c>
      <c r="O821" s="3">
        <v>30</v>
      </c>
      <c r="P821" s="14" t="s">
        <v>1554</v>
      </c>
      <c r="Q821" s="3">
        <v>400</v>
      </c>
      <c r="R821" s="14"/>
      <c r="S821" s="14"/>
      <c r="T821" s="14">
        <f>0.738210935315612*Q821</f>
        <v>295.28437412624481</v>
      </c>
      <c r="U821" s="17">
        <v>3.9E-2</v>
      </c>
      <c r="V821" s="27">
        <v>2.02</v>
      </c>
      <c r="W821" s="28">
        <v>10.1</v>
      </c>
      <c r="X821" s="27">
        <v>1.9</v>
      </c>
      <c r="Y821" s="155">
        <v>18.05</v>
      </c>
      <c r="Z821" s="28">
        <v>160.19999999999999</v>
      </c>
      <c r="AA821" s="21">
        <v>3.125</v>
      </c>
      <c r="AB821" s="222">
        <v>1.0149999999999999</v>
      </c>
      <c r="AC821" s="237">
        <f t="shared" si="669"/>
        <v>2.2144071659547872E-2</v>
      </c>
      <c r="AD821" s="22">
        <f t="shared" si="670"/>
        <v>0.11072035829773938</v>
      </c>
      <c r="AE821" s="22">
        <f t="shared" si="671"/>
        <v>2.0828582254030181E-2</v>
      </c>
      <c r="AF821" s="22">
        <f t="shared" si="672"/>
        <v>0.1978715314132867</v>
      </c>
      <c r="AG821" s="22">
        <f t="shared" si="673"/>
        <v>1.7561783563661233</v>
      </c>
      <c r="AH821" s="22">
        <f t="shared" si="674"/>
        <v>3.4257536602023325E-2</v>
      </c>
      <c r="AI821" s="238">
        <f t="shared" si="675"/>
        <v>8.4685636768576603E-3</v>
      </c>
      <c r="AJ821" s="247">
        <f t="shared" si="676"/>
        <v>6.1511310165410758E-5</v>
      </c>
      <c r="AK821" s="23">
        <f t="shared" si="677"/>
        <v>3.0755655082705384E-4</v>
      </c>
      <c r="AL821" s="23">
        <f t="shared" si="678"/>
        <v>5.7857172927861611E-5</v>
      </c>
      <c r="AM821" s="23">
        <f t="shared" si="679"/>
        <v>5.4964314281468526E-4</v>
      </c>
      <c r="AN821" s="23">
        <f t="shared" si="680"/>
        <v>4.8782732121281204E-3</v>
      </c>
      <c r="AO821" s="23">
        <f t="shared" si="681"/>
        <v>9.5159823894509231E-5</v>
      </c>
      <c r="AP821" s="248">
        <f t="shared" si="682"/>
        <v>2.3523787991271279E-5</v>
      </c>
      <c r="AQ821" s="256">
        <f t="shared" si="683"/>
        <v>307.55655082705385</v>
      </c>
      <c r="AR821" s="257">
        <f t="shared" si="684"/>
        <v>57.857172927861612</v>
      </c>
      <c r="AS821" s="257">
        <f t="shared" si="685"/>
        <v>549.64314281468523</v>
      </c>
      <c r="AT821" s="257">
        <f t="shared" si="686"/>
        <v>4878.2732121281206</v>
      </c>
      <c r="AU821" s="257">
        <f t="shared" si="687"/>
        <v>95.159823894509231</v>
      </c>
      <c r="AV821" s="258">
        <f t="shared" si="688"/>
        <v>23.523787991271277</v>
      </c>
      <c r="AW821" s="264">
        <v>1</v>
      </c>
      <c r="AX821" s="265">
        <f t="shared" si="689"/>
        <v>307.55655082705385</v>
      </c>
      <c r="AY821" s="265">
        <f t="shared" si="690"/>
        <v>57.857172927861612</v>
      </c>
      <c r="AZ821" s="265">
        <f t="shared" si="691"/>
        <v>549.64314281468523</v>
      </c>
      <c r="BA821" s="265">
        <f t="shared" si="692"/>
        <v>4878.2732121281206</v>
      </c>
      <c r="BB821" s="265">
        <f t="shared" si="693"/>
        <v>95.159823894509231</v>
      </c>
      <c r="BC821" s="266">
        <f t="shared" si="694"/>
        <v>23.523787991271277</v>
      </c>
      <c r="BD821" s="211">
        <f>'F. CONVERSIÓN DE CARBÓN A CARNE'!$F$20</f>
        <v>0.16207300021353654</v>
      </c>
      <c r="BG821" s="13">
        <v>0.1</v>
      </c>
      <c r="BH821" s="13">
        <f t="shared" si="695"/>
        <v>40</v>
      </c>
      <c r="BI821">
        <f>(((((BD821+BE821+BF821)/0.738210935315612)^2)+((BH821/Q821)^2))^(1/2))*T821</f>
        <v>71.237306235890216</v>
      </c>
      <c r="BJ821">
        <f t="shared" si="709"/>
        <v>1671.2373062358902</v>
      </c>
      <c r="BK821" s="13">
        <f t="shared" si="696"/>
        <v>1.01</v>
      </c>
      <c r="BL821" s="13">
        <f t="shared" si="697"/>
        <v>0.19</v>
      </c>
      <c r="BM821" s="13">
        <f t="shared" si="698"/>
        <v>1.8050000000000002</v>
      </c>
      <c r="BN821" s="13">
        <f t="shared" si="699"/>
        <v>16.02</v>
      </c>
      <c r="BO821" s="13">
        <f t="shared" si="700"/>
        <v>0.3125</v>
      </c>
      <c r="BP821" s="13">
        <f t="shared" si="701"/>
        <v>0.10149999999999999</v>
      </c>
      <c r="BQ821" s="13">
        <f t="shared" si="710"/>
        <v>0.26636591484786293</v>
      </c>
      <c r="BR821" s="209">
        <f t="shared" si="711"/>
        <v>5.0108439426825704E-2</v>
      </c>
      <c r="BS821" s="209">
        <f t="shared" si="712"/>
        <v>0.47603017455484414</v>
      </c>
      <c r="BT821" s="209">
        <f t="shared" si="713"/>
        <v>4.2249326295670926</v>
      </c>
      <c r="BU821" s="209">
        <f t="shared" si="714"/>
        <v>8.241519642570018E-2</v>
      </c>
      <c r="BV821" s="209">
        <f t="shared" si="715"/>
        <v>2.0373278644634125E-2</v>
      </c>
      <c r="CI821"/>
      <c r="CJ821"/>
      <c r="CK821"/>
      <c r="CL821"/>
      <c r="CM821"/>
    </row>
    <row r="822" spans="1:91" s="65" customFormat="1" ht="12.95" customHeight="1" thickBot="1" x14ac:dyDescent="0.3">
      <c r="A822" s="13">
        <v>4.7638277777777782</v>
      </c>
      <c r="B822" s="13">
        <v>-74.029072222222226</v>
      </c>
      <c r="C822" s="13">
        <v>37</v>
      </c>
      <c r="D822" s="13">
        <v>42</v>
      </c>
      <c r="E822" s="13">
        <v>645</v>
      </c>
      <c r="F822" s="3" t="s">
        <v>5</v>
      </c>
      <c r="G822" s="4" t="s">
        <v>757</v>
      </c>
      <c r="H822" s="5" t="s">
        <v>758</v>
      </c>
      <c r="I822" s="14" t="s">
        <v>1611</v>
      </c>
      <c r="J822" s="3" t="s">
        <v>1615</v>
      </c>
      <c r="K822" s="6" t="s">
        <v>1618</v>
      </c>
      <c r="L822" s="15">
        <v>12</v>
      </c>
      <c r="M822" s="3">
        <v>7</v>
      </c>
      <c r="N822" s="3">
        <f t="shared" si="668"/>
        <v>360</v>
      </c>
      <c r="O822" s="3">
        <v>30</v>
      </c>
      <c r="P822" s="14" t="s">
        <v>1554</v>
      </c>
      <c r="Q822" s="3">
        <v>132</v>
      </c>
      <c r="R822" s="14"/>
      <c r="S822" s="14"/>
      <c r="T822" s="14">
        <f>0.738210935315612*Q822</f>
        <v>97.443843461660776</v>
      </c>
      <c r="U822" s="17">
        <v>3.9E-2</v>
      </c>
      <c r="V822" s="27">
        <v>2.02</v>
      </c>
      <c r="W822" s="28">
        <v>10.1</v>
      </c>
      <c r="X822" s="27">
        <v>1.9</v>
      </c>
      <c r="Y822" s="155">
        <v>18.05</v>
      </c>
      <c r="Z822" s="28">
        <v>160.19999999999999</v>
      </c>
      <c r="AA822" s="21">
        <v>3.125</v>
      </c>
      <c r="AB822" s="222">
        <v>1.0149999999999999</v>
      </c>
      <c r="AC822" s="237">
        <f t="shared" si="669"/>
        <v>7.3075436476507981E-3</v>
      </c>
      <c r="AD822" s="22">
        <f t="shared" si="670"/>
        <v>3.6537718238253997E-2</v>
      </c>
      <c r="AE822" s="22">
        <f t="shared" si="671"/>
        <v>6.8734321438299589E-3</v>
      </c>
      <c r="AF822" s="22">
        <f t="shared" si="672"/>
        <v>6.5297605366384626E-2</v>
      </c>
      <c r="AG822" s="22">
        <f t="shared" si="673"/>
        <v>0.57953885760082069</v>
      </c>
      <c r="AH822" s="22">
        <f t="shared" si="674"/>
        <v>1.1304987078667696E-2</v>
      </c>
      <c r="AI822" s="238">
        <f t="shared" si="675"/>
        <v>2.7946260133630278E-3</v>
      </c>
      <c r="AJ822" s="247">
        <f t="shared" si="676"/>
        <v>2.0298732354585549E-5</v>
      </c>
      <c r="AK822" s="23">
        <f t="shared" si="677"/>
        <v>1.0149366177292777E-4</v>
      </c>
      <c r="AL822" s="23">
        <f t="shared" si="678"/>
        <v>1.9092867066194332E-5</v>
      </c>
      <c r="AM822" s="23">
        <f t="shared" si="679"/>
        <v>1.8138223712884619E-4</v>
      </c>
      <c r="AN822" s="23">
        <f t="shared" si="680"/>
        <v>1.6098301600022797E-3</v>
      </c>
      <c r="AO822" s="23">
        <f t="shared" si="681"/>
        <v>3.1402741885188043E-5</v>
      </c>
      <c r="AP822" s="248">
        <f t="shared" si="682"/>
        <v>7.7628500371195212E-6</v>
      </c>
      <c r="AQ822" s="256">
        <f t="shared" si="683"/>
        <v>101.49366177292777</v>
      </c>
      <c r="AR822" s="257">
        <f t="shared" si="684"/>
        <v>19.09286706619433</v>
      </c>
      <c r="AS822" s="257">
        <f t="shared" si="685"/>
        <v>181.38223712884619</v>
      </c>
      <c r="AT822" s="257">
        <f t="shared" si="686"/>
        <v>1609.8301600022796</v>
      </c>
      <c r="AU822" s="257">
        <f t="shared" si="687"/>
        <v>31.402741885188043</v>
      </c>
      <c r="AV822" s="258">
        <f t="shared" si="688"/>
        <v>7.762850037119521</v>
      </c>
      <c r="AW822" s="264">
        <v>1</v>
      </c>
      <c r="AX822" s="265">
        <f t="shared" si="689"/>
        <v>101.49366177292777</v>
      </c>
      <c r="AY822" s="265">
        <f t="shared" si="690"/>
        <v>19.09286706619433</v>
      </c>
      <c r="AZ822" s="265">
        <f t="shared" si="691"/>
        <v>181.38223712884619</v>
      </c>
      <c r="BA822" s="265">
        <f t="shared" si="692"/>
        <v>1609.8301600022796</v>
      </c>
      <c r="BB822" s="265">
        <f t="shared" si="693"/>
        <v>31.402741885188043</v>
      </c>
      <c r="BC822" s="266">
        <f t="shared" si="694"/>
        <v>7.762850037119521</v>
      </c>
      <c r="BD822" s="211">
        <f>'F. CONVERSIÓN DE CARBÓN A CARNE'!$F$20</f>
        <v>0.16207300021353654</v>
      </c>
      <c r="BG822" s="13">
        <v>0.1</v>
      </c>
      <c r="BH822" s="13">
        <f t="shared" si="695"/>
        <v>13.200000000000001</v>
      </c>
      <c r="BI822">
        <f>(((((BD822+BE822+BF822)/0.738210935315612)^2)+((BH822/Q822)^2))^(1/2))*T822</f>
        <v>23.50831105784377</v>
      </c>
      <c r="BJ822">
        <f t="shared" si="709"/>
        <v>197.74831105784381</v>
      </c>
      <c r="BK822" s="13">
        <f t="shared" si="696"/>
        <v>1.01</v>
      </c>
      <c r="BL822" s="13">
        <f t="shared" si="697"/>
        <v>0.19</v>
      </c>
      <c r="BM822" s="13">
        <f t="shared" si="698"/>
        <v>1.8050000000000002</v>
      </c>
      <c r="BN822" s="13">
        <f t="shared" si="699"/>
        <v>16.02</v>
      </c>
      <c r="BO822" s="13">
        <f t="shared" si="700"/>
        <v>0.3125</v>
      </c>
      <c r="BP822" s="13">
        <f t="shared" si="701"/>
        <v>0.10149999999999999</v>
      </c>
      <c r="BQ822" s="13">
        <f t="shared" si="710"/>
        <v>3.170163404843241E-2</v>
      </c>
      <c r="BR822" s="209">
        <f t="shared" si="711"/>
        <v>5.963673731883324E-3</v>
      </c>
      <c r="BS822" s="209">
        <f t="shared" si="712"/>
        <v>5.6654900452891593E-2</v>
      </c>
      <c r="BT822" s="209">
        <f t="shared" si="713"/>
        <v>0.50283185886721493</v>
      </c>
      <c r="BU822" s="209">
        <f t="shared" si="714"/>
        <v>9.8086739011238894E-3</v>
      </c>
      <c r="BV822" s="209">
        <f t="shared" si="715"/>
        <v>2.4247330005711348E-3</v>
      </c>
      <c r="CI822"/>
      <c r="CJ822"/>
      <c r="CK822"/>
      <c r="CL822"/>
      <c r="CM822"/>
    </row>
    <row r="823" spans="1:91" s="65" customFormat="1" ht="12.95" customHeight="1" thickBot="1" x14ac:dyDescent="0.3">
      <c r="A823" s="13">
        <v>4.7651849999999998</v>
      </c>
      <c r="B823" s="13">
        <v>-74.050676999999993</v>
      </c>
      <c r="C823" s="13">
        <v>34</v>
      </c>
      <c r="D823" s="13">
        <v>42</v>
      </c>
      <c r="E823" s="13">
        <v>642</v>
      </c>
      <c r="F823" s="58" t="s">
        <v>13</v>
      </c>
      <c r="G823" s="59" t="s">
        <v>976</v>
      </c>
      <c r="H823" s="60" t="s">
        <v>977</v>
      </c>
      <c r="I823" s="16" t="s">
        <v>1606</v>
      </c>
      <c r="J823" s="16"/>
      <c r="K823" s="72">
        <v>40302</v>
      </c>
      <c r="L823" s="62">
        <v>12</v>
      </c>
      <c r="M823" s="16">
        <v>7</v>
      </c>
      <c r="N823" s="3">
        <f t="shared" si="668"/>
        <v>360</v>
      </c>
      <c r="O823" s="3">
        <v>30</v>
      </c>
      <c r="P823" s="16" t="s">
        <v>1554</v>
      </c>
      <c r="Q823" s="62">
        <v>550</v>
      </c>
      <c r="R823" s="14"/>
      <c r="S823" s="14"/>
      <c r="T823" s="14"/>
      <c r="U823" s="17">
        <v>3.9E-2</v>
      </c>
      <c r="V823" s="33">
        <v>0.36</v>
      </c>
      <c r="W823" s="34">
        <v>1.8</v>
      </c>
      <c r="X823" s="33">
        <v>10.3</v>
      </c>
      <c r="Y823" s="29">
        <f>0.01805*1000</f>
        <v>18.05</v>
      </c>
      <c r="Z823" s="34">
        <v>311.5</v>
      </c>
      <c r="AA823" s="21">
        <f>0.003125*1000</f>
        <v>3.125</v>
      </c>
      <c r="AB823" s="216">
        <v>0.28499999999999998</v>
      </c>
      <c r="AC823" s="237">
        <f t="shared" si="669"/>
        <v>3.1218269817035803E-3</v>
      </c>
      <c r="AD823" s="22">
        <f t="shared" si="670"/>
        <v>1.5609134908517902E-2</v>
      </c>
      <c r="AE823" s="22">
        <f t="shared" si="671"/>
        <v>8.9318938643185769E-2</v>
      </c>
      <c r="AF823" s="22">
        <f t="shared" si="672"/>
        <v>0.15652493616597118</v>
      </c>
      <c r="AG823" s="22">
        <f t="shared" si="673"/>
        <v>2.701247513335181</v>
      </c>
      <c r="AH823" s="22">
        <f t="shared" si="674"/>
        <v>2.7099192549510247E-2</v>
      </c>
      <c r="AI823" s="238">
        <f t="shared" si="675"/>
        <v>1.8810000000000001E-3</v>
      </c>
      <c r="AJ823" s="247">
        <f t="shared" si="676"/>
        <v>8.6717416158432791E-6</v>
      </c>
      <c r="AK823" s="23">
        <f t="shared" si="677"/>
        <v>4.3358708079216396E-5</v>
      </c>
      <c r="AL823" s="23">
        <f t="shared" si="678"/>
        <v>2.4810816289773824E-4</v>
      </c>
      <c r="AM823" s="23">
        <f t="shared" si="679"/>
        <v>4.3479148934991998E-4</v>
      </c>
      <c r="AN823" s="23">
        <f t="shared" si="680"/>
        <v>7.503465314819947E-3</v>
      </c>
      <c r="AO823" s="23">
        <f t="shared" si="681"/>
        <v>7.5275534859750687E-5</v>
      </c>
      <c r="AP823" s="248">
        <f t="shared" si="682"/>
        <v>5.2249999999999999E-6</v>
      </c>
      <c r="AQ823" s="256">
        <f t="shared" si="683"/>
        <v>43.358708079216399</v>
      </c>
      <c r="AR823" s="257">
        <f t="shared" si="684"/>
        <v>248.10816289773825</v>
      </c>
      <c r="AS823" s="257">
        <f t="shared" si="685"/>
        <v>434.79148934991997</v>
      </c>
      <c r="AT823" s="257">
        <f t="shared" si="686"/>
        <v>7503.4653148199468</v>
      </c>
      <c r="AU823" s="257">
        <f t="shared" si="687"/>
        <v>75.275534859750692</v>
      </c>
      <c r="AV823" s="258">
        <f t="shared" si="688"/>
        <v>5.2249999999999996</v>
      </c>
      <c r="AW823" s="264">
        <v>1</v>
      </c>
      <c r="AX823" s="265">
        <f t="shared" si="689"/>
        <v>43.358708079216399</v>
      </c>
      <c r="AY823" s="265">
        <f t="shared" si="690"/>
        <v>248.10816289773825</v>
      </c>
      <c r="AZ823" s="265">
        <f t="shared" si="691"/>
        <v>434.79148934991997</v>
      </c>
      <c r="BA823" s="265">
        <f t="shared" si="692"/>
        <v>7503.4653148199468</v>
      </c>
      <c r="BB823" s="265">
        <f t="shared" si="693"/>
        <v>75.275534859750692</v>
      </c>
      <c r="BC823" s="266">
        <f t="shared" si="694"/>
        <v>5.2249999999999996</v>
      </c>
      <c r="BG823" s="13">
        <v>0.1</v>
      </c>
      <c r="BH823" s="13">
        <f t="shared" si="695"/>
        <v>55</v>
      </c>
      <c r="BI823"/>
      <c r="BJ823">
        <f>BH823</f>
        <v>55</v>
      </c>
      <c r="BK823" s="13">
        <f t="shared" si="696"/>
        <v>0.18000000000000002</v>
      </c>
      <c r="BL823" s="13">
        <f t="shared" si="697"/>
        <v>1.03</v>
      </c>
      <c r="BM823" s="13">
        <f t="shared" si="698"/>
        <v>1.8050000000000002</v>
      </c>
      <c r="BN823" s="13">
        <f t="shared" si="699"/>
        <v>31.150000000000002</v>
      </c>
      <c r="BO823" s="13">
        <f t="shared" si="700"/>
        <v>0.3125</v>
      </c>
      <c r="BP823" s="13">
        <f t="shared" si="701"/>
        <v>2.8499999999999998E-2</v>
      </c>
      <c r="BQ823" s="13">
        <f>((((BJ823/Q823)^2)+((BK823/W823)^2))^(1/2))*AD823</f>
        <v>2.2074650284537342E-3</v>
      </c>
      <c r="BR823" s="209">
        <f>(((((BJ823/Q823))^2)+((BL823/X823)^2))^(1/2))*AE823</f>
        <v>1.2631605440596364E-2</v>
      </c>
      <c r="BS823" s="209">
        <f>(((((BJ823/Q823))^2)+((BM823/Y823)^2))^(1/2))*AF823</f>
        <v>2.2135968757549945E-2</v>
      </c>
      <c r="BT823" s="209">
        <f>((((BJ823/Q823)^2)+((BN823/Z823)^2))^(1/2))*AG823</f>
        <v>0.38201408686852117</v>
      </c>
      <c r="BU823" s="209">
        <f>((((BJ823/Q823)^2)+((BO823/AA823)^2))^(1/2))*AH823</f>
        <v>3.8324045632877331E-3</v>
      </c>
      <c r="BV823" s="209">
        <f>((((BJ823/Q823)^2)+((BP823/AB823)^2))^(1/2))*AI823</f>
        <v>2.6601357108237925E-4</v>
      </c>
      <c r="CI823"/>
      <c r="CJ823"/>
      <c r="CK823"/>
      <c r="CL823"/>
      <c r="CM823"/>
    </row>
    <row r="824" spans="1:91" ht="12.95" customHeight="1" thickBot="1" x14ac:dyDescent="0.3">
      <c r="A824" s="13">
        <v>4.7674972222222225</v>
      </c>
      <c r="B824" s="13">
        <v>-74.024897222222222</v>
      </c>
      <c r="C824" s="13">
        <v>37</v>
      </c>
      <c r="D824" s="13">
        <v>42</v>
      </c>
      <c r="E824" s="13">
        <v>645</v>
      </c>
      <c r="F824" s="58" t="s">
        <v>13</v>
      </c>
      <c r="G824" s="59" t="s">
        <v>897</v>
      </c>
      <c r="H824" s="60" t="s">
        <v>898</v>
      </c>
      <c r="I824" s="16" t="s">
        <v>1611</v>
      </c>
      <c r="J824" s="16"/>
      <c r="K824" s="66">
        <v>40498</v>
      </c>
      <c r="L824" s="62">
        <v>12</v>
      </c>
      <c r="M824" s="16">
        <v>7</v>
      </c>
      <c r="N824" s="3">
        <f t="shared" si="668"/>
        <v>360</v>
      </c>
      <c r="O824" s="3">
        <v>30</v>
      </c>
      <c r="P824" s="16" t="s">
        <v>1554</v>
      </c>
      <c r="Q824" s="62">
        <v>550</v>
      </c>
      <c r="R824" s="14"/>
      <c r="S824" s="14"/>
      <c r="T824" s="14"/>
      <c r="U824" s="17">
        <v>3.9E-2</v>
      </c>
      <c r="V824" s="33">
        <v>0.36</v>
      </c>
      <c r="W824" s="34">
        <v>1.8</v>
      </c>
      <c r="X824" s="33">
        <v>10.3</v>
      </c>
      <c r="Y824" s="29">
        <f>0.01805*1000</f>
        <v>18.05</v>
      </c>
      <c r="Z824" s="34">
        <v>311.5</v>
      </c>
      <c r="AA824" s="21">
        <f>0.003125*1000</f>
        <v>3.125</v>
      </c>
      <c r="AB824" s="216">
        <v>0.28499999999999998</v>
      </c>
      <c r="AC824" s="243">
        <f t="shared" si="669"/>
        <v>3.1218269817035803E-3</v>
      </c>
      <c r="AD824" s="244">
        <f t="shared" si="670"/>
        <v>1.5609134908517902E-2</v>
      </c>
      <c r="AE824" s="244">
        <f t="shared" si="671"/>
        <v>8.9318938643185769E-2</v>
      </c>
      <c r="AF824" s="244">
        <f t="shared" si="672"/>
        <v>0.15652493616597118</v>
      </c>
      <c r="AG824" s="244">
        <f t="shared" si="673"/>
        <v>2.701247513335181</v>
      </c>
      <c r="AH824" s="244">
        <f t="shared" si="674"/>
        <v>2.7099192549510247E-2</v>
      </c>
      <c r="AI824" s="245">
        <f t="shared" si="675"/>
        <v>1.8810000000000001E-3</v>
      </c>
      <c r="AJ824" s="253">
        <f t="shared" si="676"/>
        <v>8.6717416158432791E-6</v>
      </c>
      <c r="AK824" s="254">
        <f t="shared" si="677"/>
        <v>4.3358708079216396E-5</v>
      </c>
      <c r="AL824" s="254">
        <f t="shared" si="678"/>
        <v>2.4810816289773824E-4</v>
      </c>
      <c r="AM824" s="254">
        <f t="shared" si="679"/>
        <v>4.3479148934991998E-4</v>
      </c>
      <c r="AN824" s="254">
        <f t="shared" si="680"/>
        <v>7.503465314819947E-3</v>
      </c>
      <c r="AO824" s="254">
        <f t="shared" si="681"/>
        <v>7.5275534859750687E-5</v>
      </c>
      <c r="AP824" s="255">
        <f t="shared" si="682"/>
        <v>5.2249999999999999E-6</v>
      </c>
      <c r="AQ824" s="259">
        <f t="shared" si="683"/>
        <v>43.358708079216399</v>
      </c>
      <c r="AR824" s="260">
        <f t="shared" si="684"/>
        <v>248.10816289773825</v>
      </c>
      <c r="AS824" s="260">
        <f t="shared" si="685"/>
        <v>434.79148934991997</v>
      </c>
      <c r="AT824" s="260">
        <f t="shared" si="686"/>
        <v>7503.4653148199468</v>
      </c>
      <c r="AU824" s="260">
        <f t="shared" si="687"/>
        <v>75.275534859750692</v>
      </c>
      <c r="AV824" s="261">
        <f t="shared" si="688"/>
        <v>5.2249999999999996</v>
      </c>
      <c r="AW824" s="267">
        <v>1</v>
      </c>
      <c r="AX824" s="268">
        <f t="shared" si="689"/>
        <v>43.358708079216399</v>
      </c>
      <c r="AY824" s="268">
        <f t="shared" si="690"/>
        <v>248.10816289773825</v>
      </c>
      <c r="AZ824" s="268">
        <f t="shared" si="691"/>
        <v>434.79148934991997</v>
      </c>
      <c r="BA824" s="268">
        <f t="shared" si="692"/>
        <v>7503.4653148199468</v>
      </c>
      <c r="BB824" s="268">
        <f t="shared" si="693"/>
        <v>75.275534859750692</v>
      </c>
      <c r="BC824" s="269">
        <f t="shared" si="694"/>
        <v>5.2249999999999996</v>
      </c>
      <c r="BG824" s="13">
        <v>0.1</v>
      </c>
      <c r="BH824" s="13">
        <f t="shared" si="695"/>
        <v>55</v>
      </c>
      <c r="BI824"/>
      <c r="BJ824">
        <f>BH824</f>
        <v>55</v>
      </c>
      <c r="BK824" s="13">
        <f t="shared" si="696"/>
        <v>0.18000000000000002</v>
      </c>
      <c r="BL824" s="13">
        <f t="shared" si="697"/>
        <v>1.03</v>
      </c>
      <c r="BM824" s="13">
        <f t="shared" si="698"/>
        <v>1.8050000000000002</v>
      </c>
      <c r="BN824" s="13">
        <f t="shared" si="699"/>
        <v>31.150000000000002</v>
      </c>
      <c r="BO824" s="13">
        <f t="shared" si="700"/>
        <v>0.3125</v>
      </c>
      <c r="BP824" s="13">
        <f t="shared" si="701"/>
        <v>2.8499999999999998E-2</v>
      </c>
      <c r="BQ824" s="13">
        <f>((((BJ824/Q824)^2)+((BK824/W824)^2))^(1/2))*AD824</f>
        <v>2.2074650284537342E-3</v>
      </c>
      <c r="BR824" s="209">
        <f>(((((BJ824/Q824))^2)+((BL824/X824)^2))^(1/2))*AE824</f>
        <v>1.2631605440596364E-2</v>
      </c>
      <c r="BS824" s="209">
        <f>(((((BJ824/Q824))^2)+((BM824/Y824)^2))^(1/2))*AF824</f>
        <v>2.2135968757549945E-2</v>
      </c>
      <c r="BT824" s="209">
        <f>((((BJ824/Q824)^2)+((BN824/Z824)^2))^(1/2))*AG824</f>
        <v>0.38201408686852117</v>
      </c>
      <c r="BU824" s="209">
        <f>((((BJ824/Q824)^2)+((BO824/AA824)^2))^(1/2))*AH824</f>
        <v>3.8324045632877331E-3</v>
      </c>
      <c r="BV824" s="209">
        <f>((((BJ824/Q824)^2)+((BP824/AB824)^2))^(1/2))*AI824</f>
        <v>2.6601357108237925E-4</v>
      </c>
      <c r="CI824"/>
      <c r="CJ824"/>
      <c r="CK824"/>
      <c r="CL824"/>
      <c r="CM824"/>
    </row>
    <row r="825" spans="1:91" x14ac:dyDescent="0.25">
      <c r="B825" s="113"/>
      <c r="C825" s="113"/>
      <c r="D825" s="113"/>
      <c r="E825" s="113"/>
      <c r="F825" s="114"/>
      <c r="G825" s="115"/>
      <c r="H825" s="38"/>
      <c r="I825" s="114"/>
      <c r="J825" s="114"/>
      <c r="K825" s="116"/>
      <c r="L825" s="116"/>
      <c r="M825" s="116"/>
      <c r="N825" s="116"/>
      <c r="O825" s="114"/>
      <c r="P825" s="114"/>
      <c r="Q825" s="114"/>
      <c r="R825" s="14"/>
      <c r="S825" s="14"/>
      <c r="T825" s="75"/>
      <c r="U825" s="75"/>
      <c r="V825" s="75"/>
      <c r="W825" s="75"/>
      <c r="X825" s="75"/>
      <c r="Y825" s="75"/>
      <c r="Z825" s="75"/>
      <c r="AA825" s="75"/>
      <c r="AB825" s="75"/>
      <c r="AC825" s="233">
        <f t="shared" ref="AC825:AI825" si="716">SUM(AC3:AC824)</f>
        <v>16.466138353118243</v>
      </c>
      <c r="AD825" s="234">
        <f t="shared" si="716"/>
        <v>82.312178848074382</v>
      </c>
      <c r="AE825" s="234">
        <f t="shared" si="716"/>
        <v>54.212767620509084</v>
      </c>
      <c r="AF825" s="234">
        <f t="shared" si="716"/>
        <v>200.95972976246387</v>
      </c>
      <c r="AG825" s="234">
        <f t="shared" si="716"/>
        <v>2318.2461124811421</v>
      </c>
      <c r="AH825" s="234">
        <f t="shared" si="716"/>
        <v>39.155944663047748</v>
      </c>
      <c r="AI825" s="234">
        <f t="shared" si="716"/>
        <v>6.5147037469187605</v>
      </c>
      <c r="AJ825" s="246"/>
      <c r="AK825" s="246"/>
      <c r="AL825" s="246"/>
      <c r="AM825" s="246"/>
      <c r="AN825" s="246"/>
      <c r="AO825" s="246"/>
      <c r="AP825" s="233"/>
      <c r="AQ825" s="159">
        <f t="shared" ref="AQ825:AV825" si="717">SUM(AQ3:AQ824)</f>
        <v>231673.51495097671</v>
      </c>
      <c r="AR825" s="159">
        <f t="shared" si="717"/>
        <v>161336.14990876161</v>
      </c>
      <c r="AS825" s="159">
        <f t="shared" si="717"/>
        <v>578573.35075799888</v>
      </c>
      <c r="AT825" s="159">
        <f t="shared" si="717"/>
        <v>6771839.5153890504</v>
      </c>
      <c r="AU825" s="159">
        <f t="shared" si="717"/>
        <v>114705.13368438072</v>
      </c>
      <c r="AV825" s="159">
        <f t="shared" si="717"/>
        <v>18413.34435901363</v>
      </c>
      <c r="AW825" s="167">
        <v>0</v>
      </c>
      <c r="AX825" s="159">
        <f t="shared" ref="AX825:BC825" si="718">SUM(AX3:AX824)</f>
        <v>223514.42209375155</v>
      </c>
      <c r="AY825" s="159">
        <f t="shared" si="718"/>
        <v>142416.87907670959</v>
      </c>
      <c r="AZ825" s="159">
        <f t="shared" si="718"/>
        <v>538974.51031707879</v>
      </c>
      <c r="BA825" s="159">
        <f t="shared" si="718"/>
        <v>6168437.6998983985</v>
      </c>
      <c r="BB825" s="159">
        <f t="shared" si="718"/>
        <v>103330.33111810651</v>
      </c>
      <c r="BC825" s="159">
        <f t="shared" si="718"/>
        <v>17656.182451646462</v>
      </c>
      <c r="CI825"/>
      <c r="CJ825"/>
      <c r="CK825"/>
      <c r="CL825"/>
      <c r="CM825"/>
    </row>
    <row r="826" spans="1:91" x14ac:dyDescent="0.25">
      <c r="B826" s="113"/>
      <c r="C826" s="113"/>
      <c r="D826" s="113"/>
      <c r="E826" s="113"/>
      <c r="F826" s="114"/>
      <c r="G826" s="115"/>
      <c r="H826" s="38"/>
      <c r="I826" s="114"/>
      <c r="J826" s="114"/>
      <c r="K826" s="116"/>
      <c r="L826" s="116"/>
      <c r="M826" s="116"/>
      <c r="N826" s="116"/>
      <c r="O826" s="114"/>
      <c r="P826" s="114"/>
      <c r="Q826" s="114"/>
      <c r="R826" s="14"/>
      <c r="S826" s="14"/>
      <c r="T826" s="14"/>
      <c r="U826" s="75"/>
      <c r="V826" s="75"/>
      <c r="W826" s="75"/>
      <c r="X826" s="75"/>
      <c r="Y826" s="75"/>
      <c r="Z826" s="75"/>
      <c r="AA826" s="75"/>
      <c r="AB826" s="75"/>
      <c r="AC826" s="75"/>
      <c r="AD826" s="75"/>
      <c r="AE826" s="75"/>
      <c r="AF826" s="75"/>
      <c r="AG826" s="75"/>
      <c r="AH826" s="75"/>
      <c r="AI826" s="75"/>
      <c r="AJ826" s="117"/>
      <c r="AK826" s="117"/>
      <c r="AL826" s="117"/>
      <c r="AM826" s="117"/>
      <c r="AN826" s="117"/>
      <c r="AO826" s="117"/>
      <c r="AP826" s="117"/>
      <c r="BF826" s="210"/>
      <c r="CI826"/>
      <c r="CJ826"/>
      <c r="CK826"/>
      <c r="CL826"/>
      <c r="CM826"/>
    </row>
    <row r="827" spans="1:91" x14ac:dyDescent="0.25">
      <c r="B827" s="118"/>
      <c r="C827" s="118"/>
      <c r="D827" s="118"/>
      <c r="E827" s="118"/>
      <c r="F827" s="12"/>
      <c r="G827" s="119"/>
      <c r="H827" s="120"/>
      <c r="I827" s="12"/>
      <c r="J827" s="12"/>
      <c r="K827" s="121"/>
      <c r="L827" s="121"/>
      <c r="M827" s="121"/>
      <c r="N827" s="121"/>
      <c r="O827" s="12"/>
      <c r="P827" s="12"/>
      <c r="Q827" s="12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BF827" s="210"/>
      <c r="CI827"/>
      <c r="CJ827"/>
      <c r="CK827"/>
      <c r="CL827"/>
      <c r="CM827"/>
    </row>
    <row r="828" spans="1:91" ht="15.75" thickBot="1" x14ac:dyDescent="0.3">
      <c r="AK828" s="125">
        <v>83.255073130833949</v>
      </c>
      <c r="AL828" s="125">
        <v>55.050892444915362</v>
      </c>
      <c r="AM828" s="125">
        <v>203.61025217597762</v>
      </c>
      <c r="AN828" s="125">
        <v>2351.5488009234932</v>
      </c>
      <c r="AO828" s="125">
        <v>39.690526096025792</v>
      </c>
      <c r="BF828" s="210"/>
      <c r="CI828"/>
      <c r="CJ828"/>
      <c r="CK828"/>
      <c r="CL828"/>
      <c r="CM828"/>
    </row>
    <row r="829" spans="1:91" ht="15.75" thickBot="1" x14ac:dyDescent="0.3">
      <c r="AB829" s="126" t="s">
        <v>1654</v>
      </c>
      <c r="AC829" s="127" t="s">
        <v>1544</v>
      </c>
      <c r="AD829" s="127" t="s">
        <v>1655</v>
      </c>
      <c r="AE829" s="127" t="s">
        <v>1546</v>
      </c>
      <c r="AF829" s="127" t="s">
        <v>1547</v>
      </c>
      <c r="AG829" s="127" t="s">
        <v>1548</v>
      </c>
      <c r="AH829" s="127" t="s">
        <v>1549</v>
      </c>
      <c r="AI829" s="127" t="s">
        <v>1550</v>
      </c>
      <c r="AK829" s="128">
        <f>AK828+AE828</f>
        <v>83.255073130833949</v>
      </c>
      <c r="AL829" s="128">
        <f>AL828+AF828</f>
        <v>55.050892444915362</v>
      </c>
      <c r="AM829" s="128">
        <f>AM828+AG828</f>
        <v>203.61025217597762</v>
      </c>
      <c r="AN829" s="128">
        <f>AN828+AH828</f>
        <v>2351.5488009234932</v>
      </c>
      <c r="AO829" s="128" t="e">
        <f>AO828+#REF!</f>
        <v>#REF!</v>
      </c>
      <c r="BF829" s="210"/>
      <c r="CI829"/>
      <c r="CJ829"/>
      <c r="CK829"/>
      <c r="CL829"/>
      <c r="CM829"/>
    </row>
    <row r="830" spans="1:91" ht="15.75" thickBot="1" x14ac:dyDescent="0.3">
      <c r="L830" s="68"/>
      <c r="AB830" s="129" t="s">
        <v>1656</v>
      </c>
      <c r="AC830" s="130">
        <f>AD825</f>
        <v>82.312178848074382</v>
      </c>
      <c r="AD830" s="130">
        <f t="shared" ref="AD830:AI830" si="719">AE825</f>
        <v>54.212767620509084</v>
      </c>
      <c r="AE830" s="130">
        <f t="shared" si="719"/>
        <v>200.95972976246387</v>
      </c>
      <c r="AF830" s="130">
        <f t="shared" si="719"/>
        <v>2318.2461124811421</v>
      </c>
      <c r="AG830" s="130">
        <f t="shared" si="719"/>
        <v>39.155944663047748</v>
      </c>
      <c r="AH830" s="130" t="e">
        <f>#REF!</f>
        <v>#REF!</v>
      </c>
      <c r="AI830" s="130">
        <f t="shared" si="719"/>
        <v>0</v>
      </c>
      <c r="AK830" s="128">
        <v>82.845588796988238</v>
      </c>
      <c r="AL830" s="128">
        <v>54.790383197308472</v>
      </c>
      <c r="AM830" s="128">
        <v>202.63229852335763</v>
      </c>
      <c r="AN830" s="128">
        <v>2340.4567201777772</v>
      </c>
      <c r="AO830" s="128">
        <v>39.311642451060536</v>
      </c>
      <c r="BF830" s="210"/>
      <c r="CI830"/>
      <c r="CJ830"/>
      <c r="CK830"/>
      <c r="CL830"/>
      <c r="CM830"/>
    </row>
    <row r="831" spans="1:91" ht="15.75" thickBot="1" x14ac:dyDescent="0.3">
      <c r="AB831" s="129" t="s">
        <v>1657</v>
      </c>
      <c r="AC831" s="131">
        <v>5.84</v>
      </c>
      <c r="AD831" s="131">
        <v>25.2</v>
      </c>
      <c r="AE831" s="131">
        <v>8.77</v>
      </c>
      <c r="AF831" s="131">
        <v>9.5299999999999994</v>
      </c>
      <c r="AG831" s="131">
        <v>1.67</v>
      </c>
      <c r="AH831" s="131">
        <v>174.74</v>
      </c>
      <c r="AI831" s="131">
        <v>0.12</v>
      </c>
      <c r="AK831" s="128">
        <v>82.323693077381009</v>
      </c>
      <c r="AL831" s="128">
        <v>54.046871291707916</v>
      </c>
      <c r="AM831" s="128">
        <v>200.83244624232611</v>
      </c>
      <c r="AN831" s="128">
        <v>2315.9979867469233</v>
      </c>
      <c r="AO831" s="128">
        <v>38.86865713578954</v>
      </c>
      <c r="BF831" s="210"/>
      <c r="CI831"/>
      <c r="CJ831"/>
      <c r="CK831"/>
      <c r="CL831"/>
      <c r="CM831"/>
    </row>
    <row r="832" spans="1:91" ht="15.75" thickBot="1" x14ac:dyDescent="0.3">
      <c r="AB832" s="129" t="s">
        <v>1658</v>
      </c>
      <c r="AC832" s="131">
        <v>0.35</v>
      </c>
      <c r="AD832" s="131">
        <v>1.5</v>
      </c>
      <c r="AE832" s="131">
        <v>0.56999999999999995</v>
      </c>
      <c r="AF832" s="131">
        <v>0.56999999999999995</v>
      </c>
      <c r="AG832" s="131">
        <v>0.13</v>
      </c>
      <c r="AH832" s="131">
        <v>12.79</v>
      </c>
      <c r="AI832" s="131">
        <v>0.01</v>
      </c>
      <c r="BF832" s="210"/>
      <c r="CI832"/>
      <c r="CJ832"/>
      <c r="CK832"/>
      <c r="CL832"/>
      <c r="CM832"/>
    </row>
    <row r="833" spans="87:91" x14ac:dyDescent="0.25">
      <c r="CI833"/>
      <c r="CJ833"/>
      <c r="CK833"/>
      <c r="CL833"/>
      <c r="CM833"/>
    </row>
    <row r="834" spans="87:91" x14ac:dyDescent="0.25">
      <c r="CI834"/>
      <c r="CJ834"/>
      <c r="CK834"/>
      <c r="CL834"/>
      <c r="CM834"/>
    </row>
    <row r="835" spans="87:91" x14ac:dyDescent="0.25">
      <c r="CI835"/>
      <c r="CJ835"/>
      <c r="CK835"/>
      <c r="CL835"/>
      <c r="CM835"/>
    </row>
    <row r="836" spans="87:91" x14ac:dyDescent="0.25">
      <c r="CI836"/>
      <c r="CJ836"/>
      <c r="CK836"/>
      <c r="CL836"/>
      <c r="CM836"/>
    </row>
    <row r="837" spans="87:91" x14ac:dyDescent="0.25">
      <c r="CI837"/>
      <c r="CJ837"/>
      <c r="CK837"/>
      <c r="CL837"/>
      <c r="CM837"/>
    </row>
    <row r="838" spans="87:91" x14ac:dyDescent="0.25">
      <c r="CI838"/>
      <c r="CJ838"/>
      <c r="CK838"/>
      <c r="CL838"/>
      <c r="CM838"/>
    </row>
    <row r="839" spans="87:91" x14ac:dyDescent="0.25">
      <c r="CI839"/>
      <c r="CJ839"/>
      <c r="CK839"/>
      <c r="CL839"/>
      <c r="CM839"/>
    </row>
    <row r="840" spans="87:91" x14ac:dyDescent="0.25">
      <c r="CI840"/>
      <c r="CJ840"/>
      <c r="CK840"/>
      <c r="CL840"/>
      <c r="CM840"/>
    </row>
    <row r="841" spans="87:91" x14ac:dyDescent="0.25">
      <c r="CI841"/>
      <c r="CJ841"/>
      <c r="CK841"/>
      <c r="CL841"/>
      <c r="CM841"/>
    </row>
    <row r="842" spans="87:91" x14ac:dyDescent="0.25">
      <c r="CI842"/>
      <c r="CJ842"/>
      <c r="CK842"/>
      <c r="CL842"/>
      <c r="CM842"/>
    </row>
    <row r="843" spans="87:91" x14ac:dyDescent="0.25">
      <c r="CI843"/>
      <c r="CJ843"/>
      <c r="CK843"/>
      <c r="CL843"/>
      <c r="CM843"/>
    </row>
    <row r="844" spans="87:91" x14ac:dyDescent="0.25">
      <c r="CI844"/>
      <c r="CJ844"/>
      <c r="CK844"/>
      <c r="CL844"/>
      <c r="CM844"/>
    </row>
    <row r="845" spans="87:91" x14ac:dyDescent="0.25">
      <c r="CI845"/>
      <c r="CJ845"/>
      <c r="CK845"/>
      <c r="CL845"/>
      <c r="CM845"/>
    </row>
    <row r="846" spans="87:91" x14ac:dyDescent="0.25">
      <c r="CI846"/>
      <c r="CJ846"/>
      <c r="CK846"/>
      <c r="CL846"/>
      <c r="CM846"/>
    </row>
    <row r="847" spans="87:91" x14ac:dyDescent="0.25">
      <c r="CI847"/>
      <c r="CJ847"/>
      <c r="CK847"/>
      <c r="CL847"/>
      <c r="CM847"/>
    </row>
    <row r="848" spans="87:91" x14ac:dyDescent="0.25">
      <c r="CI848"/>
      <c r="CJ848"/>
      <c r="CK848"/>
      <c r="CL848"/>
      <c r="CM848"/>
    </row>
    <row r="849" spans="87:91" x14ac:dyDescent="0.25">
      <c r="CI849"/>
      <c r="CJ849"/>
      <c r="CK849"/>
      <c r="CL849"/>
      <c r="CM849"/>
    </row>
    <row r="850" spans="87:91" x14ac:dyDescent="0.25">
      <c r="CI850"/>
      <c r="CJ850"/>
      <c r="CK850"/>
      <c r="CL850"/>
      <c r="CM850"/>
    </row>
    <row r="851" spans="87:91" x14ac:dyDescent="0.25">
      <c r="CI851"/>
      <c r="CJ851"/>
      <c r="CK851"/>
      <c r="CL851"/>
      <c r="CM851"/>
    </row>
    <row r="852" spans="87:91" x14ac:dyDescent="0.25">
      <c r="CI852"/>
      <c r="CJ852"/>
      <c r="CK852"/>
      <c r="CL852"/>
      <c r="CM852"/>
    </row>
    <row r="853" spans="87:91" x14ac:dyDescent="0.25">
      <c r="CI853"/>
      <c r="CJ853"/>
      <c r="CK853"/>
      <c r="CL853"/>
      <c r="CM853"/>
    </row>
    <row r="854" spans="87:91" x14ac:dyDescent="0.25">
      <c r="CI854"/>
      <c r="CJ854"/>
      <c r="CK854"/>
      <c r="CL854"/>
      <c r="CM854"/>
    </row>
    <row r="855" spans="87:91" x14ac:dyDescent="0.25">
      <c r="CI855"/>
      <c r="CJ855"/>
      <c r="CK855"/>
      <c r="CL855"/>
      <c r="CM855"/>
    </row>
    <row r="856" spans="87:91" x14ac:dyDescent="0.25">
      <c r="CI856"/>
      <c r="CJ856"/>
      <c r="CK856"/>
      <c r="CL856"/>
      <c r="CM856"/>
    </row>
    <row r="857" spans="87:91" x14ac:dyDescent="0.25">
      <c r="CI857"/>
      <c r="CJ857"/>
      <c r="CK857"/>
      <c r="CL857"/>
      <c r="CM857"/>
    </row>
    <row r="858" spans="87:91" x14ac:dyDescent="0.25">
      <c r="CI858"/>
      <c r="CJ858"/>
      <c r="CK858"/>
      <c r="CL858"/>
      <c r="CM858"/>
    </row>
    <row r="859" spans="87:91" x14ac:dyDescent="0.25">
      <c r="CI859"/>
      <c r="CJ859"/>
      <c r="CK859"/>
      <c r="CL859"/>
      <c r="CM859"/>
    </row>
    <row r="860" spans="87:91" x14ac:dyDescent="0.25">
      <c r="CI860"/>
      <c r="CJ860"/>
      <c r="CK860"/>
      <c r="CL860"/>
      <c r="CM860"/>
    </row>
    <row r="861" spans="87:91" x14ac:dyDescent="0.25">
      <c r="CI861"/>
      <c r="CJ861"/>
      <c r="CK861"/>
      <c r="CL861"/>
      <c r="CM861"/>
    </row>
    <row r="862" spans="87:91" x14ac:dyDescent="0.25">
      <c r="CI862"/>
      <c r="CJ862"/>
      <c r="CK862"/>
      <c r="CL862"/>
      <c r="CM862"/>
    </row>
    <row r="863" spans="87:91" x14ac:dyDescent="0.25">
      <c r="CI863"/>
      <c r="CJ863"/>
      <c r="CK863"/>
      <c r="CL863"/>
      <c r="CM863"/>
    </row>
    <row r="864" spans="87:91" x14ac:dyDescent="0.25">
      <c r="CI864"/>
      <c r="CJ864"/>
      <c r="CK864"/>
      <c r="CL864"/>
      <c r="CM864"/>
    </row>
    <row r="865" spans="87:91" x14ac:dyDescent="0.25">
      <c r="CI865"/>
      <c r="CJ865"/>
      <c r="CK865"/>
      <c r="CL865"/>
      <c r="CM865"/>
    </row>
    <row r="866" spans="87:91" x14ac:dyDescent="0.25">
      <c r="CI866"/>
      <c r="CJ866"/>
      <c r="CK866"/>
      <c r="CL866"/>
      <c r="CM866"/>
    </row>
    <row r="867" spans="87:91" x14ac:dyDescent="0.25">
      <c r="CI867"/>
      <c r="CJ867"/>
      <c r="CK867"/>
      <c r="CL867"/>
      <c r="CM867"/>
    </row>
    <row r="868" spans="87:91" x14ac:dyDescent="0.25">
      <c r="CI868"/>
      <c r="CJ868"/>
      <c r="CK868"/>
      <c r="CL868"/>
      <c r="CM868"/>
    </row>
    <row r="869" spans="87:91" x14ac:dyDescent="0.25">
      <c r="CI869"/>
      <c r="CJ869"/>
      <c r="CK869"/>
      <c r="CL869"/>
      <c r="CM869"/>
    </row>
    <row r="870" spans="87:91" x14ac:dyDescent="0.25">
      <c r="CI870"/>
      <c r="CJ870"/>
      <c r="CK870"/>
      <c r="CL870"/>
      <c r="CM870"/>
    </row>
    <row r="871" spans="87:91" x14ac:dyDescent="0.25">
      <c r="CI871"/>
      <c r="CJ871"/>
      <c r="CK871"/>
      <c r="CL871"/>
      <c r="CM871"/>
    </row>
    <row r="872" spans="87:91" x14ac:dyDescent="0.25">
      <c r="CI872"/>
      <c r="CJ872"/>
      <c r="CK872"/>
      <c r="CL872"/>
      <c r="CM872"/>
    </row>
    <row r="873" spans="87:91" x14ac:dyDescent="0.25">
      <c r="CI873"/>
      <c r="CJ873"/>
      <c r="CK873"/>
      <c r="CL873"/>
      <c r="CM873"/>
    </row>
    <row r="874" spans="87:91" x14ac:dyDescent="0.25">
      <c r="CI874"/>
      <c r="CJ874"/>
      <c r="CK874"/>
      <c r="CL874"/>
      <c r="CM874"/>
    </row>
    <row r="875" spans="87:91" x14ac:dyDescent="0.25">
      <c r="CI875"/>
      <c r="CJ875"/>
      <c r="CK875"/>
      <c r="CL875"/>
      <c r="CM875"/>
    </row>
    <row r="876" spans="87:91" x14ac:dyDescent="0.25">
      <c r="CI876"/>
      <c r="CJ876"/>
      <c r="CK876"/>
      <c r="CL876"/>
      <c r="CM876"/>
    </row>
    <row r="877" spans="87:91" x14ac:dyDescent="0.25">
      <c r="CI877"/>
      <c r="CJ877"/>
      <c r="CK877"/>
      <c r="CL877"/>
      <c r="CM877"/>
    </row>
    <row r="878" spans="87:91" x14ac:dyDescent="0.25">
      <c r="CI878"/>
      <c r="CJ878"/>
      <c r="CK878"/>
      <c r="CL878"/>
      <c r="CM878"/>
    </row>
    <row r="879" spans="87:91" x14ac:dyDescent="0.25">
      <c r="CI879"/>
      <c r="CJ879"/>
      <c r="CK879"/>
      <c r="CL879"/>
      <c r="CM879"/>
    </row>
    <row r="880" spans="87:91" x14ac:dyDescent="0.25">
      <c r="CI880"/>
      <c r="CJ880"/>
      <c r="CK880"/>
      <c r="CL880"/>
      <c r="CM880"/>
    </row>
    <row r="881" spans="87:91" x14ac:dyDescent="0.25">
      <c r="CI881"/>
      <c r="CJ881"/>
      <c r="CK881"/>
      <c r="CL881"/>
      <c r="CM881"/>
    </row>
    <row r="882" spans="87:91" x14ac:dyDescent="0.25">
      <c r="CI882"/>
      <c r="CJ882"/>
      <c r="CK882"/>
      <c r="CL882"/>
      <c r="CM882"/>
    </row>
    <row r="883" spans="87:91" x14ac:dyDescent="0.25">
      <c r="CI883"/>
      <c r="CJ883"/>
      <c r="CK883"/>
      <c r="CL883"/>
      <c r="CM883"/>
    </row>
    <row r="884" spans="87:91" x14ac:dyDescent="0.25">
      <c r="CI884"/>
      <c r="CJ884"/>
      <c r="CK884"/>
      <c r="CL884"/>
      <c r="CM884"/>
    </row>
    <row r="885" spans="87:91" x14ac:dyDescent="0.25">
      <c r="CI885"/>
      <c r="CJ885"/>
      <c r="CK885"/>
      <c r="CL885"/>
      <c r="CM885"/>
    </row>
    <row r="886" spans="87:91" x14ac:dyDescent="0.25">
      <c r="CI886"/>
      <c r="CJ886"/>
      <c r="CK886"/>
      <c r="CL886"/>
      <c r="CM886"/>
    </row>
    <row r="887" spans="87:91" x14ac:dyDescent="0.25">
      <c r="CI887"/>
      <c r="CJ887"/>
      <c r="CK887"/>
      <c r="CL887"/>
      <c r="CM887"/>
    </row>
    <row r="888" spans="87:91" x14ac:dyDescent="0.25">
      <c r="CI888"/>
      <c r="CJ888"/>
      <c r="CK888"/>
      <c r="CL888"/>
      <c r="CM888"/>
    </row>
    <row r="889" spans="87:91" x14ac:dyDescent="0.25">
      <c r="CI889"/>
      <c r="CJ889"/>
      <c r="CK889"/>
      <c r="CL889"/>
      <c r="CM889"/>
    </row>
    <row r="890" spans="87:91" x14ac:dyDescent="0.25">
      <c r="CI890"/>
      <c r="CJ890"/>
      <c r="CK890"/>
      <c r="CL890"/>
      <c r="CM890"/>
    </row>
    <row r="891" spans="87:91" x14ac:dyDescent="0.25">
      <c r="CI891"/>
      <c r="CJ891"/>
      <c r="CK891"/>
      <c r="CL891"/>
      <c r="CM891"/>
    </row>
    <row r="892" spans="87:91" x14ac:dyDescent="0.25">
      <c r="CI892"/>
      <c r="CJ892"/>
      <c r="CK892"/>
      <c r="CL892"/>
      <c r="CM892"/>
    </row>
    <row r="893" spans="87:91" x14ac:dyDescent="0.25">
      <c r="CI893"/>
      <c r="CJ893"/>
      <c r="CK893"/>
      <c r="CL893"/>
      <c r="CM893"/>
    </row>
    <row r="894" spans="87:91" x14ac:dyDescent="0.25">
      <c r="CI894"/>
      <c r="CJ894"/>
      <c r="CK894"/>
      <c r="CL894"/>
      <c r="CM894"/>
    </row>
    <row r="895" spans="87:91" x14ac:dyDescent="0.25">
      <c r="CI895"/>
      <c r="CJ895"/>
      <c r="CK895"/>
      <c r="CL895"/>
      <c r="CM895"/>
    </row>
    <row r="896" spans="87:91" x14ac:dyDescent="0.25">
      <c r="CI896"/>
      <c r="CJ896"/>
      <c r="CK896"/>
      <c r="CL896"/>
      <c r="CM896"/>
    </row>
    <row r="897" spans="87:91" x14ac:dyDescent="0.25">
      <c r="CI897"/>
      <c r="CJ897"/>
      <c r="CK897"/>
      <c r="CL897"/>
      <c r="CM897"/>
    </row>
    <row r="898" spans="87:91" x14ac:dyDescent="0.25">
      <c r="CI898"/>
      <c r="CJ898"/>
      <c r="CK898"/>
      <c r="CL898"/>
      <c r="CM898"/>
    </row>
    <row r="899" spans="87:91" x14ac:dyDescent="0.25">
      <c r="CI899"/>
      <c r="CJ899"/>
      <c r="CK899"/>
      <c r="CL899"/>
      <c r="CM899"/>
    </row>
    <row r="900" spans="87:91" x14ac:dyDescent="0.25">
      <c r="CI900"/>
      <c r="CJ900"/>
      <c r="CK900"/>
      <c r="CL900"/>
      <c r="CM900"/>
    </row>
    <row r="901" spans="87:91" x14ac:dyDescent="0.25">
      <c r="CI901"/>
      <c r="CJ901"/>
      <c r="CK901"/>
      <c r="CL901"/>
      <c r="CM901"/>
    </row>
    <row r="902" spans="87:91" x14ac:dyDescent="0.25">
      <c r="CI902"/>
      <c r="CJ902"/>
      <c r="CK902"/>
      <c r="CL902"/>
      <c r="CM902"/>
    </row>
    <row r="903" spans="87:91" x14ac:dyDescent="0.25">
      <c r="CI903"/>
      <c r="CJ903"/>
      <c r="CK903"/>
      <c r="CL903"/>
      <c r="CM903"/>
    </row>
    <row r="904" spans="87:91" x14ac:dyDescent="0.25">
      <c r="CI904"/>
      <c r="CJ904"/>
      <c r="CK904"/>
      <c r="CL904"/>
      <c r="CM904"/>
    </row>
    <row r="905" spans="87:91" x14ac:dyDescent="0.25">
      <c r="CI905"/>
      <c r="CJ905"/>
      <c r="CK905"/>
      <c r="CL905"/>
      <c r="CM905"/>
    </row>
    <row r="906" spans="87:91" x14ac:dyDescent="0.25">
      <c r="CI906"/>
      <c r="CJ906"/>
      <c r="CK906"/>
      <c r="CL906"/>
      <c r="CM906"/>
    </row>
    <row r="907" spans="87:91" x14ac:dyDescent="0.25">
      <c r="CI907"/>
      <c r="CJ907"/>
      <c r="CK907"/>
      <c r="CL907"/>
      <c r="CM907"/>
    </row>
    <row r="908" spans="87:91" x14ac:dyDescent="0.25">
      <c r="CI908"/>
      <c r="CJ908"/>
      <c r="CK908"/>
      <c r="CL908"/>
      <c r="CM908"/>
    </row>
    <row r="909" spans="87:91" x14ac:dyDescent="0.25">
      <c r="CI909"/>
      <c r="CJ909"/>
      <c r="CK909"/>
      <c r="CL909"/>
      <c r="CM909"/>
    </row>
    <row r="910" spans="87:91" x14ac:dyDescent="0.25">
      <c r="CI910"/>
      <c r="CJ910"/>
      <c r="CK910"/>
      <c r="CL910"/>
      <c r="CM910"/>
    </row>
    <row r="911" spans="87:91" x14ac:dyDescent="0.25">
      <c r="CI911"/>
      <c r="CJ911"/>
      <c r="CK911"/>
      <c r="CL911"/>
      <c r="CM911"/>
    </row>
    <row r="912" spans="87:91" x14ac:dyDescent="0.25">
      <c r="CI912"/>
      <c r="CJ912"/>
      <c r="CK912"/>
      <c r="CL912"/>
      <c r="CM912"/>
    </row>
    <row r="913" spans="87:91" x14ac:dyDescent="0.25">
      <c r="CI913"/>
      <c r="CJ913"/>
      <c r="CK913"/>
      <c r="CL913"/>
      <c r="CM913"/>
    </row>
    <row r="914" spans="87:91" x14ac:dyDescent="0.25">
      <c r="CI914"/>
      <c r="CJ914"/>
      <c r="CK914"/>
      <c r="CL914"/>
      <c r="CM914"/>
    </row>
    <row r="915" spans="87:91" x14ac:dyDescent="0.25">
      <c r="CI915"/>
      <c r="CJ915"/>
      <c r="CK915"/>
      <c r="CL915"/>
      <c r="CM915"/>
    </row>
    <row r="916" spans="87:91" x14ac:dyDescent="0.25">
      <c r="CI916"/>
      <c r="CJ916"/>
      <c r="CK916"/>
      <c r="CL916"/>
      <c r="CM916"/>
    </row>
    <row r="917" spans="87:91" x14ac:dyDescent="0.25">
      <c r="CI917"/>
      <c r="CJ917"/>
      <c r="CK917"/>
      <c r="CL917"/>
      <c r="CM917"/>
    </row>
    <row r="918" spans="87:91" x14ac:dyDescent="0.25">
      <c r="CI918"/>
      <c r="CJ918"/>
      <c r="CK918"/>
      <c r="CL918"/>
      <c r="CM918"/>
    </row>
    <row r="919" spans="87:91" x14ac:dyDescent="0.25">
      <c r="CI919"/>
      <c r="CJ919"/>
      <c r="CK919"/>
      <c r="CL919"/>
      <c r="CM919"/>
    </row>
    <row r="920" spans="87:91" x14ac:dyDescent="0.25">
      <c r="CI920"/>
      <c r="CJ920"/>
      <c r="CK920"/>
      <c r="CL920"/>
      <c r="CM920"/>
    </row>
    <row r="921" spans="87:91" x14ac:dyDescent="0.25">
      <c r="CI921"/>
      <c r="CJ921"/>
      <c r="CK921"/>
      <c r="CL921"/>
      <c r="CM921"/>
    </row>
    <row r="922" spans="87:91" x14ac:dyDescent="0.25">
      <c r="CI922"/>
      <c r="CJ922"/>
      <c r="CK922"/>
      <c r="CL922"/>
      <c r="CM922"/>
    </row>
    <row r="923" spans="87:91" x14ac:dyDescent="0.25">
      <c r="CI923"/>
      <c r="CJ923"/>
      <c r="CK923"/>
      <c r="CL923"/>
      <c r="CM923"/>
    </row>
    <row r="924" spans="87:91" x14ac:dyDescent="0.25">
      <c r="CI924"/>
      <c r="CJ924"/>
      <c r="CK924"/>
      <c r="CL924"/>
      <c r="CM924"/>
    </row>
    <row r="925" spans="87:91" x14ac:dyDescent="0.25">
      <c r="CI925"/>
      <c r="CJ925"/>
      <c r="CK925"/>
      <c r="CL925"/>
      <c r="CM925"/>
    </row>
    <row r="926" spans="87:91" x14ac:dyDescent="0.25">
      <c r="CI926"/>
      <c r="CJ926"/>
      <c r="CK926"/>
      <c r="CL926"/>
      <c r="CM926"/>
    </row>
    <row r="927" spans="87:91" x14ac:dyDescent="0.25">
      <c r="CI927"/>
      <c r="CJ927"/>
      <c r="CK927"/>
      <c r="CL927"/>
      <c r="CM927"/>
    </row>
    <row r="928" spans="87:91" x14ac:dyDescent="0.25">
      <c r="CI928"/>
      <c r="CJ928"/>
      <c r="CK928"/>
      <c r="CL928"/>
      <c r="CM928"/>
    </row>
    <row r="929" spans="87:91" x14ac:dyDescent="0.25">
      <c r="CI929"/>
      <c r="CJ929"/>
      <c r="CK929"/>
      <c r="CL929"/>
      <c r="CM929"/>
    </row>
    <row r="930" spans="87:91" x14ac:dyDescent="0.25">
      <c r="CI930"/>
      <c r="CJ930"/>
      <c r="CK930"/>
      <c r="CL930"/>
      <c r="CM930"/>
    </row>
    <row r="931" spans="87:91" x14ac:dyDescent="0.25">
      <c r="CI931"/>
      <c r="CJ931"/>
      <c r="CK931"/>
      <c r="CL931"/>
      <c r="CM931"/>
    </row>
    <row r="932" spans="87:91" x14ac:dyDescent="0.25">
      <c r="CI932"/>
      <c r="CJ932"/>
      <c r="CK932"/>
      <c r="CL932"/>
      <c r="CM932"/>
    </row>
    <row r="933" spans="87:91" x14ac:dyDescent="0.25">
      <c r="CI933"/>
      <c r="CJ933"/>
      <c r="CK933"/>
      <c r="CL933"/>
      <c r="CM933"/>
    </row>
    <row r="934" spans="87:91" x14ac:dyDescent="0.25">
      <c r="CI934"/>
      <c r="CJ934"/>
      <c r="CK934"/>
      <c r="CL934"/>
      <c r="CM934"/>
    </row>
    <row r="935" spans="87:91" x14ac:dyDescent="0.25">
      <c r="CI935"/>
      <c r="CJ935"/>
      <c r="CK935"/>
      <c r="CL935"/>
      <c r="CM935"/>
    </row>
    <row r="936" spans="87:91" x14ac:dyDescent="0.25">
      <c r="CI936"/>
      <c r="CJ936"/>
      <c r="CK936"/>
      <c r="CL936"/>
      <c r="CM936"/>
    </row>
    <row r="937" spans="87:91" x14ac:dyDescent="0.25">
      <c r="CI937"/>
      <c r="CJ937"/>
      <c r="CK937"/>
      <c r="CL937"/>
      <c r="CM937"/>
    </row>
    <row r="938" spans="87:91" x14ac:dyDescent="0.25">
      <c r="CI938"/>
      <c r="CJ938"/>
      <c r="CK938"/>
      <c r="CL938"/>
      <c r="CM938"/>
    </row>
    <row r="939" spans="87:91" x14ac:dyDescent="0.25">
      <c r="CI939"/>
      <c r="CJ939"/>
      <c r="CK939"/>
      <c r="CL939"/>
      <c r="CM939"/>
    </row>
    <row r="940" spans="87:91" x14ac:dyDescent="0.25">
      <c r="CI940"/>
      <c r="CJ940"/>
      <c r="CK940"/>
      <c r="CL940"/>
      <c r="CM940"/>
    </row>
    <row r="941" spans="87:91" x14ac:dyDescent="0.25">
      <c r="CI941"/>
      <c r="CJ941"/>
      <c r="CK941"/>
      <c r="CL941"/>
      <c r="CM941"/>
    </row>
    <row r="942" spans="87:91" x14ac:dyDescent="0.25">
      <c r="CI942"/>
      <c r="CJ942"/>
      <c r="CK942"/>
      <c r="CL942"/>
      <c r="CM942"/>
    </row>
    <row r="943" spans="87:91" x14ac:dyDescent="0.25">
      <c r="CI943"/>
      <c r="CJ943"/>
      <c r="CK943"/>
      <c r="CL943"/>
      <c r="CM943"/>
    </row>
    <row r="944" spans="87:91" x14ac:dyDescent="0.25">
      <c r="CI944"/>
      <c r="CJ944"/>
      <c r="CK944"/>
      <c r="CL944"/>
      <c r="CM944"/>
    </row>
    <row r="945" spans="87:91" x14ac:dyDescent="0.25">
      <c r="CI945"/>
      <c r="CJ945"/>
      <c r="CK945"/>
      <c r="CL945"/>
      <c r="CM945"/>
    </row>
    <row r="946" spans="87:91" x14ac:dyDescent="0.25">
      <c r="CI946"/>
      <c r="CJ946"/>
      <c r="CK946"/>
      <c r="CL946"/>
      <c r="CM946"/>
    </row>
    <row r="947" spans="87:91" x14ac:dyDescent="0.25">
      <c r="CI947"/>
      <c r="CJ947"/>
      <c r="CK947"/>
      <c r="CL947"/>
      <c r="CM947"/>
    </row>
    <row r="948" spans="87:91" x14ac:dyDescent="0.25">
      <c r="CI948"/>
      <c r="CJ948"/>
      <c r="CK948"/>
      <c r="CL948"/>
      <c r="CM948"/>
    </row>
    <row r="949" spans="87:91" x14ac:dyDescent="0.25">
      <c r="CI949"/>
      <c r="CJ949"/>
      <c r="CK949"/>
      <c r="CL949"/>
      <c r="CM949"/>
    </row>
    <row r="950" spans="87:91" x14ac:dyDescent="0.25">
      <c r="CI950"/>
      <c r="CJ950"/>
      <c r="CK950"/>
      <c r="CL950"/>
      <c r="CM950"/>
    </row>
    <row r="951" spans="87:91" x14ac:dyDescent="0.25">
      <c r="CI951"/>
      <c r="CJ951"/>
      <c r="CK951"/>
      <c r="CL951"/>
      <c r="CM951"/>
    </row>
    <row r="952" spans="87:91" x14ac:dyDescent="0.25">
      <c r="CI952"/>
      <c r="CJ952"/>
      <c r="CK952"/>
      <c r="CL952"/>
      <c r="CM952"/>
    </row>
    <row r="953" spans="87:91" x14ac:dyDescent="0.25">
      <c r="CI953"/>
      <c r="CJ953"/>
      <c r="CK953"/>
      <c r="CL953"/>
      <c r="CM953"/>
    </row>
    <row r="954" spans="87:91" x14ac:dyDescent="0.25">
      <c r="CI954"/>
      <c r="CJ954"/>
      <c r="CK954"/>
      <c r="CL954"/>
      <c r="CM954"/>
    </row>
    <row r="955" spans="87:91" x14ac:dyDescent="0.25">
      <c r="CI955"/>
      <c r="CJ955"/>
      <c r="CK955"/>
      <c r="CL955"/>
      <c r="CM955"/>
    </row>
    <row r="956" spans="87:91" x14ac:dyDescent="0.25">
      <c r="CI956"/>
      <c r="CJ956"/>
      <c r="CK956"/>
      <c r="CL956"/>
      <c r="CM956"/>
    </row>
    <row r="957" spans="87:91" x14ac:dyDescent="0.25">
      <c r="CI957"/>
      <c r="CJ957"/>
      <c r="CK957"/>
      <c r="CL957"/>
      <c r="CM957"/>
    </row>
    <row r="958" spans="87:91" x14ac:dyDescent="0.25">
      <c r="CI958"/>
      <c r="CJ958"/>
      <c r="CK958"/>
      <c r="CL958"/>
      <c r="CM958"/>
    </row>
    <row r="959" spans="87:91" x14ac:dyDescent="0.25">
      <c r="CI959"/>
      <c r="CJ959"/>
      <c r="CK959"/>
      <c r="CL959"/>
      <c r="CM959"/>
    </row>
    <row r="960" spans="87:91" x14ac:dyDescent="0.25">
      <c r="CI960"/>
      <c r="CJ960"/>
      <c r="CK960"/>
      <c r="CL960"/>
      <c r="CM960"/>
    </row>
    <row r="961" spans="87:91" x14ac:dyDescent="0.25">
      <c r="CI961"/>
      <c r="CJ961"/>
      <c r="CK961"/>
      <c r="CL961"/>
      <c r="CM961"/>
    </row>
    <row r="962" spans="87:91" x14ac:dyDescent="0.25">
      <c r="CI962"/>
      <c r="CJ962"/>
      <c r="CK962"/>
      <c r="CL962"/>
      <c r="CM962"/>
    </row>
    <row r="963" spans="87:91" x14ac:dyDescent="0.25">
      <c r="CI963"/>
      <c r="CJ963"/>
      <c r="CK963"/>
      <c r="CL963"/>
      <c r="CM963"/>
    </row>
    <row r="964" spans="87:91" x14ac:dyDescent="0.25">
      <c r="CI964"/>
      <c r="CJ964"/>
      <c r="CK964"/>
      <c r="CL964"/>
      <c r="CM964"/>
    </row>
    <row r="965" spans="87:91" x14ac:dyDescent="0.25">
      <c r="CI965"/>
      <c r="CJ965"/>
      <c r="CK965"/>
      <c r="CL965"/>
      <c r="CM965"/>
    </row>
    <row r="966" spans="87:91" x14ac:dyDescent="0.25">
      <c r="CI966"/>
      <c r="CJ966"/>
      <c r="CK966"/>
      <c r="CL966"/>
      <c r="CM966"/>
    </row>
    <row r="967" spans="87:91" x14ac:dyDescent="0.25">
      <c r="CI967"/>
      <c r="CJ967"/>
      <c r="CK967"/>
      <c r="CL967"/>
      <c r="CM967"/>
    </row>
    <row r="968" spans="87:91" x14ac:dyDescent="0.25">
      <c r="CI968"/>
      <c r="CJ968"/>
      <c r="CK968"/>
      <c r="CL968"/>
      <c r="CM968"/>
    </row>
    <row r="969" spans="87:91" x14ac:dyDescent="0.25">
      <c r="CI969"/>
      <c r="CJ969"/>
      <c r="CK969"/>
      <c r="CL969"/>
      <c r="CM969"/>
    </row>
    <row r="970" spans="87:91" x14ac:dyDescent="0.25">
      <c r="CI970"/>
      <c r="CJ970"/>
      <c r="CK970"/>
      <c r="CL970"/>
      <c r="CM970"/>
    </row>
    <row r="971" spans="87:91" x14ac:dyDescent="0.25">
      <c r="CI971"/>
      <c r="CJ971"/>
      <c r="CK971"/>
      <c r="CL971"/>
      <c r="CM971"/>
    </row>
    <row r="972" spans="87:91" x14ac:dyDescent="0.25">
      <c r="CI972"/>
      <c r="CJ972"/>
      <c r="CK972"/>
      <c r="CL972"/>
      <c r="CM972"/>
    </row>
    <row r="973" spans="87:91" x14ac:dyDescent="0.25">
      <c r="CI973"/>
      <c r="CJ973"/>
      <c r="CK973"/>
      <c r="CL973"/>
      <c r="CM973"/>
    </row>
    <row r="974" spans="87:91" x14ac:dyDescent="0.25">
      <c r="CI974"/>
      <c r="CJ974"/>
      <c r="CK974"/>
      <c r="CL974"/>
      <c r="CM974"/>
    </row>
    <row r="975" spans="87:91" x14ac:dyDescent="0.25">
      <c r="CI975"/>
      <c r="CJ975"/>
      <c r="CK975"/>
      <c r="CL975"/>
      <c r="CM975"/>
    </row>
    <row r="976" spans="87:91" x14ac:dyDescent="0.25">
      <c r="CI976"/>
      <c r="CJ976"/>
      <c r="CK976"/>
      <c r="CL976"/>
      <c r="CM976"/>
    </row>
    <row r="977" spans="87:91" x14ac:dyDescent="0.25">
      <c r="CI977"/>
      <c r="CJ977"/>
      <c r="CK977"/>
      <c r="CL977"/>
      <c r="CM977"/>
    </row>
    <row r="978" spans="87:91" x14ac:dyDescent="0.25">
      <c r="CI978"/>
      <c r="CJ978"/>
      <c r="CK978"/>
      <c r="CL978"/>
      <c r="CM978"/>
    </row>
    <row r="979" spans="87:91" x14ac:dyDescent="0.25">
      <c r="CI979"/>
      <c r="CJ979"/>
      <c r="CK979"/>
      <c r="CL979"/>
      <c r="CM979"/>
    </row>
    <row r="980" spans="87:91" x14ac:dyDescent="0.25">
      <c r="CI980"/>
      <c r="CJ980"/>
      <c r="CK980"/>
      <c r="CL980"/>
      <c r="CM980"/>
    </row>
    <row r="981" spans="87:91" x14ac:dyDescent="0.25">
      <c r="CI981"/>
      <c r="CJ981"/>
      <c r="CK981"/>
      <c r="CL981"/>
      <c r="CM981"/>
    </row>
    <row r="982" spans="87:91" x14ac:dyDescent="0.25">
      <c r="CI982"/>
      <c r="CJ982"/>
      <c r="CK982"/>
      <c r="CL982"/>
      <c r="CM982"/>
    </row>
    <row r="983" spans="87:91" x14ac:dyDescent="0.25">
      <c r="CI983"/>
      <c r="CJ983"/>
      <c r="CK983"/>
      <c r="CL983"/>
      <c r="CM983"/>
    </row>
    <row r="984" spans="87:91" x14ac:dyDescent="0.25">
      <c r="CI984"/>
      <c r="CJ984"/>
      <c r="CK984"/>
      <c r="CL984"/>
      <c r="CM984"/>
    </row>
    <row r="985" spans="87:91" x14ac:dyDescent="0.25">
      <c r="CI985"/>
      <c r="CJ985"/>
      <c r="CK985"/>
      <c r="CL985"/>
      <c r="CM985"/>
    </row>
    <row r="986" spans="87:91" x14ac:dyDescent="0.25">
      <c r="CI986"/>
      <c r="CJ986"/>
      <c r="CK986"/>
      <c r="CL986"/>
      <c r="CM986"/>
    </row>
    <row r="987" spans="87:91" x14ac:dyDescent="0.25">
      <c r="CI987"/>
      <c r="CJ987"/>
      <c r="CK987"/>
      <c r="CL987"/>
      <c r="CM987"/>
    </row>
    <row r="988" spans="87:91" x14ac:dyDescent="0.25">
      <c r="CI988"/>
      <c r="CJ988"/>
      <c r="CK988"/>
      <c r="CL988"/>
      <c r="CM988"/>
    </row>
    <row r="989" spans="87:91" x14ac:dyDescent="0.25">
      <c r="CI989"/>
      <c r="CJ989"/>
      <c r="CK989"/>
      <c r="CL989"/>
      <c r="CM989"/>
    </row>
    <row r="990" spans="87:91" x14ac:dyDescent="0.25">
      <c r="CI990"/>
      <c r="CJ990"/>
      <c r="CK990"/>
      <c r="CL990"/>
      <c r="CM990"/>
    </row>
    <row r="991" spans="87:91" x14ac:dyDescent="0.25">
      <c r="CI991"/>
      <c r="CJ991"/>
      <c r="CK991"/>
      <c r="CL991"/>
      <c r="CM991"/>
    </row>
    <row r="992" spans="87:91" x14ac:dyDescent="0.25">
      <c r="CI992"/>
      <c r="CJ992"/>
      <c r="CK992"/>
      <c r="CL992"/>
      <c r="CM992"/>
    </row>
    <row r="993" spans="87:91" x14ac:dyDescent="0.25">
      <c r="CI993"/>
      <c r="CJ993"/>
      <c r="CK993"/>
      <c r="CL993"/>
      <c r="CM993"/>
    </row>
    <row r="994" spans="87:91" x14ac:dyDescent="0.25">
      <c r="CI994"/>
      <c r="CJ994"/>
      <c r="CK994"/>
      <c r="CL994"/>
      <c r="CM994"/>
    </row>
    <row r="995" spans="87:91" x14ac:dyDescent="0.25">
      <c r="CI995"/>
      <c r="CJ995"/>
      <c r="CK995"/>
      <c r="CL995"/>
      <c r="CM995"/>
    </row>
    <row r="996" spans="87:91" x14ac:dyDescent="0.25">
      <c r="CI996"/>
      <c r="CJ996"/>
      <c r="CK996"/>
      <c r="CL996"/>
      <c r="CM996"/>
    </row>
    <row r="997" spans="87:91" x14ac:dyDescent="0.25">
      <c r="CI997"/>
      <c r="CJ997"/>
      <c r="CK997"/>
      <c r="CL997"/>
      <c r="CM997"/>
    </row>
    <row r="998" spans="87:91" x14ac:dyDescent="0.25">
      <c r="CI998"/>
      <c r="CJ998"/>
      <c r="CK998"/>
      <c r="CL998"/>
      <c r="CM998"/>
    </row>
    <row r="999" spans="87:91" x14ac:dyDescent="0.25">
      <c r="CI999"/>
      <c r="CJ999"/>
      <c r="CK999"/>
      <c r="CL999"/>
      <c r="CM999"/>
    </row>
    <row r="1000" spans="87:91" x14ac:dyDescent="0.25">
      <c r="CI1000"/>
      <c r="CJ1000"/>
      <c r="CK1000"/>
      <c r="CL1000"/>
      <c r="CM1000"/>
    </row>
    <row r="1001" spans="87:91" x14ac:dyDescent="0.25">
      <c r="CI1001"/>
      <c r="CJ1001"/>
      <c r="CK1001"/>
      <c r="CL1001"/>
      <c r="CM1001"/>
    </row>
    <row r="1002" spans="87:91" x14ac:dyDescent="0.25">
      <c r="CI1002"/>
      <c r="CJ1002"/>
      <c r="CK1002"/>
      <c r="CL1002"/>
      <c r="CM1002"/>
    </row>
    <row r="1003" spans="87:91" x14ac:dyDescent="0.25">
      <c r="CI1003"/>
      <c r="CJ1003"/>
      <c r="CK1003"/>
      <c r="CL1003"/>
      <c r="CM1003"/>
    </row>
    <row r="1004" spans="87:91" x14ac:dyDescent="0.25">
      <c r="CI1004"/>
      <c r="CJ1004"/>
      <c r="CK1004"/>
      <c r="CL1004"/>
      <c r="CM1004"/>
    </row>
    <row r="1005" spans="87:91" x14ac:dyDescent="0.25">
      <c r="CI1005"/>
      <c r="CJ1005"/>
      <c r="CK1005"/>
      <c r="CL1005"/>
      <c r="CM1005"/>
    </row>
    <row r="1006" spans="87:91" x14ac:dyDescent="0.25">
      <c r="CI1006"/>
      <c r="CJ1006"/>
      <c r="CK1006"/>
      <c r="CL1006"/>
      <c r="CM1006"/>
    </row>
    <row r="1007" spans="87:91" x14ac:dyDescent="0.25">
      <c r="CI1007"/>
      <c r="CJ1007"/>
      <c r="CK1007"/>
      <c r="CL1007"/>
      <c r="CM1007"/>
    </row>
    <row r="1008" spans="87:91" x14ac:dyDescent="0.25">
      <c r="CI1008"/>
      <c r="CJ1008"/>
      <c r="CK1008"/>
      <c r="CL1008"/>
      <c r="CM1008"/>
    </row>
    <row r="1009" spans="87:91" x14ac:dyDescent="0.25">
      <c r="CI1009"/>
      <c r="CJ1009"/>
      <c r="CK1009"/>
      <c r="CL1009"/>
      <c r="CM1009"/>
    </row>
    <row r="1010" spans="87:91" x14ac:dyDescent="0.25">
      <c r="CI1010"/>
      <c r="CJ1010"/>
      <c r="CK1010"/>
      <c r="CL1010"/>
      <c r="CM1010"/>
    </row>
    <row r="1011" spans="87:91" x14ac:dyDescent="0.25">
      <c r="CI1011"/>
      <c r="CJ1011"/>
      <c r="CK1011"/>
      <c r="CL1011"/>
      <c r="CM1011"/>
    </row>
    <row r="1012" spans="87:91" x14ac:dyDescent="0.25">
      <c r="CI1012"/>
      <c r="CJ1012"/>
      <c r="CK1012"/>
      <c r="CL1012"/>
      <c r="CM1012"/>
    </row>
    <row r="1013" spans="87:91" x14ac:dyDescent="0.25">
      <c r="CI1013"/>
      <c r="CJ1013"/>
      <c r="CK1013"/>
      <c r="CL1013"/>
      <c r="CM1013"/>
    </row>
    <row r="1014" spans="87:91" x14ac:dyDescent="0.25">
      <c r="CI1014"/>
      <c r="CJ1014"/>
      <c r="CK1014"/>
      <c r="CL1014"/>
      <c r="CM1014"/>
    </row>
    <row r="1015" spans="87:91" x14ac:dyDescent="0.25">
      <c r="CI1015"/>
      <c r="CJ1015"/>
      <c r="CK1015"/>
      <c r="CL1015"/>
      <c r="CM1015"/>
    </row>
    <row r="1016" spans="87:91" x14ac:dyDescent="0.25">
      <c r="CI1016"/>
      <c r="CJ1016"/>
      <c r="CK1016"/>
      <c r="CL1016"/>
      <c r="CM1016"/>
    </row>
    <row r="1017" spans="87:91" x14ac:dyDescent="0.25">
      <c r="CI1017"/>
      <c r="CJ1017"/>
      <c r="CK1017"/>
      <c r="CL1017"/>
      <c r="CM1017"/>
    </row>
    <row r="1018" spans="87:91" x14ac:dyDescent="0.25">
      <c r="CI1018"/>
      <c r="CJ1018"/>
      <c r="CK1018"/>
      <c r="CL1018"/>
      <c r="CM1018"/>
    </row>
    <row r="1019" spans="87:91" x14ac:dyDescent="0.25">
      <c r="CI1019"/>
      <c r="CJ1019"/>
      <c r="CK1019"/>
      <c r="CL1019"/>
      <c r="CM1019"/>
    </row>
    <row r="1020" spans="87:91" x14ac:dyDescent="0.25">
      <c r="CI1020"/>
      <c r="CJ1020"/>
      <c r="CK1020"/>
      <c r="CL1020"/>
      <c r="CM1020"/>
    </row>
    <row r="1021" spans="87:91" x14ac:dyDescent="0.25">
      <c r="CI1021"/>
      <c r="CJ1021"/>
      <c r="CK1021"/>
      <c r="CL1021"/>
      <c r="CM1021"/>
    </row>
    <row r="1022" spans="87:91" x14ac:dyDescent="0.25">
      <c r="CI1022"/>
      <c r="CJ1022"/>
      <c r="CK1022"/>
      <c r="CL1022"/>
      <c r="CM1022"/>
    </row>
    <row r="1023" spans="87:91" x14ac:dyDescent="0.25">
      <c r="CI1023"/>
      <c r="CJ1023"/>
      <c r="CK1023"/>
      <c r="CL1023"/>
      <c r="CM1023"/>
    </row>
    <row r="1024" spans="87:91" x14ac:dyDescent="0.25">
      <c r="CI1024"/>
      <c r="CJ1024"/>
      <c r="CK1024"/>
      <c r="CL1024"/>
      <c r="CM1024"/>
    </row>
    <row r="1025" spans="87:91" x14ac:dyDescent="0.25">
      <c r="CI1025"/>
      <c r="CJ1025"/>
      <c r="CK1025"/>
      <c r="CL1025"/>
      <c r="CM1025"/>
    </row>
    <row r="1026" spans="87:91" x14ac:dyDescent="0.25">
      <c r="CI1026"/>
      <c r="CJ1026"/>
      <c r="CK1026"/>
      <c r="CL1026"/>
      <c r="CM1026"/>
    </row>
    <row r="1027" spans="87:91" x14ac:dyDescent="0.25">
      <c r="CI1027"/>
      <c r="CJ1027"/>
      <c r="CK1027"/>
      <c r="CL1027"/>
      <c r="CM1027"/>
    </row>
    <row r="1028" spans="87:91" x14ac:dyDescent="0.25">
      <c r="CI1028"/>
      <c r="CJ1028"/>
      <c r="CK1028"/>
      <c r="CL1028"/>
      <c r="CM1028"/>
    </row>
    <row r="1029" spans="87:91" x14ac:dyDescent="0.25">
      <c r="CI1029"/>
      <c r="CJ1029"/>
      <c r="CK1029"/>
      <c r="CL1029"/>
      <c r="CM1029"/>
    </row>
    <row r="1030" spans="87:91" x14ac:dyDescent="0.25">
      <c r="CI1030"/>
      <c r="CJ1030"/>
      <c r="CK1030"/>
      <c r="CL1030"/>
      <c r="CM1030"/>
    </row>
    <row r="1031" spans="87:91" x14ac:dyDescent="0.25">
      <c r="CI1031"/>
      <c r="CJ1031"/>
      <c r="CK1031"/>
      <c r="CL1031"/>
      <c r="CM1031"/>
    </row>
    <row r="1032" spans="87:91" x14ac:dyDescent="0.25">
      <c r="CI1032"/>
      <c r="CJ1032"/>
      <c r="CK1032"/>
      <c r="CL1032"/>
      <c r="CM1032"/>
    </row>
    <row r="1033" spans="87:91" x14ac:dyDescent="0.25">
      <c r="CI1033"/>
      <c r="CJ1033"/>
      <c r="CK1033"/>
      <c r="CL1033"/>
      <c r="CM1033"/>
    </row>
    <row r="1034" spans="87:91" x14ac:dyDescent="0.25">
      <c r="CI1034"/>
      <c r="CJ1034"/>
      <c r="CK1034"/>
      <c r="CL1034"/>
      <c r="CM1034"/>
    </row>
    <row r="1035" spans="87:91" x14ac:dyDescent="0.25">
      <c r="CI1035"/>
      <c r="CJ1035"/>
      <c r="CK1035"/>
      <c r="CL1035"/>
      <c r="CM1035"/>
    </row>
    <row r="1036" spans="87:91" x14ac:dyDescent="0.25">
      <c r="CI1036"/>
      <c r="CJ1036"/>
      <c r="CK1036"/>
      <c r="CL1036"/>
      <c r="CM1036"/>
    </row>
    <row r="1037" spans="87:91" x14ac:dyDescent="0.25">
      <c r="CI1037"/>
      <c r="CJ1037"/>
      <c r="CK1037"/>
      <c r="CL1037"/>
      <c r="CM1037"/>
    </row>
    <row r="1038" spans="87:91" x14ac:dyDescent="0.25">
      <c r="CI1038"/>
      <c r="CJ1038"/>
      <c r="CK1038"/>
      <c r="CL1038"/>
      <c r="CM1038"/>
    </row>
    <row r="1039" spans="87:91" x14ac:dyDescent="0.25">
      <c r="CI1039"/>
      <c r="CJ1039"/>
      <c r="CK1039"/>
      <c r="CL1039"/>
      <c r="CM1039"/>
    </row>
    <row r="1040" spans="87:91" x14ac:dyDescent="0.25">
      <c r="CI1040"/>
      <c r="CJ1040"/>
      <c r="CK1040"/>
      <c r="CL1040"/>
      <c r="CM1040"/>
    </row>
    <row r="1041" spans="87:91" x14ac:dyDescent="0.25">
      <c r="CI1041"/>
      <c r="CJ1041"/>
      <c r="CK1041"/>
      <c r="CL1041"/>
      <c r="CM1041"/>
    </row>
    <row r="1042" spans="87:91" x14ac:dyDescent="0.25">
      <c r="CI1042"/>
      <c r="CJ1042"/>
      <c r="CK1042"/>
      <c r="CL1042"/>
      <c r="CM1042"/>
    </row>
    <row r="1043" spans="87:91" x14ac:dyDescent="0.25">
      <c r="CI1043"/>
      <c r="CJ1043"/>
      <c r="CK1043"/>
      <c r="CL1043"/>
      <c r="CM1043"/>
    </row>
    <row r="1044" spans="87:91" x14ac:dyDescent="0.25">
      <c r="CI1044"/>
      <c r="CJ1044"/>
      <c r="CK1044"/>
      <c r="CL1044"/>
      <c r="CM1044"/>
    </row>
    <row r="1045" spans="87:91" x14ac:dyDescent="0.25">
      <c r="CI1045"/>
      <c r="CJ1045"/>
      <c r="CK1045"/>
      <c r="CL1045"/>
      <c r="CM1045"/>
    </row>
    <row r="1046" spans="87:91" x14ac:dyDescent="0.25">
      <c r="CI1046"/>
      <c r="CJ1046"/>
      <c r="CK1046"/>
      <c r="CL1046"/>
      <c r="CM1046"/>
    </row>
    <row r="1047" spans="87:91" x14ac:dyDescent="0.25">
      <c r="CI1047"/>
      <c r="CJ1047"/>
      <c r="CK1047"/>
      <c r="CL1047"/>
      <c r="CM1047"/>
    </row>
    <row r="1048" spans="87:91" x14ac:dyDescent="0.25">
      <c r="CI1048"/>
      <c r="CJ1048"/>
      <c r="CK1048"/>
      <c r="CL1048"/>
      <c r="CM1048"/>
    </row>
    <row r="1049" spans="87:91" x14ac:dyDescent="0.25">
      <c r="CI1049"/>
      <c r="CJ1049"/>
      <c r="CK1049"/>
      <c r="CL1049"/>
      <c r="CM1049"/>
    </row>
    <row r="1050" spans="87:91" x14ac:dyDescent="0.25">
      <c r="CI1050"/>
      <c r="CJ1050"/>
      <c r="CK1050"/>
      <c r="CL1050"/>
      <c r="CM1050"/>
    </row>
    <row r="1051" spans="87:91" x14ac:dyDescent="0.25">
      <c r="CI1051"/>
      <c r="CJ1051"/>
      <c r="CK1051"/>
      <c r="CL1051"/>
      <c r="CM1051"/>
    </row>
    <row r="1052" spans="87:91" x14ac:dyDescent="0.25">
      <c r="CI1052"/>
      <c r="CJ1052"/>
      <c r="CK1052"/>
      <c r="CL1052"/>
      <c r="CM1052"/>
    </row>
    <row r="1053" spans="87:91" x14ac:dyDescent="0.25">
      <c r="CI1053"/>
      <c r="CJ1053"/>
      <c r="CK1053"/>
      <c r="CL1053"/>
      <c r="CM1053"/>
    </row>
    <row r="1054" spans="87:91" x14ac:dyDescent="0.25">
      <c r="CI1054"/>
      <c r="CJ1054"/>
      <c r="CK1054"/>
      <c r="CL1054"/>
      <c r="CM1054"/>
    </row>
    <row r="1055" spans="87:91" x14ac:dyDescent="0.25">
      <c r="CI1055"/>
      <c r="CJ1055"/>
      <c r="CK1055"/>
      <c r="CL1055"/>
      <c r="CM1055"/>
    </row>
    <row r="1056" spans="87:91" x14ac:dyDescent="0.25">
      <c r="CI1056"/>
      <c r="CJ1056"/>
      <c r="CK1056"/>
      <c r="CL1056"/>
      <c r="CM1056"/>
    </row>
    <row r="1057" spans="87:91" x14ac:dyDescent="0.25">
      <c r="CI1057"/>
      <c r="CJ1057"/>
      <c r="CK1057"/>
      <c r="CL1057"/>
      <c r="CM1057"/>
    </row>
    <row r="1058" spans="87:91" x14ac:dyDescent="0.25">
      <c r="CI1058"/>
      <c r="CJ1058"/>
      <c r="CK1058"/>
      <c r="CL1058"/>
      <c r="CM1058"/>
    </row>
    <row r="1059" spans="87:91" x14ac:dyDescent="0.25">
      <c r="CI1059"/>
      <c r="CJ1059"/>
      <c r="CK1059"/>
      <c r="CL1059"/>
      <c r="CM1059"/>
    </row>
    <row r="1060" spans="87:91" x14ac:dyDescent="0.25">
      <c r="CI1060"/>
      <c r="CJ1060"/>
      <c r="CK1060"/>
      <c r="CL1060"/>
      <c r="CM1060"/>
    </row>
    <row r="1061" spans="87:91" x14ac:dyDescent="0.25">
      <c r="CI1061"/>
      <c r="CJ1061"/>
      <c r="CK1061"/>
      <c r="CL1061"/>
      <c r="CM1061"/>
    </row>
    <row r="1062" spans="87:91" x14ac:dyDescent="0.25">
      <c r="CI1062"/>
      <c r="CJ1062"/>
      <c r="CK1062"/>
      <c r="CL1062"/>
      <c r="CM1062"/>
    </row>
    <row r="1063" spans="87:91" x14ac:dyDescent="0.25">
      <c r="CI1063"/>
      <c r="CJ1063"/>
      <c r="CK1063"/>
      <c r="CL1063"/>
      <c r="CM1063"/>
    </row>
    <row r="1064" spans="87:91" x14ac:dyDescent="0.25">
      <c r="CI1064"/>
      <c r="CJ1064"/>
      <c r="CK1064"/>
      <c r="CL1064"/>
      <c r="CM1064"/>
    </row>
    <row r="1065" spans="87:91" x14ac:dyDescent="0.25">
      <c r="CI1065"/>
      <c r="CJ1065"/>
      <c r="CK1065"/>
      <c r="CL1065"/>
      <c r="CM1065"/>
    </row>
    <row r="1066" spans="87:91" x14ac:dyDescent="0.25">
      <c r="CI1066"/>
      <c r="CJ1066"/>
      <c r="CK1066"/>
      <c r="CL1066"/>
      <c r="CM1066"/>
    </row>
    <row r="1067" spans="87:91" x14ac:dyDescent="0.25">
      <c r="CI1067"/>
      <c r="CJ1067"/>
      <c r="CK1067"/>
      <c r="CL1067"/>
      <c r="CM1067"/>
    </row>
    <row r="1068" spans="87:91" x14ac:dyDescent="0.25">
      <c r="CI1068"/>
      <c r="CJ1068"/>
      <c r="CK1068"/>
      <c r="CL1068"/>
      <c r="CM1068"/>
    </row>
    <row r="1069" spans="87:91" x14ac:dyDescent="0.25">
      <c r="CI1069"/>
      <c r="CJ1069"/>
      <c r="CK1069"/>
      <c r="CL1069"/>
      <c r="CM1069"/>
    </row>
    <row r="1070" spans="87:91" x14ac:dyDescent="0.25">
      <c r="CI1070"/>
      <c r="CJ1070"/>
      <c r="CK1070"/>
      <c r="CL1070"/>
      <c r="CM1070"/>
    </row>
    <row r="1071" spans="87:91" x14ac:dyDescent="0.25">
      <c r="CI1071"/>
      <c r="CJ1071"/>
      <c r="CK1071"/>
      <c r="CL1071"/>
      <c r="CM1071"/>
    </row>
    <row r="1072" spans="87:91" x14ac:dyDescent="0.25">
      <c r="CI1072"/>
      <c r="CJ1072"/>
      <c r="CK1072"/>
      <c r="CL1072"/>
      <c r="CM1072"/>
    </row>
    <row r="1073" spans="87:91" x14ac:dyDescent="0.25">
      <c r="CI1073"/>
      <c r="CJ1073"/>
      <c r="CK1073"/>
      <c r="CL1073"/>
      <c r="CM1073"/>
    </row>
    <row r="1074" spans="87:91" x14ac:dyDescent="0.25">
      <c r="CI1074"/>
      <c r="CJ1074"/>
      <c r="CK1074"/>
      <c r="CL1074"/>
      <c r="CM1074"/>
    </row>
    <row r="1075" spans="87:91" x14ac:dyDescent="0.25">
      <c r="CI1075"/>
      <c r="CJ1075"/>
      <c r="CK1075"/>
      <c r="CL1075"/>
      <c r="CM1075"/>
    </row>
    <row r="1076" spans="87:91" x14ac:dyDescent="0.25">
      <c r="CI1076"/>
      <c r="CJ1076"/>
      <c r="CK1076"/>
      <c r="CL1076"/>
      <c r="CM1076"/>
    </row>
    <row r="1077" spans="87:91" x14ac:dyDescent="0.25">
      <c r="CI1077"/>
      <c r="CJ1077"/>
      <c r="CK1077"/>
      <c r="CL1077"/>
      <c r="CM1077"/>
    </row>
    <row r="1078" spans="87:91" x14ac:dyDescent="0.25">
      <c r="CI1078"/>
      <c r="CJ1078"/>
      <c r="CK1078"/>
      <c r="CL1078"/>
      <c r="CM1078"/>
    </row>
    <row r="1079" spans="87:91" x14ac:dyDescent="0.25">
      <c r="CI1079"/>
      <c r="CJ1079"/>
      <c r="CK1079"/>
      <c r="CL1079"/>
      <c r="CM1079"/>
    </row>
    <row r="1080" spans="87:91" x14ac:dyDescent="0.25">
      <c r="CI1080"/>
      <c r="CJ1080"/>
      <c r="CK1080"/>
      <c r="CL1080"/>
      <c r="CM1080"/>
    </row>
    <row r="1081" spans="87:91" x14ac:dyDescent="0.25">
      <c r="CI1081"/>
      <c r="CJ1081"/>
      <c r="CK1081"/>
      <c r="CL1081"/>
      <c r="CM1081"/>
    </row>
    <row r="1082" spans="87:91" x14ac:dyDescent="0.25">
      <c r="CI1082"/>
      <c r="CJ1082"/>
      <c r="CK1082"/>
      <c r="CL1082"/>
      <c r="CM1082"/>
    </row>
    <row r="1083" spans="87:91" x14ac:dyDescent="0.25">
      <c r="CI1083"/>
      <c r="CJ1083"/>
      <c r="CK1083"/>
      <c r="CL1083"/>
      <c r="CM1083"/>
    </row>
    <row r="1084" spans="87:91" x14ac:dyDescent="0.25">
      <c r="CI1084"/>
      <c r="CJ1084"/>
      <c r="CK1084"/>
      <c r="CL1084"/>
      <c r="CM1084"/>
    </row>
    <row r="1085" spans="87:91" x14ac:dyDescent="0.25">
      <c r="CI1085"/>
      <c r="CJ1085"/>
      <c r="CK1085"/>
      <c r="CL1085"/>
      <c r="CM1085"/>
    </row>
    <row r="1086" spans="87:91" x14ac:dyDescent="0.25">
      <c r="CI1086"/>
      <c r="CJ1086"/>
      <c r="CK1086"/>
      <c r="CL1086"/>
      <c r="CM1086"/>
    </row>
    <row r="1087" spans="87:91" x14ac:dyDescent="0.25">
      <c r="CI1087"/>
      <c r="CJ1087"/>
      <c r="CK1087"/>
      <c r="CL1087"/>
      <c r="CM1087"/>
    </row>
    <row r="1088" spans="87:91" x14ac:dyDescent="0.25">
      <c r="CI1088"/>
      <c r="CJ1088"/>
      <c r="CK1088"/>
      <c r="CL1088"/>
      <c r="CM1088"/>
    </row>
    <row r="1089" spans="87:91" x14ac:dyDescent="0.25">
      <c r="CI1089"/>
      <c r="CJ1089"/>
      <c r="CK1089"/>
      <c r="CL1089"/>
      <c r="CM1089"/>
    </row>
    <row r="1090" spans="87:91" x14ac:dyDescent="0.25">
      <c r="CI1090"/>
      <c r="CJ1090"/>
      <c r="CK1090"/>
      <c r="CL1090"/>
      <c r="CM1090"/>
    </row>
    <row r="1091" spans="87:91" x14ac:dyDescent="0.25">
      <c r="CI1091"/>
      <c r="CJ1091"/>
      <c r="CK1091"/>
      <c r="CL1091"/>
      <c r="CM1091"/>
    </row>
    <row r="1092" spans="87:91" x14ac:dyDescent="0.25">
      <c r="CI1092"/>
      <c r="CJ1092"/>
      <c r="CK1092"/>
      <c r="CL1092"/>
      <c r="CM1092"/>
    </row>
    <row r="1093" spans="87:91" x14ac:dyDescent="0.25">
      <c r="CI1093"/>
      <c r="CJ1093"/>
      <c r="CK1093"/>
      <c r="CL1093"/>
      <c r="CM1093"/>
    </row>
    <row r="1094" spans="87:91" x14ac:dyDescent="0.25">
      <c r="CI1094"/>
      <c r="CJ1094"/>
      <c r="CK1094"/>
      <c r="CL1094"/>
      <c r="CM1094"/>
    </row>
    <row r="1095" spans="87:91" x14ac:dyDescent="0.25">
      <c r="CI1095"/>
      <c r="CJ1095"/>
      <c r="CK1095"/>
      <c r="CL1095"/>
      <c r="CM1095"/>
    </row>
    <row r="1096" spans="87:91" x14ac:dyDescent="0.25">
      <c r="CI1096"/>
      <c r="CJ1096"/>
      <c r="CK1096"/>
      <c r="CL1096"/>
      <c r="CM1096"/>
    </row>
    <row r="1097" spans="87:91" x14ac:dyDescent="0.25">
      <c r="CI1097"/>
      <c r="CJ1097"/>
      <c r="CK1097"/>
      <c r="CL1097"/>
      <c r="CM1097"/>
    </row>
    <row r="1098" spans="87:91" x14ac:dyDescent="0.25">
      <c r="CI1098"/>
      <c r="CJ1098"/>
      <c r="CK1098"/>
      <c r="CL1098"/>
      <c r="CM1098"/>
    </row>
    <row r="1099" spans="87:91" x14ac:dyDescent="0.25">
      <c r="CI1099"/>
      <c r="CJ1099"/>
      <c r="CK1099"/>
      <c r="CL1099"/>
      <c r="CM1099"/>
    </row>
    <row r="1100" spans="87:91" x14ac:dyDescent="0.25">
      <c r="CI1100"/>
      <c r="CJ1100"/>
      <c r="CK1100"/>
      <c r="CL1100"/>
      <c r="CM1100"/>
    </row>
    <row r="1101" spans="87:91" x14ac:dyDescent="0.25">
      <c r="CI1101"/>
      <c r="CJ1101"/>
      <c r="CK1101"/>
      <c r="CL1101"/>
      <c r="CM1101"/>
    </row>
    <row r="1102" spans="87:91" x14ac:dyDescent="0.25">
      <c r="CI1102"/>
      <c r="CJ1102"/>
      <c r="CK1102"/>
      <c r="CL1102"/>
      <c r="CM1102"/>
    </row>
    <row r="1103" spans="87:91" x14ac:dyDescent="0.25">
      <c r="CI1103"/>
      <c r="CJ1103"/>
      <c r="CK1103"/>
      <c r="CL1103"/>
      <c r="CM1103"/>
    </row>
    <row r="1104" spans="87:91" x14ac:dyDescent="0.25">
      <c r="CI1104"/>
      <c r="CJ1104"/>
      <c r="CK1104"/>
      <c r="CL1104"/>
      <c r="CM1104"/>
    </row>
    <row r="1105" spans="87:91" x14ac:dyDescent="0.25">
      <c r="CI1105"/>
      <c r="CJ1105"/>
      <c r="CK1105"/>
      <c r="CL1105"/>
      <c r="CM1105"/>
    </row>
    <row r="1106" spans="87:91" x14ac:dyDescent="0.25">
      <c r="CI1106"/>
      <c r="CJ1106"/>
      <c r="CK1106"/>
      <c r="CL1106"/>
      <c r="CM1106"/>
    </row>
    <row r="1107" spans="87:91" x14ac:dyDescent="0.25">
      <c r="CI1107"/>
      <c r="CJ1107"/>
      <c r="CK1107"/>
      <c r="CL1107"/>
      <c r="CM1107"/>
    </row>
    <row r="1108" spans="87:91" x14ac:dyDescent="0.25">
      <c r="CI1108"/>
      <c r="CJ1108"/>
      <c r="CK1108"/>
      <c r="CL1108"/>
      <c r="CM1108"/>
    </row>
    <row r="1109" spans="87:91" x14ac:dyDescent="0.25">
      <c r="CI1109"/>
      <c r="CJ1109"/>
      <c r="CK1109"/>
      <c r="CL1109"/>
      <c r="CM1109"/>
    </row>
    <row r="1110" spans="87:91" x14ac:dyDescent="0.25">
      <c r="CI1110"/>
      <c r="CJ1110"/>
      <c r="CK1110"/>
      <c r="CL1110"/>
      <c r="CM1110"/>
    </row>
    <row r="1111" spans="87:91" x14ac:dyDescent="0.25">
      <c r="CI1111"/>
      <c r="CJ1111"/>
      <c r="CK1111"/>
      <c r="CL1111"/>
      <c r="CM1111"/>
    </row>
    <row r="1112" spans="87:91" x14ac:dyDescent="0.25">
      <c r="CI1112"/>
      <c r="CJ1112"/>
      <c r="CK1112"/>
      <c r="CL1112"/>
      <c r="CM1112"/>
    </row>
    <row r="1113" spans="87:91" x14ac:dyDescent="0.25">
      <c r="CI1113"/>
      <c r="CJ1113"/>
      <c r="CK1113"/>
      <c r="CL1113"/>
      <c r="CM1113"/>
    </row>
    <row r="1114" spans="87:91" x14ac:dyDescent="0.25">
      <c r="CI1114"/>
      <c r="CJ1114"/>
      <c r="CK1114"/>
      <c r="CL1114"/>
      <c r="CM1114"/>
    </row>
    <row r="1115" spans="87:91" x14ac:dyDescent="0.25">
      <c r="CI1115"/>
      <c r="CJ1115"/>
      <c r="CK1115"/>
      <c r="CL1115"/>
      <c r="CM1115"/>
    </row>
    <row r="1116" spans="87:91" x14ac:dyDescent="0.25">
      <c r="CI1116"/>
      <c r="CJ1116"/>
      <c r="CK1116"/>
      <c r="CL1116"/>
      <c r="CM1116"/>
    </row>
    <row r="1117" spans="87:91" x14ac:dyDescent="0.25">
      <c r="CI1117"/>
      <c r="CJ1117"/>
      <c r="CK1117"/>
      <c r="CL1117"/>
      <c r="CM1117"/>
    </row>
    <row r="1118" spans="87:91" x14ac:dyDescent="0.25">
      <c r="CI1118"/>
      <c r="CJ1118"/>
      <c r="CK1118"/>
      <c r="CL1118"/>
      <c r="CM1118"/>
    </row>
    <row r="1119" spans="87:91" x14ac:dyDescent="0.25">
      <c r="CI1119"/>
      <c r="CJ1119"/>
      <c r="CK1119"/>
      <c r="CL1119"/>
      <c r="CM1119"/>
    </row>
    <row r="1120" spans="87:91" x14ac:dyDescent="0.25">
      <c r="CI1120"/>
      <c r="CJ1120"/>
      <c r="CK1120"/>
      <c r="CL1120"/>
      <c r="CM1120"/>
    </row>
    <row r="1121" spans="87:91" x14ac:dyDescent="0.25">
      <c r="CI1121"/>
      <c r="CJ1121"/>
      <c r="CK1121"/>
      <c r="CL1121"/>
      <c r="CM1121"/>
    </row>
    <row r="1122" spans="87:91" x14ac:dyDescent="0.25">
      <c r="CI1122"/>
      <c r="CJ1122"/>
      <c r="CK1122"/>
      <c r="CL1122"/>
      <c r="CM1122"/>
    </row>
    <row r="1123" spans="87:91" x14ac:dyDescent="0.25">
      <c r="CI1123"/>
      <c r="CJ1123"/>
      <c r="CK1123"/>
      <c r="CL1123"/>
      <c r="CM1123"/>
    </row>
    <row r="1124" spans="87:91" x14ac:dyDescent="0.25">
      <c r="CI1124"/>
      <c r="CJ1124"/>
      <c r="CK1124"/>
      <c r="CL1124"/>
      <c r="CM1124"/>
    </row>
    <row r="1125" spans="87:91" x14ac:dyDescent="0.25">
      <c r="CI1125"/>
      <c r="CJ1125"/>
      <c r="CK1125"/>
      <c r="CL1125"/>
      <c r="CM1125"/>
    </row>
    <row r="1126" spans="87:91" x14ac:dyDescent="0.25">
      <c r="CI1126"/>
      <c r="CJ1126"/>
      <c r="CK1126"/>
      <c r="CL1126"/>
      <c r="CM1126"/>
    </row>
    <row r="1127" spans="87:91" x14ac:dyDescent="0.25">
      <c r="CI1127"/>
      <c r="CJ1127"/>
      <c r="CK1127"/>
      <c r="CL1127"/>
      <c r="CM1127"/>
    </row>
    <row r="1128" spans="87:91" x14ac:dyDescent="0.25">
      <c r="CI1128"/>
      <c r="CJ1128"/>
      <c r="CK1128"/>
      <c r="CL1128"/>
      <c r="CM1128"/>
    </row>
    <row r="1129" spans="87:91" x14ac:dyDescent="0.25">
      <c r="CI1129"/>
      <c r="CJ1129"/>
      <c r="CK1129"/>
      <c r="CL1129"/>
      <c r="CM1129"/>
    </row>
    <row r="1130" spans="87:91" x14ac:dyDescent="0.25">
      <c r="CI1130"/>
      <c r="CJ1130"/>
      <c r="CK1130"/>
      <c r="CL1130"/>
      <c r="CM1130"/>
    </row>
    <row r="1131" spans="87:91" x14ac:dyDescent="0.25">
      <c r="CI1131"/>
      <c r="CJ1131"/>
      <c r="CK1131"/>
      <c r="CL1131"/>
      <c r="CM1131"/>
    </row>
    <row r="1132" spans="87:91" x14ac:dyDescent="0.25">
      <c r="CI1132"/>
      <c r="CJ1132"/>
      <c r="CK1132"/>
      <c r="CL1132"/>
      <c r="CM1132"/>
    </row>
    <row r="1133" spans="87:91" x14ac:dyDescent="0.25">
      <c r="CI1133"/>
      <c r="CJ1133"/>
      <c r="CK1133"/>
      <c r="CL1133"/>
      <c r="CM1133"/>
    </row>
    <row r="1134" spans="87:91" x14ac:dyDescent="0.25">
      <c r="CI1134"/>
      <c r="CJ1134"/>
      <c r="CK1134"/>
      <c r="CL1134"/>
      <c r="CM1134"/>
    </row>
    <row r="1135" spans="87:91" x14ac:dyDescent="0.25">
      <c r="CI1135"/>
      <c r="CJ1135"/>
      <c r="CK1135"/>
      <c r="CL1135"/>
      <c r="CM1135"/>
    </row>
    <row r="1136" spans="87:91" x14ac:dyDescent="0.25">
      <c r="CI1136"/>
      <c r="CJ1136"/>
      <c r="CK1136"/>
      <c r="CL1136"/>
      <c r="CM1136"/>
    </row>
    <row r="1137" spans="87:91" x14ac:dyDescent="0.25">
      <c r="CI1137"/>
      <c r="CJ1137"/>
      <c r="CK1137"/>
      <c r="CL1137"/>
      <c r="CM1137"/>
    </row>
    <row r="1138" spans="87:91" x14ac:dyDescent="0.25">
      <c r="CI1138"/>
      <c r="CJ1138"/>
      <c r="CK1138"/>
      <c r="CL1138"/>
      <c r="CM1138"/>
    </row>
    <row r="1139" spans="87:91" x14ac:dyDescent="0.25">
      <c r="CI1139"/>
      <c r="CJ1139"/>
      <c r="CK1139"/>
      <c r="CL1139"/>
      <c r="CM1139"/>
    </row>
    <row r="1140" spans="87:91" x14ac:dyDescent="0.25">
      <c r="CI1140"/>
      <c r="CJ1140"/>
      <c r="CK1140"/>
      <c r="CL1140"/>
      <c r="CM1140"/>
    </row>
    <row r="1141" spans="87:91" x14ac:dyDescent="0.25">
      <c r="CI1141"/>
      <c r="CJ1141"/>
      <c r="CK1141"/>
      <c r="CL1141"/>
      <c r="CM1141"/>
    </row>
    <row r="1142" spans="87:91" x14ac:dyDescent="0.25">
      <c r="CI1142"/>
      <c r="CJ1142"/>
      <c r="CK1142"/>
      <c r="CL1142"/>
      <c r="CM1142"/>
    </row>
    <row r="1143" spans="87:91" x14ac:dyDescent="0.25">
      <c r="CI1143"/>
      <c r="CJ1143"/>
      <c r="CK1143"/>
      <c r="CL1143"/>
      <c r="CM1143"/>
    </row>
    <row r="1144" spans="87:91" x14ac:dyDescent="0.25">
      <c r="CI1144"/>
      <c r="CJ1144"/>
      <c r="CK1144"/>
      <c r="CL1144"/>
      <c r="CM1144"/>
    </row>
    <row r="1145" spans="87:91" x14ac:dyDescent="0.25">
      <c r="CI1145"/>
      <c r="CJ1145"/>
      <c r="CK1145"/>
      <c r="CL1145"/>
      <c r="CM1145"/>
    </row>
    <row r="1146" spans="87:91" x14ac:dyDescent="0.25">
      <c r="CI1146"/>
      <c r="CJ1146"/>
      <c r="CK1146"/>
      <c r="CL1146"/>
      <c r="CM1146"/>
    </row>
    <row r="1147" spans="87:91" x14ac:dyDescent="0.25">
      <c r="CI1147"/>
      <c r="CJ1147"/>
      <c r="CK1147"/>
      <c r="CL1147"/>
      <c r="CM1147"/>
    </row>
    <row r="1148" spans="87:91" x14ac:dyDescent="0.25">
      <c r="CI1148"/>
      <c r="CJ1148"/>
      <c r="CK1148"/>
      <c r="CL1148"/>
      <c r="CM1148"/>
    </row>
    <row r="1149" spans="87:91" x14ac:dyDescent="0.25">
      <c r="CI1149"/>
      <c r="CJ1149"/>
      <c r="CK1149"/>
      <c r="CL1149"/>
      <c r="CM1149"/>
    </row>
    <row r="1150" spans="87:91" x14ac:dyDescent="0.25">
      <c r="CI1150"/>
      <c r="CJ1150"/>
      <c r="CK1150"/>
      <c r="CL1150"/>
      <c r="CM1150"/>
    </row>
    <row r="1151" spans="87:91" x14ac:dyDescent="0.25">
      <c r="CI1151"/>
      <c r="CJ1151"/>
      <c r="CK1151"/>
      <c r="CL1151"/>
      <c r="CM1151"/>
    </row>
    <row r="1152" spans="87:91" x14ac:dyDescent="0.25">
      <c r="CI1152"/>
      <c r="CJ1152"/>
      <c r="CK1152"/>
      <c r="CL1152"/>
      <c r="CM1152"/>
    </row>
    <row r="1153" spans="87:91" x14ac:dyDescent="0.25">
      <c r="CI1153"/>
      <c r="CJ1153"/>
      <c r="CK1153"/>
      <c r="CL1153"/>
      <c r="CM1153"/>
    </row>
    <row r="1154" spans="87:91" x14ac:dyDescent="0.25">
      <c r="CI1154"/>
      <c r="CJ1154"/>
      <c r="CK1154"/>
      <c r="CL1154"/>
      <c r="CM1154"/>
    </row>
    <row r="1155" spans="87:91" x14ac:dyDescent="0.25">
      <c r="CI1155"/>
      <c r="CJ1155"/>
      <c r="CK1155"/>
      <c r="CL1155"/>
      <c r="CM1155"/>
    </row>
    <row r="1156" spans="87:91" x14ac:dyDescent="0.25">
      <c r="CI1156"/>
      <c r="CJ1156"/>
      <c r="CK1156"/>
      <c r="CL1156"/>
      <c r="CM1156"/>
    </row>
    <row r="1157" spans="87:91" x14ac:dyDescent="0.25">
      <c r="CI1157"/>
      <c r="CJ1157"/>
      <c r="CK1157"/>
      <c r="CL1157"/>
      <c r="CM1157"/>
    </row>
    <row r="1158" spans="87:91" x14ac:dyDescent="0.25">
      <c r="CI1158"/>
      <c r="CJ1158"/>
      <c r="CK1158"/>
      <c r="CL1158"/>
      <c r="CM1158"/>
    </row>
    <row r="1159" spans="87:91" x14ac:dyDescent="0.25">
      <c r="CI1159"/>
      <c r="CJ1159"/>
      <c r="CK1159"/>
      <c r="CL1159"/>
      <c r="CM1159"/>
    </row>
    <row r="1160" spans="87:91" x14ac:dyDescent="0.25">
      <c r="CI1160"/>
      <c r="CJ1160"/>
      <c r="CK1160"/>
      <c r="CL1160"/>
      <c r="CM1160"/>
    </row>
    <row r="1161" spans="87:91" x14ac:dyDescent="0.25">
      <c r="CI1161"/>
      <c r="CJ1161"/>
      <c r="CK1161"/>
      <c r="CL1161"/>
      <c r="CM1161"/>
    </row>
    <row r="1162" spans="87:91" x14ac:dyDescent="0.25">
      <c r="CI1162"/>
      <c r="CJ1162"/>
      <c r="CK1162"/>
      <c r="CL1162"/>
      <c r="CM1162"/>
    </row>
    <row r="1163" spans="87:91" x14ac:dyDescent="0.25">
      <c r="CI1163"/>
      <c r="CJ1163"/>
      <c r="CK1163"/>
      <c r="CL1163"/>
      <c r="CM1163"/>
    </row>
    <row r="1164" spans="87:91" x14ac:dyDescent="0.25">
      <c r="CI1164"/>
      <c r="CJ1164"/>
      <c r="CK1164"/>
      <c r="CL1164"/>
      <c r="CM1164"/>
    </row>
    <row r="1165" spans="87:91" x14ac:dyDescent="0.25">
      <c r="CI1165"/>
      <c r="CJ1165"/>
      <c r="CK1165"/>
      <c r="CL1165"/>
      <c r="CM1165"/>
    </row>
    <row r="1166" spans="87:91" x14ac:dyDescent="0.25">
      <c r="CI1166"/>
      <c r="CJ1166"/>
      <c r="CK1166"/>
      <c r="CL1166"/>
      <c r="CM1166"/>
    </row>
    <row r="1167" spans="87:91" x14ac:dyDescent="0.25">
      <c r="CI1167"/>
      <c r="CJ1167"/>
      <c r="CK1167"/>
      <c r="CL1167"/>
      <c r="CM1167"/>
    </row>
    <row r="1168" spans="87:91" x14ac:dyDescent="0.25">
      <c r="CI1168"/>
      <c r="CJ1168"/>
      <c r="CK1168"/>
      <c r="CL1168"/>
      <c r="CM1168"/>
    </row>
    <row r="1169" spans="87:91" x14ac:dyDescent="0.25">
      <c r="CI1169"/>
      <c r="CJ1169"/>
      <c r="CK1169"/>
      <c r="CL1169"/>
      <c r="CM1169"/>
    </row>
    <row r="1170" spans="87:91" x14ac:dyDescent="0.25">
      <c r="CI1170"/>
      <c r="CJ1170"/>
      <c r="CK1170"/>
      <c r="CL1170"/>
      <c r="CM1170"/>
    </row>
    <row r="1171" spans="87:91" x14ac:dyDescent="0.25">
      <c r="CI1171"/>
      <c r="CJ1171"/>
      <c r="CK1171"/>
      <c r="CL1171"/>
      <c r="CM1171"/>
    </row>
    <row r="1172" spans="87:91" x14ac:dyDescent="0.25">
      <c r="CI1172"/>
      <c r="CJ1172"/>
      <c r="CK1172"/>
      <c r="CL1172"/>
      <c r="CM1172"/>
    </row>
    <row r="1173" spans="87:91" x14ac:dyDescent="0.25">
      <c r="CI1173"/>
      <c r="CJ1173"/>
      <c r="CK1173"/>
      <c r="CL1173"/>
      <c r="CM1173"/>
    </row>
    <row r="1174" spans="87:91" x14ac:dyDescent="0.25">
      <c r="CI1174"/>
      <c r="CJ1174"/>
      <c r="CK1174"/>
      <c r="CL1174"/>
      <c r="CM1174"/>
    </row>
    <row r="1175" spans="87:91" x14ac:dyDescent="0.25">
      <c r="CI1175"/>
      <c r="CJ1175"/>
      <c r="CK1175"/>
      <c r="CL1175"/>
      <c r="CM1175"/>
    </row>
    <row r="1176" spans="87:91" x14ac:dyDescent="0.25">
      <c r="CI1176"/>
      <c r="CJ1176"/>
      <c r="CK1176"/>
      <c r="CL1176"/>
      <c r="CM1176"/>
    </row>
    <row r="1177" spans="87:91" x14ac:dyDescent="0.25">
      <c r="CI1177"/>
      <c r="CJ1177"/>
      <c r="CK1177"/>
      <c r="CL1177"/>
      <c r="CM1177"/>
    </row>
    <row r="1178" spans="87:91" x14ac:dyDescent="0.25">
      <c r="CI1178"/>
      <c r="CJ1178"/>
      <c r="CK1178"/>
      <c r="CL1178"/>
      <c r="CM1178"/>
    </row>
    <row r="1179" spans="87:91" x14ac:dyDescent="0.25">
      <c r="CI1179"/>
      <c r="CJ1179"/>
      <c r="CK1179"/>
      <c r="CL1179"/>
      <c r="CM1179"/>
    </row>
    <row r="1180" spans="87:91" x14ac:dyDescent="0.25">
      <c r="CI1180"/>
      <c r="CJ1180"/>
      <c r="CK1180"/>
      <c r="CL1180"/>
      <c r="CM1180"/>
    </row>
    <row r="1181" spans="87:91" x14ac:dyDescent="0.25">
      <c r="CI1181"/>
      <c r="CJ1181"/>
      <c r="CK1181"/>
      <c r="CL1181"/>
      <c r="CM1181"/>
    </row>
    <row r="1182" spans="87:91" x14ac:dyDescent="0.25">
      <c r="CI1182"/>
      <c r="CJ1182"/>
      <c r="CK1182"/>
      <c r="CL1182"/>
      <c r="CM1182"/>
    </row>
    <row r="1183" spans="87:91" x14ac:dyDescent="0.25">
      <c r="CI1183"/>
      <c r="CJ1183"/>
      <c r="CK1183"/>
      <c r="CL1183"/>
      <c r="CM1183"/>
    </row>
    <row r="1184" spans="87:91" x14ac:dyDescent="0.25">
      <c r="CI1184"/>
      <c r="CJ1184"/>
      <c r="CK1184"/>
      <c r="CL1184"/>
      <c r="CM1184"/>
    </row>
    <row r="1185" spans="87:91" x14ac:dyDescent="0.25">
      <c r="CI1185"/>
      <c r="CJ1185"/>
      <c r="CK1185"/>
      <c r="CL1185"/>
      <c r="CM1185"/>
    </row>
    <row r="1186" spans="87:91" x14ac:dyDescent="0.25">
      <c r="CI1186"/>
      <c r="CJ1186"/>
      <c r="CK1186"/>
      <c r="CL1186"/>
      <c r="CM1186"/>
    </row>
    <row r="1187" spans="87:91" x14ac:dyDescent="0.25">
      <c r="CI1187"/>
      <c r="CJ1187"/>
      <c r="CK1187"/>
      <c r="CL1187"/>
      <c r="CM1187"/>
    </row>
    <row r="1188" spans="87:91" x14ac:dyDescent="0.25">
      <c r="CI1188"/>
      <c r="CJ1188"/>
      <c r="CK1188"/>
      <c r="CL1188"/>
      <c r="CM1188"/>
    </row>
    <row r="1189" spans="87:91" x14ac:dyDescent="0.25">
      <c r="CI1189"/>
      <c r="CJ1189"/>
      <c r="CK1189"/>
      <c r="CL1189"/>
      <c r="CM1189"/>
    </row>
    <row r="1190" spans="87:91" x14ac:dyDescent="0.25">
      <c r="CI1190"/>
      <c r="CJ1190"/>
      <c r="CK1190"/>
      <c r="CL1190"/>
      <c r="CM1190"/>
    </row>
    <row r="1191" spans="87:91" x14ac:dyDescent="0.25">
      <c r="CI1191"/>
      <c r="CJ1191"/>
      <c r="CK1191"/>
      <c r="CL1191"/>
      <c r="CM1191"/>
    </row>
    <row r="1192" spans="87:91" x14ac:dyDescent="0.25">
      <c r="CI1192"/>
      <c r="CJ1192"/>
      <c r="CK1192"/>
      <c r="CL1192"/>
      <c r="CM1192"/>
    </row>
    <row r="1193" spans="87:91" x14ac:dyDescent="0.25">
      <c r="CI1193"/>
      <c r="CJ1193"/>
      <c r="CK1193"/>
      <c r="CL1193"/>
      <c r="CM1193"/>
    </row>
    <row r="1194" spans="87:91" x14ac:dyDescent="0.25">
      <c r="CI1194"/>
      <c r="CJ1194"/>
      <c r="CK1194"/>
      <c r="CL1194"/>
      <c r="CM1194"/>
    </row>
    <row r="1195" spans="87:91" x14ac:dyDescent="0.25">
      <c r="CI1195"/>
      <c r="CJ1195"/>
      <c r="CK1195"/>
      <c r="CL1195"/>
      <c r="CM1195"/>
    </row>
    <row r="1196" spans="87:91" x14ac:dyDescent="0.25">
      <c r="CI1196"/>
      <c r="CJ1196"/>
      <c r="CK1196"/>
      <c r="CL1196"/>
      <c r="CM1196"/>
    </row>
    <row r="1197" spans="87:91" x14ac:dyDescent="0.25">
      <c r="CI1197"/>
      <c r="CJ1197"/>
      <c r="CK1197"/>
      <c r="CL1197"/>
      <c r="CM1197"/>
    </row>
    <row r="1198" spans="87:91" x14ac:dyDescent="0.25">
      <c r="CI1198"/>
      <c r="CJ1198"/>
      <c r="CK1198"/>
      <c r="CL1198"/>
      <c r="CM1198"/>
    </row>
    <row r="1199" spans="87:91" x14ac:dyDescent="0.25">
      <c r="CI1199"/>
      <c r="CJ1199"/>
      <c r="CK1199"/>
      <c r="CL1199"/>
      <c r="CM1199"/>
    </row>
    <row r="1200" spans="87:91" x14ac:dyDescent="0.25">
      <c r="CI1200"/>
      <c r="CJ1200"/>
      <c r="CK1200"/>
      <c r="CL1200"/>
      <c r="CM1200"/>
    </row>
    <row r="1201" spans="87:91" x14ac:dyDescent="0.25">
      <c r="CI1201"/>
      <c r="CJ1201"/>
      <c r="CK1201"/>
      <c r="CL1201"/>
      <c r="CM1201"/>
    </row>
    <row r="1202" spans="87:91" x14ac:dyDescent="0.25">
      <c r="CI1202"/>
      <c r="CJ1202"/>
      <c r="CK1202"/>
      <c r="CL1202"/>
      <c r="CM1202"/>
    </row>
    <row r="1203" spans="87:91" x14ac:dyDescent="0.25">
      <c r="CI1203"/>
      <c r="CJ1203"/>
      <c r="CK1203"/>
      <c r="CL1203"/>
      <c r="CM1203"/>
    </row>
    <row r="1204" spans="87:91" x14ac:dyDescent="0.25">
      <c r="CI1204"/>
      <c r="CJ1204"/>
      <c r="CK1204"/>
      <c r="CL1204"/>
      <c r="CM1204"/>
    </row>
    <row r="1205" spans="87:91" x14ac:dyDescent="0.25">
      <c r="CI1205"/>
      <c r="CJ1205"/>
      <c r="CK1205"/>
      <c r="CL1205"/>
      <c r="CM1205"/>
    </row>
    <row r="1206" spans="87:91" x14ac:dyDescent="0.25">
      <c r="CI1206"/>
      <c r="CJ1206"/>
      <c r="CK1206"/>
      <c r="CL1206"/>
      <c r="CM1206"/>
    </row>
    <row r="1207" spans="87:91" x14ac:dyDescent="0.25">
      <c r="CI1207"/>
      <c r="CJ1207"/>
      <c r="CK1207"/>
      <c r="CL1207"/>
      <c r="CM1207"/>
    </row>
    <row r="1208" spans="87:91" x14ac:dyDescent="0.25">
      <c r="CI1208"/>
      <c r="CJ1208"/>
      <c r="CK1208"/>
      <c r="CL1208"/>
      <c r="CM1208"/>
    </row>
    <row r="1209" spans="87:91" x14ac:dyDescent="0.25">
      <c r="CI1209"/>
      <c r="CJ1209"/>
      <c r="CK1209"/>
      <c r="CL1209"/>
      <c r="CM1209"/>
    </row>
    <row r="1210" spans="87:91" x14ac:dyDescent="0.25">
      <c r="CI1210"/>
      <c r="CJ1210"/>
      <c r="CK1210"/>
      <c r="CL1210"/>
      <c r="CM1210"/>
    </row>
    <row r="1211" spans="87:91" x14ac:dyDescent="0.25">
      <c r="CI1211"/>
      <c r="CJ1211"/>
      <c r="CK1211"/>
      <c r="CL1211"/>
      <c r="CM1211"/>
    </row>
    <row r="1212" spans="87:91" x14ac:dyDescent="0.25">
      <c r="CI1212"/>
      <c r="CJ1212"/>
      <c r="CK1212"/>
      <c r="CL1212"/>
      <c r="CM1212"/>
    </row>
    <row r="1213" spans="87:91" x14ac:dyDescent="0.25">
      <c r="CI1213"/>
      <c r="CJ1213"/>
      <c r="CK1213"/>
      <c r="CL1213"/>
      <c r="CM1213"/>
    </row>
    <row r="1214" spans="87:91" x14ac:dyDescent="0.25">
      <c r="CI1214"/>
      <c r="CJ1214"/>
      <c r="CK1214"/>
      <c r="CL1214"/>
      <c r="CM1214"/>
    </row>
    <row r="1215" spans="87:91" x14ac:dyDescent="0.25">
      <c r="CI1215"/>
      <c r="CJ1215"/>
      <c r="CK1215"/>
      <c r="CL1215"/>
      <c r="CM1215"/>
    </row>
    <row r="1216" spans="87:91" x14ac:dyDescent="0.25">
      <c r="CI1216"/>
      <c r="CJ1216"/>
      <c r="CK1216"/>
      <c r="CL1216"/>
      <c r="CM1216"/>
    </row>
    <row r="1217" spans="87:91" x14ac:dyDescent="0.25">
      <c r="CI1217"/>
      <c r="CJ1217"/>
      <c r="CK1217"/>
      <c r="CL1217"/>
      <c r="CM1217"/>
    </row>
    <row r="1218" spans="87:91" x14ac:dyDescent="0.25">
      <c r="CI1218"/>
      <c r="CJ1218"/>
      <c r="CK1218"/>
      <c r="CL1218"/>
      <c r="CM1218"/>
    </row>
    <row r="1219" spans="87:91" x14ac:dyDescent="0.25">
      <c r="CI1219"/>
      <c r="CJ1219"/>
      <c r="CK1219"/>
      <c r="CL1219"/>
      <c r="CM1219"/>
    </row>
    <row r="1220" spans="87:91" x14ac:dyDescent="0.25">
      <c r="CI1220"/>
      <c r="CJ1220"/>
      <c r="CK1220"/>
      <c r="CL1220"/>
      <c r="CM1220"/>
    </row>
    <row r="1221" spans="87:91" x14ac:dyDescent="0.25">
      <c r="CI1221"/>
      <c r="CJ1221"/>
      <c r="CK1221"/>
      <c r="CL1221"/>
      <c r="CM1221"/>
    </row>
    <row r="1222" spans="87:91" x14ac:dyDescent="0.25">
      <c r="CI1222"/>
      <c r="CJ1222"/>
      <c r="CK1222"/>
      <c r="CL1222"/>
      <c r="CM1222"/>
    </row>
    <row r="1223" spans="87:91" x14ac:dyDescent="0.25">
      <c r="CI1223"/>
      <c r="CJ1223"/>
      <c r="CK1223"/>
      <c r="CL1223"/>
      <c r="CM1223"/>
    </row>
    <row r="1224" spans="87:91" x14ac:dyDescent="0.25">
      <c r="CI1224"/>
      <c r="CJ1224"/>
      <c r="CK1224"/>
      <c r="CL1224"/>
      <c r="CM1224"/>
    </row>
    <row r="1225" spans="87:91" x14ac:dyDescent="0.25">
      <c r="CI1225"/>
      <c r="CJ1225"/>
      <c r="CK1225"/>
      <c r="CL1225"/>
      <c r="CM1225"/>
    </row>
    <row r="1226" spans="87:91" x14ac:dyDescent="0.25">
      <c r="CI1226"/>
      <c r="CJ1226"/>
      <c r="CK1226"/>
      <c r="CL1226"/>
      <c r="CM1226"/>
    </row>
    <row r="1227" spans="87:91" x14ac:dyDescent="0.25">
      <c r="CI1227"/>
      <c r="CJ1227"/>
      <c r="CK1227"/>
      <c r="CL1227"/>
      <c r="CM1227"/>
    </row>
    <row r="1228" spans="87:91" x14ac:dyDescent="0.25">
      <c r="CI1228"/>
      <c r="CJ1228"/>
      <c r="CK1228"/>
      <c r="CL1228"/>
      <c r="CM1228"/>
    </row>
    <row r="1229" spans="87:91" x14ac:dyDescent="0.25">
      <c r="CI1229"/>
      <c r="CJ1229"/>
      <c r="CK1229"/>
      <c r="CL1229"/>
      <c r="CM1229"/>
    </row>
    <row r="1230" spans="87:91" x14ac:dyDescent="0.25">
      <c r="CI1230"/>
      <c r="CJ1230"/>
      <c r="CK1230"/>
      <c r="CL1230"/>
      <c r="CM1230"/>
    </row>
    <row r="1231" spans="87:91" x14ac:dyDescent="0.25">
      <c r="CI1231"/>
      <c r="CJ1231"/>
      <c r="CK1231"/>
      <c r="CL1231"/>
      <c r="CM1231"/>
    </row>
    <row r="1232" spans="87:91" x14ac:dyDescent="0.25">
      <c r="CI1232"/>
      <c r="CJ1232"/>
      <c r="CK1232"/>
      <c r="CL1232"/>
      <c r="CM1232"/>
    </row>
    <row r="1233" spans="87:91" x14ac:dyDescent="0.25">
      <c r="CI1233"/>
      <c r="CJ1233"/>
      <c r="CK1233"/>
      <c r="CL1233"/>
      <c r="CM1233"/>
    </row>
    <row r="1234" spans="87:91" x14ac:dyDescent="0.25">
      <c r="CI1234"/>
      <c r="CJ1234"/>
      <c r="CK1234"/>
      <c r="CL1234"/>
      <c r="CM1234"/>
    </row>
    <row r="1235" spans="87:91" x14ac:dyDescent="0.25">
      <c r="CI1235"/>
      <c r="CJ1235"/>
      <c r="CK1235"/>
      <c r="CL1235"/>
      <c r="CM1235"/>
    </row>
    <row r="1236" spans="87:91" x14ac:dyDescent="0.25">
      <c r="CI1236"/>
      <c r="CJ1236"/>
      <c r="CK1236"/>
      <c r="CL1236"/>
      <c r="CM1236"/>
    </row>
    <row r="1237" spans="87:91" x14ac:dyDescent="0.25">
      <c r="CI1237"/>
      <c r="CJ1237"/>
      <c r="CK1237"/>
      <c r="CL1237"/>
      <c r="CM1237"/>
    </row>
    <row r="1238" spans="87:91" x14ac:dyDescent="0.25">
      <c r="CI1238"/>
      <c r="CJ1238"/>
      <c r="CK1238"/>
      <c r="CL1238"/>
      <c r="CM1238"/>
    </row>
    <row r="1239" spans="87:91" x14ac:dyDescent="0.25">
      <c r="CI1239"/>
      <c r="CJ1239"/>
      <c r="CK1239"/>
      <c r="CL1239"/>
      <c r="CM1239"/>
    </row>
    <row r="1240" spans="87:91" x14ac:dyDescent="0.25">
      <c r="CI1240"/>
      <c r="CJ1240"/>
      <c r="CK1240"/>
      <c r="CL1240"/>
      <c r="CM1240"/>
    </row>
    <row r="1241" spans="87:91" x14ac:dyDescent="0.25">
      <c r="CI1241"/>
      <c r="CJ1241"/>
      <c r="CK1241"/>
      <c r="CL1241"/>
      <c r="CM1241"/>
    </row>
    <row r="1242" spans="87:91" x14ac:dyDescent="0.25">
      <c r="CI1242"/>
      <c r="CJ1242"/>
      <c r="CK1242"/>
      <c r="CL1242"/>
      <c r="CM1242"/>
    </row>
    <row r="1243" spans="87:91" x14ac:dyDescent="0.25">
      <c r="CI1243"/>
      <c r="CJ1243"/>
      <c r="CK1243"/>
      <c r="CL1243"/>
      <c r="CM1243"/>
    </row>
    <row r="1244" spans="87:91" x14ac:dyDescent="0.25">
      <c r="CI1244"/>
      <c r="CJ1244"/>
      <c r="CK1244"/>
      <c r="CL1244"/>
      <c r="CM1244"/>
    </row>
    <row r="1245" spans="87:91" x14ac:dyDescent="0.25">
      <c r="CI1245"/>
      <c r="CJ1245"/>
      <c r="CK1245"/>
      <c r="CL1245"/>
      <c r="CM1245"/>
    </row>
    <row r="1246" spans="87:91" x14ac:dyDescent="0.25">
      <c r="CI1246"/>
      <c r="CJ1246"/>
      <c r="CK1246"/>
      <c r="CL1246"/>
      <c r="CM1246"/>
    </row>
    <row r="1247" spans="87:91" x14ac:dyDescent="0.25">
      <c r="CI1247"/>
      <c r="CJ1247"/>
      <c r="CK1247"/>
      <c r="CL1247"/>
      <c r="CM1247"/>
    </row>
    <row r="1248" spans="87:91" x14ac:dyDescent="0.25">
      <c r="CI1248"/>
      <c r="CJ1248"/>
      <c r="CK1248"/>
      <c r="CL1248"/>
      <c r="CM1248"/>
    </row>
    <row r="1249" spans="87:91" x14ac:dyDescent="0.25">
      <c r="CI1249"/>
      <c r="CJ1249"/>
      <c r="CK1249"/>
      <c r="CL1249"/>
      <c r="CM1249"/>
    </row>
    <row r="1250" spans="87:91" x14ac:dyDescent="0.25">
      <c r="CI1250"/>
      <c r="CJ1250"/>
      <c r="CK1250"/>
      <c r="CL1250"/>
      <c r="CM1250"/>
    </row>
    <row r="1251" spans="87:91" x14ac:dyDescent="0.25">
      <c r="CI1251"/>
      <c r="CJ1251"/>
      <c r="CK1251"/>
      <c r="CL1251"/>
      <c r="CM1251"/>
    </row>
    <row r="1252" spans="87:91" x14ac:dyDescent="0.25">
      <c r="CI1252"/>
      <c r="CJ1252"/>
      <c r="CK1252"/>
      <c r="CL1252"/>
      <c r="CM1252"/>
    </row>
    <row r="1253" spans="87:91" x14ac:dyDescent="0.25">
      <c r="CI1253"/>
      <c r="CJ1253"/>
      <c r="CK1253"/>
      <c r="CL1253"/>
      <c r="CM1253"/>
    </row>
    <row r="1254" spans="87:91" x14ac:dyDescent="0.25">
      <c r="CI1254"/>
      <c r="CJ1254"/>
      <c r="CK1254"/>
      <c r="CL1254"/>
      <c r="CM1254"/>
    </row>
    <row r="1255" spans="87:91" x14ac:dyDescent="0.25">
      <c r="CI1255"/>
      <c r="CJ1255"/>
      <c r="CK1255"/>
      <c r="CL1255"/>
      <c r="CM1255"/>
    </row>
    <row r="1256" spans="87:91" x14ac:dyDescent="0.25">
      <c r="CI1256"/>
      <c r="CJ1256"/>
      <c r="CK1256"/>
      <c r="CL1256"/>
      <c r="CM1256"/>
    </row>
    <row r="1257" spans="87:91" x14ac:dyDescent="0.25">
      <c r="CI1257"/>
      <c r="CJ1257"/>
      <c r="CK1257"/>
      <c r="CL1257"/>
      <c r="CM1257"/>
    </row>
    <row r="1258" spans="87:91" x14ac:dyDescent="0.25">
      <c r="CI1258"/>
      <c r="CJ1258"/>
      <c r="CK1258"/>
      <c r="CL1258"/>
      <c r="CM1258"/>
    </row>
    <row r="1259" spans="87:91" x14ac:dyDescent="0.25">
      <c r="CI1259"/>
      <c r="CJ1259"/>
      <c r="CK1259"/>
      <c r="CL1259"/>
      <c r="CM1259"/>
    </row>
    <row r="1260" spans="87:91" x14ac:dyDescent="0.25">
      <c r="CI1260"/>
      <c r="CJ1260"/>
      <c r="CK1260"/>
      <c r="CL1260"/>
      <c r="CM1260"/>
    </row>
    <row r="1261" spans="87:91" x14ac:dyDescent="0.25">
      <c r="CI1261"/>
      <c r="CJ1261"/>
      <c r="CK1261"/>
      <c r="CL1261"/>
      <c r="CM1261"/>
    </row>
    <row r="1262" spans="87:91" x14ac:dyDescent="0.25">
      <c r="CI1262"/>
      <c r="CJ1262"/>
      <c r="CK1262"/>
      <c r="CL1262"/>
      <c r="CM1262"/>
    </row>
    <row r="1263" spans="87:91" x14ac:dyDescent="0.25">
      <c r="CI1263"/>
      <c r="CJ1263"/>
      <c r="CK1263"/>
      <c r="CL1263"/>
      <c r="CM1263"/>
    </row>
    <row r="1264" spans="87:91" x14ac:dyDescent="0.25">
      <c r="CI1264"/>
      <c r="CJ1264"/>
      <c r="CK1264"/>
      <c r="CL1264"/>
      <c r="CM1264"/>
    </row>
    <row r="1265" spans="87:91" x14ac:dyDescent="0.25">
      <c r="CI1265"/>
      <c r="CJ1265"/>
      <c r="CK1265"/>
      <c r="CL1265"/>
      <c r="CM1265"/>
    </row>
    <row r="1266" spans="87:91" x14ac:dyDescent="0.25">
      <c r="CI1266"/>
      <c r="CJ1266"/>
      <c r="CK1266"/>
      <c r="CL1266"/>
      <c r="CM1266"/>
    </row>
    <row r="1267" spans="87:91" x14ac:dyDescent="0.25">
      <c r="CI1267"/>
      <c r="CJ1267"/>
      <c r="CK1267"/>
      <c r="CL1267"/>
      <c r="CM1267"/>
    </row>
    <row r="1268" spans="87:91" x14ac:dyDescent="0.25">
      <c r="CI1268"/>
      <c r="CJ1268"/>
      <c r="CK1268"/>
      <c r="CL1268"/>
      <c r="CM1268"/>
    </row>
    <row r="1269" spans="87:91" x14ac:dyDescent="0.25">
      <c r="CI1269"/>
      <c r="CJ1269"/>
      <c r="CK1269"/>
      <c r="CL1269"/>
      <c r="CM1269"/>
    </row>
    <row r="1270" spans="87:91" x14ac:dyDescent="0.25">
      <c r="CI1270"/>
      <c r="CJ1270"/>
      <c r="CK1270"/>
      <c r="CL1270"/>
      <c r="CM1270"/>
    </row>
    <row r="1271" spans="87:91" x14ac:dyDescent="0.25">
      <c r="CI1271"/>
      <c r="CJ1271"/>
      <c r="CK1271"/>
      <c r="CL1271"/>
      <c r="CM1271"/>
    </row>
    <row r="1272" spans="87:91" x14ac:dyDescent="0.25">
      <c r="CI1272"/>
      <c r="CJ1272"/>
      <c r="CK1272"/>
      <c r="CL1272"/>
      <c r="CM1272"/>
    </row>
    <row r="1273" spans="87:91" x14ac:dyDescent="0.25">
      <c r="CI1273"/>
      <c r="CJ1273"/>
      <c r="CK1273"/>
      <c r="CL1273"/>
      <c r="CM1273"/>
    </row>
    <row r="1274" spans="87:91" x14ac:dyDescent="0.25">
      <c r="CI1274"/>
      <c r="CJ1274"/>
      <c r="CK1274"/>
      <c r="CL1274"/>
      <c r="CM1274"/>
    </row>
    <row r="1275" spans="87:91" x14ac:dyDescent="0.25">
      <c r="CI1275"/>
      <c r="CJ1275"/>
      <c r="CK1275"/>
      <c r="CL1275"/>
      <c r="CM1275"/>
    </row>
    <row r="1276" spans="87:91" x14ac:dyDescent="0.25">
      <c r="CI1276"/>
      <c r="CJ1276"/>
      <c r="CK1276"/>
      <c r="CL1276"/>
      <c r="CM1276"/>
    </row>
    <row r="1277" spans="87:91" x14ac:dyDescent="0.25">
      <c r="CI1277"/>
      <c r="CJ1277"/>
      <c r="CK1277"/>
      <c r="CL1277"/>
      <c r="CM1277"/>
    </row>
    <row r="1278" spans="87:91" x14ac:dyDescent="0.25">
      <c r="CI1278"/>
      <c r="CJ1278"/>
      <c r="CK1278"/>
      <c r="CL1278"/>
      <c r="CM1278"/>
    </row>
    <row r="1279" spans="87:91" x14ac:dyDescent="0.25">
      <c r="CI1279"/>
      <c r="CJ1279"/>
      <c r="CK1279"/>
      <c r="CL1279"/>
      <c r="CM1279"/>
    </row>
    <row r="1280" spans="87:91" x14ac:dyDescent="0.25">
      <c r="CI1280"/>
      <c r="CJ1280"/>
      <c r="CK1280"/>
      <c r="CL1280"/>
      <c r="CM1280"/>
    </row>
    <row r="1281" spans="87:91" x14ac:dyDescent="0.25">
      <c r="CI1281"/>
      <c r="CJ1281"/>
      <c r="CK1281"/>
      <c r="CL1281"/>
      <c r="CM1281"/>
    </row>
    <row r="1282" spans="87:91" x14ac:dyDescent="0.25">
      <c r="CI1282"/>
      <c r="CJ1282"/>
      <c r="CK1282"/>
      <c r="CL1282"/>
      <c r="CM1282"/>
    </row>
    <row r="1283" spans="87:91" x14ac:dyDescent="0.25">
      <c r="CI1283"/>
      <c r="CJ1283"/>
      <c r="CK1283"/>
      <c r="CL1283"/>
      <c r="CM1283"/>
    </row>
    <row r="1284" spans="87:91" x14ac:dyDescent="0.25">
      <c r="CI1284"/>
      <c r="CJ1284"/>
      <c r="CK1284"/>
      <c r="CL1284"/>
      <c r="CM1284"/>
    </row>
    <row r="1285" spans="87:91" x14ac:dyDescent="0.25">
      <c r="CI1285"/>
      <c r="CJ1285"/>
      <c r="CK1285"/>
      <c r="CL1285"/>
      <c r="CM1285"/>
    </row>
    <row r="1286" spans="87:91" x14ac:dyDescent="0.25">
      <c r="CI1286"/>
      <c r="CJ1286"/>
      <c r="CK1286"/>
      <c r="CL1286"/>
      <c r="CM1286"/>
    </row>
    <row r="1287" spans="87:91" x14ac:dyDescent="0.25">
      <c r="CI1287"/>
      <c r="CJ1287"/>
      <c r="CK1287"/>
      <c r="CL1287"/>
      <c r="CM1287"/>
    </row>
    <row r="1288" spans="87:91" x14ac:dyDescent="0.25">
      <c r="CI1288"/>
      <c r="CJ1288"/>
      <c r="CK1288"/>
      <c r="CL1288"/>
      <c r="CM1288"/>
    </row>
    <row r="1289" spans="87:91" x14ac:dyDescent="0.25">
      <c r="CI1289"/>
      <c r="CJ1289"/>
      <c r="CK1289"/>
      <c r="CL1289"/>
      <c r="CM1289"/>
    </row>
    <row r="1290" spans="87:91" x14ac:dyDescent="0.25">
      <c r="CI1290"/>
      <c r="CJ1290"/>
      <c r="CK1290"/>
      <c r="CL1290"/>
      <c r="CM1290"/>
    </row>
    <row r="1291" spans="87:91" x14ac:dyDescent="0.25">
      <c r="CI1291"/>
      <c r="CJ1291"/>
      <c r="CK1291"/>
      <c r="CL1291"/>
      <c r="CM1291"/>
    </row>
    <row r="1292" spans="87:91" x14ac:dyDescent="0.25">
      <c r="CI1292"/>
      <c r="CJ1292"/>
      <c r="CK1292"/>
      <c r="CL1292"/>
      <c r="CM1292"/>
    </row>
    <row r="1293" spans="87:91" x14ac:dyDescent="0.25">
      <c r="CI1293"/>
      <c r="CJ1293"/>
      <c r="CK1293"/>
      <c r="CL1293"/>
      <c r="CM1293"/>
    </row>
    <row r="1294" spans="87:91" x14ac:dyDescent="0.25">
      <c r="CI1294"/>
      <c r="CJ1294"/>
      <c r="CK1294"/>
      <c r="CL1294"/>
      <c r="CM1294"/>
    </row>
    <row r="1295" spans="87:91" x14ac:dyDescent="0.25">
      <c r="CI1295"/>
      <c r="CJ1295"/>
      <c r="CK1295"/>
      <c r="CL1295"/>
      <c r="CM1295"/>
    </row>
    <row r="1296" spans="87:91" x14ac:dyDescent="0.25">
      <c r="CI1296"/>
      <c r="CJ1296"/>
      <c r="CK1296"/>
      <c r="CL1296"/>
      <c r="CM1296"/>
    </row>
    <row r="1297" spans="87:91" x14ac:dyDescent="0.25">
      <c r="CI1297"/>
      <c r="CJ1297"/>
      <c r="CK1297"/>
      <c r="CL1297"/>
      <c r="CM1297"/>
    </row>
    <row r="1298" spans="87:91" x14ac:dyDescent="0.25">
      <c r="CI1298"/>
      <c r="CJ1298"/>
      <c r="CK1298"/>
      <c r="CL1298"/>
      <c r="CM1298"/>
    </row>
    <row r="1299" spans="87:91" x14ac:dyDescent="0.25">
      <c r="CI1299"/>
      <c r="CJ1299"/>
      <c r="CK1299"/>
      <c r="CL1299"/>
      <c r="CM1299"/>
    </row>
    <row r="1300" spans="87:91" x14ac:dyDescent="0.25">
      <c r="CI1300"/>
      <c r="CJ1300"/>
      <c r="CK1300"/>
      <c r="CL1300"/>
      <c r="CM1300"/>
    </row>
    <row r="1301" spans="87:91" x14ac:dyDescent="0.25">
      <c r="CI1301"/>
      <c r="CJ1301"/>
      <c r="CK1301"/>
      <c r="CL1301"/>
      <c r="CM1301"/>
    </row>
    <row r="1302" spans="87:91" x14ac:dyDescent="0.25">
      <c r="CI1302"/>
      <c r="CJ1302"/>
      <c r="CK1302"/>
      <c r="CL1302"/>
      <c r="CM1302"/>
    </row>
    <row r="1303" spans="87:91" x14ac:dyDescent="0.25">
      <c r="CI1303"/>
      <c r="CJ1303"/>
      <c r="CK1303"/>
      <c r="CL1303"/>
      <c r="CM1303"/>
    </row>
    <row r="1304" spans="87:91" x14ac:dyDescent="0.25">
      <c r="CI1304"/>
      <c r="CJ1304"/>
      <c r="CK1304"/>
      <c r="CL1304"/>
      <c r="CM1304"/>
    </row>
    <row r="1305" spans="87:91" x14ac:dyDescent="0.25">
      <c r="CI1305"/>
      <c r="CJ1305"/>
      <c r="CK1305"/>
      <c r="CL1305"/>
      <c r="CM1305"/>
    </row>
    <row r="1306" spans="87:91" x14ac:dyDescent="0.25">
      <c r="CI1306"/>
      <c r="CJ1306"/>
      <c r="CK1306"/>
      <c r="CL1306"/>
      <c r="CM1306"/>
    </row>
    <row r="1307" spans="87:91" x14ac:dyDescent="0.25">
      <c r="CI1307"/>
      <c r="CJ1307"/>
      <c r="CK1307"/>
      <c r="CL1307"/>
      <c r="CM1307"/>
    </row>
    <row r="1308" spans="87:91" x14ac:dyDescent="0.25">
      <c r="CI1308"/>
      <c r="CJ1308"/>
      <c r="CK1308"/>
      <c r="CL1308"/>
      <c r="CM1308"/>
    </row>
    <row r="1309" spans="87:91" x14ac:dyDescent="0.25">
      <c r="CI1309"/>
      <c r="CJ1309"/>
      <c r="CK1309"/>
      <c r="CL1309"/>
      <c r="CM1309"/>
    </row>
    <row r="1310" spans="87:91" x14ac:dyDescent="0.25">
      <c r="CI1310"/>
      <c r="CJ1310"/>
      <c r="CK1310"/>
      <c r="CL1310"/>
      <c r="CM1310"/>
    </row>
    <row r="1311" spans="87:91" x14ac:dyDescent="0.25">
      <c r="CI1311"/>
      <c r="CJ1311"/>
      <c r="CK1311"/>
      <c r="CL1311"/>
      <c r="CM1311"/>
    </row>
    <row r="1312" spans="87:91" x14ac:dyDescent="0.25">
      <c r="CI1312"/>
      <c r="CJ1312"/>
      <c r="CK1312"/>
      <c r="CL1312"/>
      <c r="CM1312"/>
    </row>
    <row r="1313" spans="87:91" x14ac:dyDescent="0.25">
      <c r="CI1313"/>
      <c r="CJ1313"/>
      <c r="CK1313"/>
      <c r="CL1313"/>
      <c r="CM1313"/>
    </row>
    <row r="1314" spans="87:91" x14ac:dyDescent="0.25">
      <c r="CI1314"/>
      <c r="CJ1314"/>
      <c r="CK1314"/>
      <c r="CL1314"/>
      <c r="CM1314"/>
    </row>
    <row r="1315" spans="87:91" x14ac:dyDescent="0.25">
      <c r="CI1315"/>
      <c r="CJ1315"/>
      <c r="CK1315"/>
      <c r="CL1315"/>
      <c r="CM1315"/>
    </row>
    <row r="1316" spans="87:91" x14ac:dyDescent="0.25">
      <c r="CI1316"/>
      <c r="CJ1316"/>
      <c r="CK1316"/>
      <c r="CL1316"/>
      <c r="CM1316"/>
    </row>
    <row r="1317" spans="87:91" x14ac:dyDescent="0.25">
      <c r="CI1317"/>
      <c r="CJ1317"/>
      <c r="CK1317"/>
      <c r="CL1317"/>
      <c r="CM1317"/>
    </row>
    <row r="1318" spans="87:91" x14ac:dyDescent="0.25">
      <c r="CI1318"/>
      <c r="CJ1318"/>
      <c r="CK1318"/>
      <c r="CL1318"/>
      <c r="CM1318"/>
    </row>
    <row r="1319" spans="87:91" x14ac:dyDescent="0.25">
      <c r="CI1319"/>
      <c r="CJ1319"/>
      <c r="CK1319"/>
      <c r="CL1319"/>
      <c r="CM1319"/>
    </row>
    <row r="1320" spans="87:91" x14ac:dyDescent="0.25">
      <c r="CI1320"/>
      <c r="CJ1320"/>
      <c r="CK1320"/>
      <c r="CL1320"/>
      <c r="CM1320"/>
    </row>
    <row r="1321" spans="87:91" x14ac:dyDescent="0.25">
      <c r="CI1321"/>
      <c r="CJ1321"/>
      <c r="CK1321"/>
      <c r="CL1321"/>
      <c r="CM1321"/>
    </row>
    <row r="1322" spans="87:91" x14ac:dyDescent="0.25">
      <c r="CI1322"/>
      <c r="CJ1322"/>
      <c r="CK1322"/>
      <c r="CL1322"/>
      <c r="CM1322"/>
    </row>
    <row r="1323" spans="87:91" x14ac:dyDescent="0.25">
      <c r="CI1323"/>
      <c r="CJ1323"/>
      <c r="CK1323"/>
      <c r="CL1323"/>
      <c r="CM1323"/>
    </row>
    <row r="1324" spans="87:91" x14ac:dyDescent="0.25">
      <c r="CI1324"/>
      <c r="CJ1324"/>
      <c r="CK1324"/>
      <c r="CL1324"/>
      <c r="CM1324"/>
    </row>
    <row r="1325" spans="87:91" x14ac:dyDescent="0.25">
      <c r="CI1325"/>
      <c r="CJ1325"/>
      <c r="CK1325"/>
      <c r="CL1325"/>
      <c r="CM1325"/>
    </row>
    <row r="1326" spans="87:91" x14ac:dyDescent="0.25">
      <c r="CI1326"/>
      <c r="CJ1326"/>
      <c r="CK1326"/>
      <c r="CL1326"/>
      <c r="CM1326"/>
    </row>
    <row r="1327" spans="87:91" x14ac:dyDescent="0.25">
      <c r="CI1327"/>
      <c r="CJ1327"/>
      <c r="CK1327"/>
      <c r="CL1327"/>
      <c r="CM1327"/>
    </row>
    <row r="1328" spans="87:91" x14ac:dyDescent="0.25">
      <c r="CI1328"/>
      <c r="CJ1328"/>
      <c r="CK1328"/>
      <c r="CL1328"/>
      <c r="CM1328"/>
    </row>
    <row r="1329" spans="87:91" x14ac:dyDescent="0.25">
      <c r="CI1329"/>
      <c r="CJ1329"/>
      <c r="CK1329"/>
      <c r="CL1329"/>
      <c r="CM1329"/>
    </row>
    <row r="1330" spans="87:91" x14ac:dyDescent="0.25">
      <c r="CI1330"/>
      <c r="CJ1330"/>
      <c r="CK1330"/>
      <c r="CL1330"/>
      <c r="CM1330"/>
    </row>
    <row r="1331" spans="87:91" x14ac:dyDescent="0.25">
      <c r="CI1331"/>
      <c r="CJ1331"/>
      <c r="CK1331"/>
      <c r="CL1331"/>
      <c r="CM1331"/>
    </row>
    <row r="1332" spans="87:91" x14ac:dyDescent="0.25">
      <c r="CI1332"/>
      <c r="CJ1332"/>
      <c r="CK1332"/>
      <c r="CL1332"/>
      <c r="CM1332"/>
    </row>
    <row r="1333" spans="87:91" x14ac:dyDescent="0.25">
      <c r="CI1333"/>
      <c r="CJ1333"/>
      <c r="CK1333"/>
      <c r="CL1333"/>
      <c r="CM1333"/>
    </row>
    <row r="1334" spans="87:91" x14ac:dyDescent="0.25">
      <c r="CI1334"/>
      <c r="CJ1334"/>
      <c r="CK1334"/>
      <c r="CL1334"/>
      <c r="CM1334"/>
    </row>
    <row r="1335" spans="87:91" x14ac:dyDescent="0.25">
      <c r="CI1335"/>
      <c r="CJ1335"/>
      <c r="CK1335"/>
      <c r="CL1335"/>
      <c r="CM1335"/>
    </row>
    <row r="1336" spans="87:91" x14ac:dyDescent="0.25">
      <c r="CI1336"/>
      <c r="CJ1336"/>
      <c r="CK1336"/>
      <c r="CL1336"/>
      <c r="CM1336"/>
    </row>
    <row r="1337" spans="87:91" x14ac:dyDescent="0.25">
      <c r="CI1337"/>
      <c r="CJ1337"/>
      <c r="CK1337"/>
      <c r="CL1337"/>
      <c r="CM1337"/>
    </row>
    <row r="1338" spans="87:91" x14ac:dyDescent="0.25">
      <c r="CI1338"/>
      <c r="CJ1338"/>
      <c r="CK1338"/>
      <c r="CL1338"/>
      <c r="CM1338"/>
    </row>
    <row r="1339" spans="87:91" x14ac:dyDescent="0.25">
      <c r="CI1339"/>
      <c r="CJ1339"/>
      <c r="CK1339"/>
      <c r="CL1339"/>
      <c r="CM1339"/>
    </row>
    <row r="1340" spans="87:91" x14ac:dyDescent="0.25">
      <c r="CI1340"/>
      <c r="CJ1340"/>
      <c r="CK1340"/>
      <c r="CL1340"/>
      <c r="CM1340"/>
    </row>
    <row r="1341" spans="87:91" x14ac:dyDescent="0.25">
      <c r="CI1341"/>
      <c r="CJ1341"/>
      <c r="CK1341"/>
      <c r="CL1341"/>
      <c r="CM1341"/>
    </row>
    <row r="1342" spans="87:91" x14ac:dyDescent="0.25">
      <c r="CI1342"/>
      <c r="CJ1342"/>
      <c r="CK1342"/>
      <c r="CL1342"/>
      <c r="CM1342"/>
    </row>
    <row r="1343" spans="87:91" x14ac:dyDescent="0.25">
      <c r="CI1343"/>
      <c r="CJ1343"/>
      <c r="CK1343"/>
      <c r="CL1343"/>
      <c r="CM1343"/>
    </row>
    <row r="1344" spans="87:91" x14ac:dyDescent="0.25">
      <c r="CI1344"/>
      <c r="CJ1344"/>
      <c r="CK1344"/>
      <c r="CL1344"/>
      <c r="CM1344"/>
    </row>
    <row r="1345" spans="87:91" x14ac:dyDescent="0.25">
      <c r="CI1345"/>
      <c r="CJ1345"/>
      <c r="CK1345"/>
      <c r="CL1345"/>
      <c r="CM1345"/>
    </row>
    <row r="1346" spans="87:91" x14ac:dyDescent="0.25">
      <c r="CI1346"/>
      <c r="CJ1346"/>
      <c r="CK1346"/>
      <c r="CL1346"/>
      <c r="CM1346"/>
    </row>
    <row r="1347" spans="87:91" x14ac:dyDescent="0.25">
      <c r="CI1347"/>
      <c r="CJ1347"/>
      <c r="CK1347"/>
      <c r="CL1347"/>
      <c r="CM1347"/>
    </row>
    <row r="1348" spans="87:91" x14ac:dyDescent="0.25">
      <c r="CI1348"/>
      <c r="CJ1348"/>
      <c r="CK1348"/>
      <c r="CL1348"/>
      <c r="CM1348"/>
    </row>
    <row r="1349" spans="87:91" x14ac:dyDescent="0.25">
      <c r="CI1349"/>
      <c r="CJ1349"/>
      <c r="CK1349"/>
      <c r="CL1349"/>
      <c r="CM1349"/>
    </row>
    <row r="1350" spans="87:91" x14ac:dyDescent="0.25">
      <c r="CI1350"/>
      <c r="CJ1350"/>
      <c r="CK1350"/>
      <c r="CL1350"/>
      <c r="CM1350"/>
    </row>
    <row r="1351" spans="87:91" x14ac:dyDescent="0.25">
      <c r="CI1351"/>
      <c r="CJ1351"/>
      <c r="CK1351"/>
      <c r="CL1351"/>
      <c r="CM1351"/>
    </row>
    <row r="1352" spans="87:91" x14ac:dyDescent="0.25">
      <c r="CI1352"/>
      <c r="CJ1352"/>
      <c r="CK1352"/>
      <c r="CL1352"/>
      <c r="CM1352"/>
    </row>
    <row r="1353" spans="87:91" x14ac:dyDescent="0.25">
      <c r="CI1353"/>
      <c r="CJ1353"/>
      <c r="CK1353"/>
      <c r="CL1353"/>
      <c r="CM1353"/>
    </row>
    <row r="1354" spans="87:91" x14ac:dyDescent="0.25">
      <c r="CI1354"/>
      <c r="CJ1354"/>
      <c r="CK1354"/>
      <c r="CL1354"/>
      <c r="CM1354"/>
    </row>
    <row r="1355" spans="87:91" x14ac:dyDescent="0.25">
      <c r="CI1355"/>
      <c r="CJ1355"/>
      <c r="CK1355"/>
      <c r="CL1355"/>
      <c r="CM1355"/>
    </row>
    <row r="1356" spans="87:91" x14ac:dyDescent="0.25">
      <c r="CI1356"/>
      <c r="CJ1356"/>
      <c r="CK1356"/>
      <c r="CL1356"/>
      <c r="CM1356"/>
    </row>
    <row r="1357" spans="87:91" x14ac:dyDescent="0.25">
      <c r="CI1357"/>
      <c r="CJ1357"/>
      <c r="CK1357"/>
      <c r="CL1357"/>
      <c r="CM1357"/>
    </row>
    <row r="1358" spans="87:91" x14ac:dyDescent="0.25">
      <c r="CI1358"/>
      <c r="CJ1358"/>
      <c r="CK1358"/>
      <c r="CL1358"/>
      <c r="CM1358"/>
    </row>
    <row r="1359" spans="87:91" x14ac:dyDescent="0.25">
      <c r="CI1359"/>
      <c r="CJ1359"/>
      <c r="CK1359"/>
      <c r="CL1359"/>
      <c r="CM1359"/>
    </row>
    <row r="1360" spans="87:91" x14ac:dyDescent="0.25">
      <c r="CI1360"/>
      <c r="CJ1360"/>
      <c r="CK1360"/>
      <c r="CL1360"/>
      <c r="CM1360"/>
    </row>
    <row r="1361" spans="87:91" x14ac:dyDescent="0.25">
      <c r="CI1361"/>
      <c r="CJ1361"/>
      <c r="CK1361"/>
      <c r="CL1361"/>
      <c r="CM1361"/>
    </row>
    <row r="1362" spans="87:91" x14ac:dyDescent="0.25">
      <c r="CI1362"/>
      <c r="CJ1362"/>
      <c r="CK1362"/>
      <c r="CL1362"/>
      <c r="CM1362"/>
    </row>
    <row r="1363" spans="87:91" x14ac:dyDescent="0.25">
      <c r="CI1363"/>
      <c r="CJ1363"/>
      <c r="CK1363"/>
      <c r="CL1363"/>
      <c r="CM1363"/>
    </row>
    <row r="1364" spans="87:91" x14ac:dyDescent="0.25">
      <c r="CI1364"/>
      <c r="CJ1364"/>
      <c r="CK1364"/>
      <c r="CL1364"/>
      <c r="CM1364"/>
    </row>
    <row r="1365" spans="87:91" x14ac:dyDescent="0.25">
      <c r="CI1365"/>
      <c r="CJ1365"/>
      <c r="CK1365"/>
      <c r="CL1365"/>
      <c r="CM1365"/>
    </row>
    <row r="1366" spans="87:91" x14ac:dyDescent="0.25">
      <c r="CI1366"/>
      <c r="CJ1366"/>
      <c r="CK1366"/>
      <c r="CL1366"/>
      <c r="CM1366"/>
    </row>
    <row r="1367" spans="87:91" x14ac:dyDescent="0.25">
      <c r="CI1367"/>
      <c r="CJ1367"/>
      <c r="CK1367"/>
      <c r="CL1367"/>
      <c r="CM1367"/>
    </row>
    <row r="1368" spans="87:91" x14ac:dyDescent="0.25">
      <c r="CI1368"/>
      <c r="CJ1368"/>
      <c r="CK1368"/>
      <c r="CL1368"/>
      <c r="CM1368"/>
    </row>
    <row r="1369" spans="87:91" x14ac:dyDescent="0.25">
      <c r="CI1369"/>
      <c r="CJ1369"/>
      <c r="CK1369"/>
      <c r="CL1369"/>
      <c r="CM1369"/>
    </row>
    <row r="1370" spans="87:91" x14ac:dyDescent="0.25">
      <c r="CI1370"/>
      <c r="CJ1370"/>
      <c r="CK1370"/>
      <c r="CL1370"/>
      <c r="CM1370"/>
    </row>
    <row r="1371" spans="87:91" x14ac:dyDescent="0.25">
      <c r="CI1371"/>
      <c r="CJ1371"/>
      <c r="CK1371"/>
      <c r="CL1371"/>
      <c r="CM1371"/>
    </row>
    <row r="1372" spans="87:91" x14ac:dyDescent="0.25">
      <c r="CI1372"/>
      <c r="CJ1372"/>
      <c r="CK1372"/>
      <c r="CL1372"/>
      <c r="CM1372"/>
    </row>
    <row r="1373" spans="87:91" x14ac:dyDescent="0.25">
      <c r="CI1373"/>
      <c r="CJ1373"/>
      <c r="CK1373"/>
      <c r="CL1373"/>
      <c r="CM1373"/>
    </row>
    <row r="1374" spans="87:91" x14ac:dyDescent="0.25">
      <c r="CI1374"/>
      <c r="CJ1374"/>
      <c r="CK1374"/>
      <c r="CL1374"/>
      <c r="CM1374"/>
    </row>
    <row r="1375" spans="87:91" x14ac:dyDescent="0.25">
      <c r="CI1375"/>
      <c r="CJ1375"/>
      <c r="CK1375"/>
      <c r="CL1375"/>
      <c r="CM1375"/>
    </row>
    <row r="1376" spans="87:91" x14ac:dyDescent="0.25">
      <c r="CI1376"/>
      <c r="CJ1376"/>
      <c r="CK1376"/>
      <c r="CL1376"/>
      <c r="CM1376"/>
    </row>
    <row r="1377" spans="87:91" x14ac:dyDescent="0.25">
      <c r="CI1377"/>
      <c r="CJ1377"/>
      <c r="CK1377"/>
      <c r="CL1377"/>
      <c r="CM1377"/>
    </row>
    <row r="1378" spans="87:91" x14ac:dyDescent="0.25">
      <c r="CI1378"/>
      <c r="CJ1378"/>
      <c r="CK1378"/>
      <c r="CL1378"/>
      <c r="CM1378"/>
    </row>
    <row r="1379" spans="87:91" x14ac:dyDescent="0.25">
      <c r="CI1379"/>
      <c r="CJ1379"/>
      <c r="CK1379"/>
      <c r="CL1379"/>
      <c r="CM1379"/>
    </row>
    <row r="1380" spans="87:91" x14ac:dyDescent="0.25">
      <c r="CI1380"/>
      <c r="CJ1380"/>
      <c r="CK1380"/>
      <c r="CL1380"/>
      <c r="CM1380"/>
    </row>
    <row r="1381" spans="87:91" x14ac:dyDescent="0.25">
      <c r="CI1381"/>
      <c r="CJ1381"/>
      <c r="CK1381"/>
      <c r="CL1381"/>
      <c r="CM1381"/>
    </row>
    <row r="1382" spans="87:91" x14ac:dyDescent="0.25">
      <c r="CI1382"/>
      <c r="CJ1382"/>
      <c r="CK1382"/>
      <c r="CL1382"/>
      <c r="CM1382"/>
    </row>
    <row r="1383" spans="87:91" x14ac:dyDescent="0.25">
      <c r="CI1383"/>
      <c r="CJ1383"/>
      <c r="CK1383"/>
      <c r="CL1383"/>
      <c r="CM1383"/>
    </row>
    <row r="1384" spans="87:91" x14ac:dyDescent="0.25">
      <c r="CI1384"/>
      <c r="CJ1384"/>
      <c r="CK1384"/>
      <c r="CL1384"/>
      <c r="CM1384"/>
    </row>
    <row r="1385" spans="87:91" x14ac:dyDescent="0.25">
      <c r="CI1385"/>
      <c r="CJ1385"/>
      <c r="CK1385"/>
      <c r="CL1385"/>
      <c r="CM1385"/>
    </row>
    <row r="1386" spans="87:91" x14ac:dyDescent="0.25">
      <c r="CI1386"/>
      <c r="CJ1386"/>
      <c r="CK1386"/>
      <c r="CL1386"/>
      <c r="CM1386"/>
    </row>
    <row r="1387" spans="87:91" x14ac:dyDescent="0.25">
      <c r="CI1387"/>
      <c r="CJ1387"/>
      <c r="CK1387"/>
      <c r="CL1387"/>
      <c r="CM1387"/>
    </row>
    <row r="1388" spans="87:91" x14ac:dyDescent="0.25">
      <c r="CI1388"/>
      <c r="CJ1388"/>
      <c r="CK1388"/>
      <c r="CL1388"/>
      <c r="CM1388"/>
    </row>
    <row r="1389" spans="87:91" x14ac:dyDescent="0.25">
      <c r="CI1389"/>
      <c r="CJ1389"/>
      <c r="CK1389"/>
      <c r="CL1389"/>
      <c r="CM1389"/>
    </row>
    <row r="1390" spans="87:91" x14ac:dyDescent="0.25">
      <c r="CI1390"/>
      <c r="CJ1390"/>
      <c r="CK1390"/>
      <c r="CL1390"/>
      <c r="CM1390"/>
    </row>
    <row r="1391" spans="87:91" x14ac:dyDescent="0.25">
      <c r="CI1391"/>
      <c r="CJ1391"/>
      <c r="CK1391"/>
      <c r="CL1391"/>
      <c r="CM1391"/>
    </row>
    <row r="1392" spans="87:91" x14ac:dyDescent="0.25">
      <c r="CI1392"/>
      <c r="CJ1392"/>
      <c r="CK1392"/>
      <c r="CL1392"/>
      <c r="CM1392"/>
    </row>
    <row r="1393" spans="87:91" x14ac:dyDescent="0.25">
      <c r="CI1393"/>
      <c r="CJ1393"/>
      <c r="CK1393"/>
      <c r="CL1393"/>
      <c r="CM1393"/>
    </row>
    <row r="1394" spans="87:91" x14ac:dyDescent="0.25">
      <c r="CI1394"/>
      <c r="CJ1394"/>
      <c r="CK1394"/>
      <c r="CL1394"/>
      <c r="CM1394"/>
    </row>
    <row r="1395" spans="87:91" x14ac:dyDescent="0.25">
      <c r="CI1395"/>
      <c r="CJ1395"/>
      <c r="CK1395"/>
      <c r="CL1395"/>
      <c r="CM1395"/>
    </row>
    <row r="1396" spans="87:91" x14ac:dyDescent="0.25">
      <c r="CI1396"/>
      <c r="CJ1396"/>
      <c r="CK1396"/>
      <c r="CL1396"/>
      <c r="CM1396"/>
    </row>
    <row r="1397" spans="87:91" x14ac:dyDescent="0.25">
      <c r="CI1397"/>
      <c r="CJ1397"/>
      <c r="CK1397"/>
      <c r="CL1397"/>
      <c r="CM1397"/>
    </row>
    <row r="1398" spans="87:91" x14ac:dyDescent="0.25">
      <c r="CI1398"/>
      <c r="CJ1398"/>
      <c r="CK1398"/>
      <c r="CL1398"/>
      <c r="CM1398"/>
    </row>
    <row r="1399" spans="87:91" x14ac:dyDescent="0.25">
      <c r="CI1399"/>
      <c r="CJ1399"/>
      <c r="CK1399"/>
      <c r="CL1399"/>
      <c r="CM1399"/>
    </row>
    <row r="1400" spans="87:91" x14ac:dyDescent="0.25">
      <c r="CI1400"/>
      <c r="CJ1400"/>
      <c r="CK1400"/>
      <c r="CL1400"/>
      <c r="CM1400"/>
    </row>
    <row r="1401" spans="87:91" x14ac:dyDescent="0.25">
      <c r="CI1401"/>
      <c r="CJ1401"/>
      <c r="CK1401"/>
      <c r="CL1401"/>
      <c r="CM1401"/>
    </row>
    <row r="1402" spans="87:91" x14ac:dyDescent="0.25">
      <c r="CI1402"/>
      <c r="CJ1402"/>
      <c r="CK1402"/>
      <c r="CL1402"/>
      <c r="CM1402"/>
    </row>
    <row r="1403" spans="87:91" x14ac:dyDescent="0.25">
      <c r="CI1403"/>
      <c r="CJ1403"/>
      <c r="CK1403"/>
      <c r="CL1403"/>
      <c r="CM1403"/>
    </row>
    <row r="1404" spans="87:91" x14ac:dyDescent="0.25">
      <c r="CI1404"/>
      <c r="CJ1404"/>
      <c r="CK1404"/>
      <c r="CL1404"/>
      <c r="CM1404"/>
    </row>
    <row r="1405" spans="87:91" x14ac:dyDescent="0.25">
      <c r="CI1405"/>
      <c r="CJ1405"/>
      <c r="CK1405"/>
      <c r="CL1405"/>
      <c r="CM1405"/>
    </row>
    <row r="1406" spans="87:91" x14ac:dyDescent="0.25">
      <c r="CI1406"/>
      <c r="CJ1406"/>
      <c r="CK1406"/>
      <c r="CL1406"/>
      <c r="CM1406"/>
    </row>
    <row r="1407" spans="87:91" x14ac:dyDescent="0.25">
      <c r="CI1407"/>
      <c r="CJ1407"/>
      <c r="CK1407"/>
      <c r="CL1407"/>
      <c r="CM1407"/>
    </row>
    <row r="1408" spans="87:91" x14ac:dyDescent="0.25">
      <c r="CI1408"/>
      <c r="CJ1408"/>
      <c r="CK1408"/>
      <c r="CL1408"/>
      <c r="CM1408"/>
    </row>
    <row r="1409" spans="87:91" x14ac:dyDescent="0.25">
      <c r="CI1409"/>
      <c r="CJ1409"/>
      <c r="CK1409"/>
      <c r="CL1409"/>
      <c r="CM1409"/>
    </row>
    <row r="1410" spans="87:91" x14ac:dyDescent="0.25">
      <c r="CI1410"/>
      <c r="CJ1410"/>
      <c r="CK1410"/>
      <c r="CL1410"/>
      <c r="CM1410"/>
    </row>
    <row r="1411" spans="87:91" x14ac:dyDescent="0.25">
      <c r="CI1411"/>
      <c r="CJ1411"/>
      <c r="CK1411"/>
      <c r="CL1411"/>
      <c r="CM1411"/>
    </row>
    <row r="1412" spans="87:91" x14ac:dyDescent="0.25">
      <c r="CI1412"/>
      <c r="CJ1412"/>
      <c r="CK1412"/>
      <c r="CL1412"/>
      <c r="CM1412"/>
    </row>
    <row r="1413" spans="87:91" x14ac:dyDescent="0.25">
      <c r="CI1413"/>
      <c r="CJ1413"/>
      <c r="CK1413"/>
      <c r="CL1413"/>
      <c r="CM1413"/>
    </row>
    <row r="1414" spans="87:91" x14ac:dyDescent="0.25">
      <c r="CI1414"/>
      <c r="CJ1414"/>
      <c r="CK1414"/>
      <c r="CL1414"/>
      <c r="CM1414"/>
    </row>
    <row r="1415" spans="87:91" x14ac:dyDescent="0.25">
      <c r="CI1415"/>
      <c r="CJ1415"/>
      <c r="CK1415"/>
      <c r="CL1415"/>
      <c r="CM1415"/>
    </row>
    <row r="1416" spans="87:91" x14ac:dyDescent="0.25">
      <c r="CI1416"/>
      <c r="CJ1416"/>
      <c r="CK1416"/>
      <c r="CL1416"/>
      <c r="CM1416"/>
    </row>
    <row r="1417" spans="87:91" x14ac:dyDescent="0.25">
      <c r="CI1417"/>
      <c r="CJ1417"/>
      <c r="CK1417"/>
      <c r="CL1417"/>
      <c r="CM1417"/>
    </row>
    <row r="1418" spans="87:91" x14ac:dyDescent="0.25">
      <c r="CI1418"/>
      <c r="CJ1418"/>
      <c r="CK1418"/>
      <c r="CL1418"/>
      <c r="CM1418"/>
    </row>
    <row r="1419" spans="87:91" x14ac:dyDescent="0.25">
      <c r="CI1419"/>
      <c r="CJ1419"/>
      <c r="CK1419"/>
      <c r="CL1419"/>
      <c r="CM1419"/>
    </row>
    <row r="1420" spans="87:91" x14ac:dyDescent="0.25">
      <c r="CI1420"/>
      <c r="CJ1420"/>
      <c r="CK1420"/>
      <c r="CL1420"/>
      <c r="CM1420"/>
    </row>
    <row r="1421" spans="87:91" x14ac:dyDescent="0.25">
      <c r="CI1421"/>
      <c r="CJ1421"/>
      <c r="CK1421"/>
      <c r="CL1421"/>
      <c r="CM1421"/>
    </row>
    <row r="1422" spans="87:91" x14ac:dyDescent="0.25">
      <c r="CI1422"/>
      <c r="CJ1422"/>
      <c r="CK1422"/>
      <c r="CL1422"/>
      <c r="CM1422"/>
    </row>
    <row r="1423" spans="87:91" x14ac:dyDescent="0.25">
      <c r="CI1423"/>
      <c r="CJ1423"/>
      <c r="CK1423"/>
      <c r="CL1423"/>
      <c r="CM1423"/>
    </row>
    <row r="1424" spans="87:91" x14ac:dyDescent="0.25">
      <c r="CI1424"/>
      <c r="CJ1424"/>
      <c r="CK1424"/>
      <c r="CL1424"/>
      <c r="CM1424"/>
    </row>
    <row r="1425" spans="87:91" x14ac:dyDescent="0.25">
      <c r="CI1425"/>
      <c r="CJ1425"/>
      <c r="CK1425"/>
      <c r="CL1425"/>
      <c r="CM1425"/>
    </row>
    <row r="1426" spans="87:91" x14ac:dyDescent="0.25">
      <c r="CI1426"/>
      <c r="CJ1426"/>
      <c r="CK1426"/>
      <c r="CL1426"/>
      <c r="CM1426"/>
    </row>
    <row r="1427" spans="87:91" x14ac:dyDescent="0.25">
      <c r="CI1427"/>
      <c r="CJ1427"/>
      <c r="CK1427"/>
      <c r="CL1427"/>
      <c r="CM1427"/>
    </row>
    <row r="1428" spans="87:91" x14ac:dyDescent="0.25">
      <c r="CI1428"/>
      <c r="CJ1428"/>
      <c r="CK1428"/>
      <c r="CL1428"/>
      <c r="CM1428"/>
    </row>
    <row r="1429" spans="87:91" x14ac:dyDescent="0.25">
      <c r="CI1429"/>
      <c r="CJ1429"/>
      <c r="CK1429"/>
      <c r="CL1429"/>
      <c r="CM1429"/>
    </row>
    <row r="1430" spans="87:91" x14ac:dyDescent="0.25">
      <c r="CI1430"/>
      <c r="CJ1430"/>
      <c r="CK1430"/>
      <c r="CL1430"/>
      <c r="CM1430"/>
    </row>
    <row r="1431" spans="87:91" x14ac:dyDescent="0.25">
      <c r="CI1431"/>
      <c r="CJ1431"/>
      <c r="CK1431"/>
      <c r="CL1431"/>
      <c r="CM1431"/>
    </row>
    <row r="1432" spans="87:91" x14ac:dyDescent="0.25">
      <c r="CI1432"/>
      <c r="CJ1432"/>
      <c r="CK1432"/>
      <c r="CL1432"/>
      <c r="CM1432"/>
    </row>
    <row r="1433" spans="87:91" x14ac:dyDescent="0.25">
      <c r="CI1433"/>
      <c r="CJ1433"/>
      <c r="CK1433"/>
      <c r="CL1433"/>
      <c r="CM1433"/>
    </row>
    <row r="1434" spans="87:91" x14ac:dyDescent="0.25">
      <c r="CI1434"/>
      <c r="CJ1434"/>
      <c r="CK1434"/>
      <c r="CL1434"/>
      <c r="CM1434"/>
    </row>
    <row r="1435" spans="87:91" x14ac:dyDescent="0.25">
      <c r="CI1435"/>
      <c r="CJ1435"/>
      <c r="CK1435"/>
      <c r="CL1435"/>
      <c r="CM1435"/>
    </row>
    <row r="1436" spans="87:91" x14ac:dyDescent="0.25">
      <c r="CI1436"/>
      <c r="CJ1436"/>
      <c r="CK1436"/>
      <c r="CL1436"/>
      <c r="CM1436"/>
    </row>
    <row r="1437" spans="87:91" x14ac:dyDescent="0.25">
      <c r="CI1437"/>
      <c r="CJ1437"/>
      <c r="CK1437"/>
      <c r="CL1437"/>
      <c r="CM1437"/>
    </row>
    <row r="1438" spans="87:91" x14ac:dyDescent="0.25">
      <c r="CI1438"/>
      <c r="CJ1438"/>
      <c r="CK1438"/>
      <c r="CL1438"/>
      <c r="CM1438"/>
    </row>
    <row r="1439" spans="87:91" x14ac:dyDescent="0.25">
      <c r="CI1439"/>
      <c r="CJ1439"/>
      <c r="CK1439"/>
      <c r="CL1439"/>
      <c r="CM1439"/>
    </row>
    <row r="1440" spans="87:91" x14ac:dyDescent="0.25">
      <c r="CI1440"/>
      <c r="CJ1440"/>
      <c r="CK1440"/>
      <c r="CL1440"/>
      <c r="CM1440"/>
    </row>
    <row r="1441" spans="87:91" x14ac:dyDescent="0.25">
      <c r="CI1441"/>
      <c r="CJ1441"/>
      <c r="CK1441"/>
      <c r="CL1441"/>
      <c r="CM1441"/>
    </row>
    <row r="1442" spans="87:91" x14ac:dyDescent="0.25">
      <c r="CI1442"/>
      <c r="CJ1442"/>
      <c r="CK1442"/>
      <c r="CL1442"/>
      <c r="CM1442"/>
    </row>
    <row r="1443" spans="87:91" x14ac:dyDescent="0.25">
      <c r="CI1443"/>
      <c r="CJ1443"/>
      <c r="CK1443"/>
      <c r="CL1443"/>
      <c r="CM1443"/>
    </row>
    <row r="1444" spans="87:91" x14ac:dyDescent="0.25">
      <c r="CI1444"/>
      <c r="CJ1444"/>
      <c r="CK1444"/>
      <c r="CL1444"/>
      <c r="CM1444"/>
    </row>
    <row r="1445" spans="87:91" x14ac:dyDescent="0.25">
      <c r="CI1445"/>
      <c r="CJ1445"/>
      <c r="CK1445"/>
      <c r="CL1445"/>
      <c r="CM1445"/>
    </row>
    <row r="1446" spans="87:91" x14ac:dyDescent="0.25">
      <c r="CI1446"/>
      <c r="CJ1446"/>
      <c r="CK1446"/>
      <c r="CL1446"/>
      <c r="CM1446"/>
    </row>
    <row r="1447" spans="87:91" x14ac:dyDescent="0.25">
      <c r="CI1447"/>
      <c r="CJ1447"/>
      <c r="CK1447"/>
      <c r="CL1447"/>
      <c r="CM1447"/>
    </row>
    <row r="1448" spans="87:91" x14ac:dyDescent="0.25">
      <c r="CI1448"/>
      <c r="CJ1448"/>
      <c r="CK1448"/>
      <c r="CL1448"/>
      <c r="CM1448"/>
    </row>
    <row r="1449" spans="87:91" x14ac:dyDescent="0.25">
      <c r="CI1449"/>
      <c r="CJ1449"/>
      <c r="CK1449"/>
      <c r="CL1449"/>
      <c r="CM1449"/>
    </row>
    <row r="1450" spans="87:91" x14ac:dyDescent="0.25">
      <c r="CI1450"/>
      <c r="CJ1450"/>
      <c r="CK1450"/>
      <c r="CL1450"/>
      <c r="CM1450"/>
    </row>
    <row r="1451" spans="87:91" x14ac:dyDescent="0.25">
      <c r="CI1451"/>
      <c r="CJ1451"/>
      <c r="CK1451"/>
      <c r="CL1451"/>
      <c r="CM1451"/>
    </row>
    <row r="1452" spans="87:91" x14ac:dyDescent="0.25">
      <c r="CI1452"/>
      <c r="CJ1452"/>
      <c r="CK1452"/>
      <c r="CL1452"/>
      <c r="CM1452"/>
    </row>
    <row r="1453" spans="87:91" x14ac:dyDescent="0.25">
      <c r="CI1453"/>
      <c r="CJ1453"/>
      <c r="CK1453"/>
      <c r="CL1453"/>
      <c r="CM1453"/>
    </row>
    <row r="1454" spans="87:91" x14ac:dyDescent="0.25">
      <c r="CI1454"/>
      <c r="CJ1454"/>
      <c r="CK1454"/>
      <c r="CL1454"/>
      <c r="CM1454"/>
    </row>
    <row r="1455" spans="87:91" x14ac:dyDescent="0.25">
      <c r="CI1455"/>
      <c r="CJ1455"/>
      <c r="CK1455"/>
      <c r="CL1455"/>
      <c r="CM1455"/>
    </row>
    <row r="1456" spans="87:91" x14ac:dyDescent="0.25">
      <c r="CI1456"/>
      <c r="CJ1456"/>
      <c r="CK1456"/>
      <c r="CL1456"/>
      <c r="CM1456"/>
    </row>
    <row r="1457" spans="87:91" x14ac:dyDescent="0.25">
      <c r="CI1457"/>
      <c r="CJ1457"/>
      <c r="CK1457"/>
      <c r="CL1457"/>
      <c r="CM1457"/>
    </row>
    <row r="1458" spans="87:91" x14ac:dyDescent="0.25">
      <c r="CI1458"/>
      <c r="CJ1458"/>
      <c r="CK1458"/>
      <c r="CL1458"/>
      <c r="CM1458"/>
    </row>
    <row r="1459" spans="87:91" x14ac:dyDescent="0.25">
      <c r="CI1459"/>
      <c r="CJ1459"/>
      <c r="CK1459"/>
      <c r="CL1459"/>
      <c r="CM1459"/>
    </row>
    <row r="1460" spans="87:91" x14ac:dyDescent="0.25">
      <c r="CI1460"/>
      <c r="CJ1460"/>
      <c r="CK1460"/>
      <c r="CL1460"/>
      <c r="CM1460"/>
    </row>
    <row r="1461" spans="87:91" x14ac:dyDescent="0.25">
      <c r="CI1461"/>
      <c r="CJ1461"/>
      <c r="CK1461"/>
      <c r="CL1461"/>
      <c r="CM1461"/>
    </row>
    <row r="1462" spans="87:91" x14ac:dyDescent="0.25">
      <c r="CI1462"/>
      <c r="CJ1462"/>
      <c r="CK1462"/>
      <c r="CL1462"/>
      <c r="CM1462"/>
    </row>
    <row r="1463" spans="87:91" x14ac:dyDescent="0.25">
      <c r="CI1463"/>
      <c r="CJ1463"/>
      <c r="CK1463"/>
      <c r="CL1463"/>
      <c r="CM1463"/>
    </row>
    <row r="1464" spans="87:91" x14ac:dyDescent="0.25">
      <c r="CI1464"/>
      <c r="CJ1464"/>
      <c r="CK1464"/>
      <c r="CL1464"/>
      <c r="CM1464"/>
    </row>
    <row r="1465" spans="87:91" x14ac:dyDescent="0.25">
      <c r="CI1465"/>
      <c r="CJ1465"/>
      <c r="CK1465"/>
      <c r="CL1465"/>
      <c r="CM1465"/>
    </row>
    <row r="1466" spans="87:91" x14ac:dyDescent="0.25">
      <c r="CI1466"/>
      <c r="CJ1466"/>
      <c r="CK1466"/>
      <c r="CL1466"/>
      <c r="CM1466"/>
    </row>
    <row r="1467" spans="87:91" x14ac:dyDescent="0.25">
      <c r="CI1467"/>
      <c r="CJ1467"/>
      <c r="CK1467"/>
      <c r="CL1467"/>
      <c r="CM1467"/>
    </row>
    <row r="1468" spans="87:91" x14ac:dyDescent="0.25">
      <c r="CI1468"/>
      <c r="CJ1468"/>
      <c r="CK1468"/>
      <c r="CL1468"/>
      <c r="CM1468"/>
    </row>
    <row r="1469" spans="87:91" x14ac:dyDescent="0.25">
      <c r="CI1469"/>
      <c r="CJ1469"/>
      <c r="CK1469"/>
      <c r="CL1469"/>
      <c r="CM1469"/>
    </row>
    <row r="1470" spans="87:91" x14ac:dyDescent="0.25">
      <c r="CI1470"/>
      <c r="CJ1470"/>
      <c r="CK1470"/>
      <c r="CL1470"/>
      <c r="CM1470"/>
    </row>
    <row r="1471" spans="87:91" x14ac:dyDescent="0.25">
      <c r="CI1471"/>
      <c r="CJ1471"/>
      <c r="CK1471"/>
      <c r="CL1471"/>
      <c r="CM1471"/>
    </row>
    <row r="1472" spans="87:91" x14ac:dyDescent="0.25">
      <c r="CI1472"/>
      <c r="CJ1472"/>
      <c r="CK1472"/>
      <c r="CL1472"/>
      <c r="CM1472"/>
    </row>
    <row r="1473" spans="87:91" x14ac:dyDescent="0.25">
      <c r="CI1473"/>
      <c r="CJ1473"/>
      <c r="CK1473"/>
      <c r="CL1473"/>
      <c r="CM1473"/>
    </row>
    <row r="1474" spans="87:91" x14ac:dyDescent="0.25">
      <c r="CI1474"/>
      <c r="CJ1474"/>
      <c r="CK1474"/>
      <c r="CL1474"/>
      <c r="CM1474"/>
    </row>
    <row r="1475" spans="87:91" x14ac:dyDescent="0.25">
      <c r="CI1475"/>
      <c r="CJ1475"/>
      <c r="CK1475"/>
      <c r="CL1475"/>
      <c r="CM1475"/>
    </row>
    <row r="1476" spans="87:91" x14ac:dyDescent="0.25">
      <c r="CI1476"/>
      <c r="CJ1476"/>
      <c r="CK1476"/>
      <c r="CL1476"/>
      <c r="CM1476"/>
    </row>
    <row r="1477" spans="87:91" x14ac:dyDescent="0.25">
      <c r="CI1477"/>
      <c r="CJ1477"/>
      <c r="CK1477"/>
      <c r="CL1477"/>
      <c r="CM1477"/>
    </row>
    <row r="1478" spans="87:91" x14ac:dyDescent="0.25">
      <c r="CI1478"/>
      <c r="CJ1478"/>
      <c r="CK1478"/>
      <c r="CL1478"/>
      <c r="CM1478"/>
    </row>
    <row r="1479" spans="87:91" x14ac:dyDescent="0.25">
      <c r="CI1479"/>
      <c r="CJ1479"/>
      <c r="CK1479"/>
      <c r="CL1479"/>
      <c r="CM1479"/>
    </row>
    <row r="1480" spans="87:91" x14ac:dyDescent="0.25">
      <c r="CI1480"/>
      <c r="CJ1480"/>
      <c r="CK1480"/>
      <c r="CL1480"/>
      <c r="CM1480"/>
    </row>
    <row r="1481" spans="87:91" x14ac:dyDescent="0.25">
      <c r="CI1481"/>
      <c r="CJ1481"/>
      <c r="CK1481"/>
      <c r="CL1481"/>
      <c r="CM1481"/>
    </row>
    <row r="1482" spans="87:91" x14ac:dyDescent="0.25">
      <c r="CI1482"/>
      <c r="CJ1482"/>
      <c r="CK1482"/>
      <c r="CL1482"/>
      <c r="CM1482"/>
    </row>
    <row r="1483" spans="87:91" x14ac:dyDescent="0.25">
      <c r="CI1483"/>
      <c r="CJ1483"/>
      <c r="CK1483"/>
      <c r="CL1483"/>
      <c r="CM1483"/>
    </row>
    <row r="1484" spans="87:91" x14ac:dyDescent="0.25">
      <c r="CI1484"/>
      <c r="CJ1484"/>
      <c r="CK1484"/>
      <c r="CL1484"/>
      <c r="CM1484"/>
    </row>
    <row r="1485" spans="87:91" x14ac:dyDescent="0.25">
      <c r="CI1485"/>
      <c r="CJ1485"/>
      <c r="CK1485"/>
      <c r="CL1485"/>
      <c r="CM1485"/>
    </row>
    <row r="1486" spans="87:91" x14ac:dyDescent="0.25">
      <c r="CI1486"/>
      <c r="CJ1486"/>
      <c r="CK1486"/>
      <c r="CL1486"/>
      <c r="CM1486"/>
    </row>
    <row r="1487" spans="87:91" x14ac:dyDescent="0.25">
      <c r="CI1487"/>
      <c r="CJ1487"/>
      <c r="CK1487"/>
      <c r="CL1487"/>
      <c r="CM1487"/>
    </row>
    <row r="1488" spans="87:91" x14ac:dyDescent="0.25">
      <c r="CI1488"/>
      <c r="CJ1488"/>
      <c r="CK1488"/>
      <c r="CL1488"/>
      <c r="CM1488"/>
    </row>
    <row r="1489" spans="87:91" x14ac:dyDescent="0.25">
      <c r="CI1489"/>
      <c r="CJ1489"/>
      <c r="CK1489"/>
      <c r="CL1489"/>
      <c r="CM1489"/>
    </row>
    <row r="1490" spans="87:91" x14ac:dyDescent="0.25">
      <c r="CI1490"/>
      <c r="CJ1490"/>
      <c r="CK1490"/>
      <c r="CL1490"/>
      <c r="CM1490"/>
    </row>
    <row r="1491" spans="87:91" x14ac:dyDescent="0.25">
      <c r="CI1491"/>
      <c r="CJ1491"/>
      <c r="CK1491"/>
      <c r="CL1491"/>
      <c r="CM1491"/>
    </row>
    <row r="1492" spans="87:91" x14ac:dyDescent="0.25">
      <c r="CI1492"/>
      <c r="CJ1492"/>
      <c r="CK1492"/>
      <c r="CL1492"/>
      <c r="CM1492"/>
    </row>
    <row r="1493" spans="87:91" x14ac:dyDescent="0.25">
      <c r="CI1493"/>
      <c r="CJ1493"/>
      <c r="CK1493"/>
      <c r="CL1493"/>
      <c r="CM1493"/>
    </row>
    <row r="1494" spans="87:91" x14ac:dyDescent="0.25">
      <c r="CI1494"/>
      <c r="CJ1494"/>
      <c r="CK1494"/>
      <c r="CL1494"/>
      <c r="CM1494"/>
    </row>
    <row r="1495" spans="87:91" x14ac:dyDescent="0.25">
      <c r="CI1495"/>
      <c r="CJ1495"/>
      <c r="CK1495"/>
      <c r="CL1495"/>
      <c r="CM1495"/>
    </row>
    <row r="1496" spans="87:91" x14ac:dyDescent="0.25">
      <c r="CI1496"/>
      <c r="CJ1496"/>
      <c r="CK1496"/>
      <c r="CL1496"/>
      <c r="CM1496"/>
    </row>
    <row r="1497" spans="87:91" x14ac:dyDescent="0.25">
      <c r="CI1497"/>
      <c r="CJ1497"/>
      <c r="CK1497"/>
      <c r="CL1497"/>
      <c r="CM1497"/>
    </row>
    <row r="1498" spans="87:91" x14ac:dyDescent="0.25">
      <c r="CI1498"/>
      <c r="CJ1498"/>
      <c r="CK1498"/>
      <c r="CL1498"/>
      <c r="CM1498"/>
    </row>
    <row r="1499" spans="87:91" x14ac:dyDescent="0.25">
      <c r="CI1499"/>
      <c r="CJ1499"/>
      <c r="CK1499"/>
      <c r="CL1499"/>
      <c r="CM1499"/>
    </row>
    <row r="1500" spans="87:91" x14ac:dyDescent="0.25">
      <c r="CI1500"/>
      <c r="CJ1500"/>
      <c r="CK1500"/>
      <c r="CL1500"/>
      <c r="CM1500"/>
    </row>
    <row r="1501" spans="87:91" x14ac:dyDescent="0.25">
      <c r="CI1501"/>
      <c r="CJ1501"/>
      <c r="CK1501"/>
      <c r="CL1501"/>
      <c r="CM1501"/>
    </row>
    <row r="1502" spans="87:91" x14ac:dyDescent="0.25">
      <c r="CI1502"/>
      <c r="CJ1502"/>
      <c r="CK1502"/>
      <c r="CL1502"/>
      <c r="CM1502"/>
    </row>
    <row r="1503" spans="87:91" x14ac:dyDescent="0.25">
      <c r="CI1503"/>
      <c r="CJ1503"/>
      <c r="CK1503"/>
      <c r="CL1503"/>
      <c r="CM1503"/>
    </row>
    <row r="1504" spans="87:91" x14ac:dyDescent="0.25">
      <c r="CI1504"/>
      <c r="CJ1504"/>
      <c r="CK1504"/>
      <c r="CL1504"/>
      <c r="CM1504"/>
    </row>
    <row r="1505" spans="87:91" x14ac:dyDescent="0.25">
      <c r="CI1505"/>
      <c r="CJ1505"/>
      <c r="CK1505"/>
      <c r="CL1505"/>
      <c r="CM1505"/>
    </row>
    <row r="1506" spans="87:91" x14ac:dyDescent="0.25">
      <c r="CI1506"/>
      <c r="CJ1506"/>
      <c r="CK1506"/>
      <c r="CL1506"/>
      <c r="CM1506"/>
    </row>
    <row r="1507" spans="87:91" x14ac:dyDescent="0.25">
      <c r="CI1507"/>
      <c r="CJ1507"/>
      <c r="CK1507"/>
      <c r="CL1507"/>
      <c r="CM1507"/>
    </row>
    <row r="1508" spans="87:91" x14ac:dyDescent="0.25">
      <c r="CI1508"/>
      <c r="CJ1508"/>
      <c r="CK1508"/>
      <c r="CL1508"/>
      <c r="CM1508"/>
    </row>
    <row r="1509" spans="87:91" x14ac:dyDescent="0.25">
      <c r="CI1509"/>
      <c r="CJ1509"/>
      <c r="CK1509"/>
      <c r="CL1509"/>
      <c r="CM1509"/>
    </row>
    <row r="1510" spans="87:91" x14ac:dyDescent="0.25">
      <c r="CI1510"/>
      <c r="CJ1510"/>
      <c r="CK1510"/>
      <c r="CL1510"/>
      <c r="CM1510"/>
    </row>
    <row r="1511" spans="87:91" x14ac:dyDescent="0.25">
      <c r="CI1511"/>
      <c r="CJ1511"/>
      <c r="CK1511"/>
      <c r="CL1511"/>
      <c r="CM1511"/>
    </row>
    <row r="1512" spans="87:91" x14ac:dyDescent="0.25">
      <c r="CI1512"/>
      <c r="CJ1512"/>
      <c r="CK1512"/>
      <c r="CL1512"/>
      <c r="CM1512"/>
    </row>
    <row r="1513" spans="87:91" x14ac:dyDescent="0.25">
      <c r="CI1513"/>
      <c r="CJ1513"/>
      <c r="CK1513"/>
      <c r="CL1513"/>
      <c r="CM1513"/>
    </row>
    <row r="1514" spans="87:91" x14ac:dyDescent="0.25">
      <c r="CI1514"/>
      <c r="CJ1514"/>
      <c r="CK1514"/>
      <c r="CL1514"/>
      <c r="CM1514"/>
    </row>
    <row r="1515" spans="87:91" x14ac:dyDescent="0.25">
      <c r="CI1515"/>
      <c r="CJ1515"/>
      <c r="CK1515"/>
      <c r="CL1515"/>
      <c r="CM1515"/>
    </row>
    <row r="1516" spans="87:91" x14ac:dyDescent="0.25">
      <c r="CI1516"/>
      <c r="CJ1516"/>
      <c r="CK1516"/>
      <c r="CL1516"/>
      <c r="CM1516"/>
    </row>
    <row r="1517" spans="87:91" x14ac:dyDescent="0.25">
      <c r="CI1517"/>
      <c r="CJ1517"/>
      <c r="CK1517"/>
      <c r="CL1517"/>
      <c r="CM1517"/>
    </row>
    <row r="1518" spans="87:91" x14ac:dyDescent="0.25">
      <c r="CI1518"/>
      <c r="CJ1518"/>
      <c r="CK1518"/>
      <c r="CL1518"/>
      <c r="CM1518"/>
    </row>
    <row r="1519" spans="87:91" x14ac:dyDescent="0.25">
      <c r="CI1519"/>
      <c r="CJ1519"/>
      <c r="CK1519"/>
      <c r="CL1519"/>
      <c r="CM1519"/>
    </row>
    <row r="1520" spans="87:91" x14ac:dyDescent="0.25">
      <c r="CI1520"/>
      <c r="CJ1520"/>
      <c r="CK1520"/>
      <c r="CL1520"/>
      <c r="CM1520"/>
    </row>
    <row r="1521" spans="87:91" x14ac:dyDescent="0.25">
      <c r="CI1521"/>
      <c r="CJ1521"/>
      <c r="CK1521"/>
      <c r="CL1521"/>
      <c r="CM1521"/>
    </row>
    <row r="1522" spans="87:91" x14ac:dyDescent="0.25">
      <c r="CI1522"/>
      <c r="CJ1522"/>
      <c r="CK1522"/>
      <c r="CL1522"/>
      <c r="CM1522"/>
    </row>
    <row r="1523" spans="87:91" x14ac:dyDescent="0.25">
      <c r="CI1523"/>
      <c r="CJ1523"/>
      <c r="CK1523"/>
      <c r="CL1523"/>
      <c r="CM1523"/>
    </row>
    <row r="1524" spans="87:91" x14ac:dyDescent="0.25">
      <c r="CI1524"/>
      <c r="CJ1524"/>
      <c r="CK1524"/>
      <c r="CL1524"/>
      <c r="CM1524"/>
    </row>
    <row r="1525" spans="87:91" x14ac:dyDescent="0.25">
      <c r="CI1525"/>
      <c r="CJ1525"/>
      <c r="CK1525"/>
      <c r="CL1525"/>
      <c r="CM1525"/>
    </row>
    <row r="1526" spans="87:91" x14ac:dyDescent="0.25">
      <c r="CI1526"/>
      <c r="CJ1526"/>
      <c r="CK1526"/>
      <c r="CL1526"/>
      <c r="CM1526"/>
    </row>
    <row r="1527" spans="87:91" x14ac:dyDescent="0.25">
      <c r="CI1527"/>
      <c r="CJ1527"/>
      <c r="CK1527"/>
      <c r="CL1527"/>
      <c r="CM1527"/>
    </row>
    <row r="1528" spans="87:91" x14ac:dyDescent="0.25">
      <c r="CI1528"/>
      <c r="CJ1528"/>
      <c r="CK1528"/>
      <c r="CL1528"/>
      <c r="CM1528"/>
    </row>
    <row r="1529" spans="87:91" x14ac:dyDescent="0.25">
      <c r="CI1529"/>
      <c r="CJ1529"/>
      <c r="CK1529"/>
      <c r="CL1529"/>
      <c r="CM1529"/>
    </row>
    <row r="1530" spans="87:91" x14ac:dyDescent="0.25">
      <c r="CI1530"/>
      <c r="CJ1530"/>
      <c r="CK1530"/>
      <c r="CL1530"/>
      <c r="CM1530"/>
    </row>
    <row r="1531" spans="87:91" x14ac:dyDescent="0.25">
      <c r="CI1531"/>
      <c r="CJ1531"/>
      <c r="CK1531"/>
      <c r="CL1531"/>
      <c r="CM1531"/>
    </row>
    <row r="1532" spans="87:91" x14ac:dyDescent="0.25">
      <c r="CI1532"/>
      <c r="CJ1532"/>
      <c r="CK1532"/>
      <c r="CL1532"/>
      <c r="CM1532"/>
    </row>
    <row r="1533" spans="87:91" x14ac:dyDescent="0.25">
      <c r="CI1533"/>
      <c r="CJ1533"/>
      <c r="CK1533"/>
      <c r="CL1533"/>
      <c r="CM1533"/>
    </row>
    <row r="1534" spans="87:91" x14ac:dyDescent="0.25">
      <c r="CI1534"/>
      <c r="CJ1534"/>
      <c r="CK1534"/>
      <c r="CL1534"/>
      <c r="CM1534"/>
    </row>
    <row r="1535" spans="87:91" x14ac:dyDescent="0.25">
      <c r="CI1535"/>
      <c r="CJ1535"/>
      <c r="CK1535"/>
      <c r="CL1535"/>
      <c r="CM1535"/>
    </row>
    <row r="1536" spans="87:91" x14ac:dyDescent="0.25">
      <c r="CI1536"/>
      <c r="CJ1536"/>
      <c r="CK1536"/>
      <c r="CL1536"/>
      <c r="CM1536"/>
    </row>
    <row r="1537" spans="87:91" x14ac:dyDescent="0.25">
      <c r="CI1537"/>
      <c r="CJ1537"/>
      <c r="CK1537"/>
      <c r="CL1537"/>
      <c r="CM1537"/>
    </row>
    <row r="1538" spans="87:91" x14ac:dyDescent="0.25">
      <c r="CI1538"/>
      <c r="CJ1538"/>
      <c r="CK1538"/>
      <c r="CL1538"/>
      <c r="CM1538"/>
    </row>
    <row r="1539" spans="87:91" x14ac:dyDescent="0.25">
      <c r="CI1539"/>
      <c r="CJ1539"/>
      <c r="CK1539"/>
      <c r="CL1539"/>
      <c r="CM1539"/>
    </row>
    <row r="1540" spans="87:91" x14ac:dyDescent="0.25">
      <c r="CI1540"/>
      <c r="CJ1540"/>
      <c r="CK1540"/>
      <c r="CL1540"/>
      <c r="CM1540"/>
    </row>
    <row r="1541" spans="87:91" x14ac:dyDescent="0.25">
      <c r="CI1541"/>
      <c r="CJ1541"/>
      <c r="CK1541"/>
      <c r="CL1541"/>
      <c r="CM1541"/>
    </row>
    <row r="1542" spans="87:91" x14ac:dyDescent="0.25">
      <c r="CI1542"/>
      <c r="CJ1542"/>
      <c r="CK1542"/>
      <c r="CL1542"/>
      <c r="CM1542"/>
    </row>
    <row r="1543" spans="87:91" x14ac:dyDescent="0.25">
      <c r="CI1543"/>
      <c r="CJ1543"/>
      <c r="CK1543"/>
      <c r="CL1543"/>
      <c r="CM1543"/>
    </row>
    <row r="1544" spans="87:91" x14ac:dyDescent="0.25">
      <c r="CI1544"/>
      <c r="CJ1544"/>
      <c r="CK1544"/>
      <c r="CL1544"/>
      <c r="CM1544"/>
    </row>
    <row r="1545" spans="87:91" x14ac:dyDescent="0.25">
      <c r="CI1545"/>
      <c r="CJ1545"/>
      <c r="CK1545"/>
      <c r="CL1545"/>
      <c r="CM1545"/>
    </row>
    <row r="1546" spans="87:91" x14ac:dyDescent="0.25">
      <c r="CI1546"/>
      <c r="CJ1546"/>
      <c r="CK1546"/>
      <c r="CL1546"/>
      <c r="CM1546"/>
    </row>
    <row r="1547" spans="87:91" x14ac:dyDescent="0.25">
      <c r="CI1547"/>
      <c r="CJ1547"/>
      <c r="CK1547"/>
      <c r="CL1547"/>
      <c r="CM1547"/>
    </row>
    <row r="1548" spans="87:91" x14ac:dyDescent="0.25">
      <c r="CI1548"/>
      <c r="CJ1548"/>
      <c r="CK1548"/>
      <c r="CL1548"/>
      <c r="CM1548"/>
    </row>
    <row r="1549" spans="87:91" x14ac:dyDescent="0.25">
      <c r="CI1549"/>
      <c r="CJ1549"/>
      <c r="CK1549"/>
      <c r="CL1549"/>
      <c r="CM1549"/>
    </row>
    <row r="1550" spans="87:91" x14ac:dyDescent="0.25">
      <c r="CI1550"/>
      <c r="CJ1550"/>
      <c r="CK1550"/>
      <c r="CL1550"/>
      <c r="CM1550"/>
    </row>
    <row r="1551" spans="87:91" x14ac:dyDescent="0.25">
      <c r="CI1551"/>
      <c r="CJ1551"/>
      <c r="CK1551"/>
      <c r="CL1551"/>
      <c r="CM1551"/>
    </row>
    <row r="1552" spans="87:91" x14ac:dyDescent="0.25">
      <c r="CI1552"/>
      <c r="CJ1552"/>
      <c r="CK1552"/>
      <c r="CL1552"/>
      <c r="CM1552"/>
    </row>
    <row r="1553" spans="87:91" x14ac:dyDescent="0.25">
      <c r="CI1553"/>
      <c r="CJ1553"/>
      <c r="CK1553"/>
      <c r="CL1553"/>
      <c r="CM1553"/>
    </row>
    <row r="1554" spans="87:91" x14ac:dyDescent="0.25">
      <c r="CI1554"/>
      <c r="CJ1554"/>
      <c r="CK1554"/>
      <c r="CL1554"/>
      <c r="CM1554"/>
    </row>
    <row r="1555" spans="87:91" x14ac:dyDescent="0.25">
      <c r="CI1555"/>
      <c r="CJ1555"/>
      <c r="CK1555"/>
      <c r="CL1555"/>
      <c r="CM1555"/>
    </row>
    <row r="1556" spans="87:91" x14ac:dyDescent="0.25">
      <c r="CI1556"/>
      <c r="CJ1556"/>
      <c r="CK1556"/>
      <c r="CL1556"/>
      <c r="CM1556"/>
    </row>
    <row r="1557" spans="87:91" x14ac:dyDescent="0.25">
      <c r="CI1557"/>
      <c r="CJ1557"/>
      <c r="CK1557"/>
      <c r="CL1557"/>
      <c r="CM1557"/>
    </row>
    <row r="1558" spans="87:91" x14ac:dyDescent="0.25">
      <c r="CI1558"/>
      <c r="CJ1558"/>
      <c r="CK1558"/>
      <c r="CL1558"/>
      <c r="CM1558"/>
    </row>
    <row r="1559" spans="87:91" x14ac:dyDescent="0.25">
      <c r="CI1559"/>
      <c r="CJ1559"/>
      <c r="CK1559"/>
      <c r="CL1559"/>
      <c r="CM1559"/>
    </row>
    <row r="1560" spans="87:91" x14ac:dyDescent="0.25">
      <c r="CI1560"/>
      <c r="CJ1560"/>
      <c r="CK1560"/>
      <c r="CL1560"/>
      <c r="CM1560"/>
    </row>
    <row r="1561" spans="87:91" x14ac:dyDescent="0.25">
      <c r="CI1561"/>
      <c r="CJ1561"/>
      <c r="CK1561"/>
      <c r="CL1561"/>
      <c r="CM1561"/>
    </row>
    <row r="1562" spans="87:91" x14ac:dyDescent="0.25">
      <c r="CI1562"/>
      <c r="CJ1562"/>
      <c r="CK1562"/>
      <c r="CL1562"/>
      <c r="CM1562"/>
    </row>
    <row r="1563" spans="87:91" x14ac:dyDescent="0.25">
      <c r="CI1563"/>
      <c r="CJ1563"/>
      <c r="CK1563"/>
      <c r="CL1563"/>
      <c r="CM1563"/>
    </row>
    <row r="1564" spans="87:91" x14ac:dyDescent="0.25">
      <c r="CI1564"/>
      <c r="CJ1564"/>
      <c r="CK1564"/>
      <c r="CL1564"/>
      <c r="CM1564"/>
    </row>
    <row r="1565" spans="87:91" x14ac:dyDescent="0.25">
      <c r="CI1565"/>
      <c r="CJ1565"/>
      <c r="CK1565"/>
      <c r="CL1565"/>
      <c r="CM1565"/>
    </row>
    <row r="1566" spans="87:91" x14ac:dyDescent="0.25">
      <c r="CI1566"/>
      <c r="CJ1566"/>
      <c r="CK1566"/>
      <c r="CL1566"/>
      <c r="CM1566"/>
    </row>
    <row r="1567" spans="87:91" x14ac:dyDescent="0.25">
      <c r="CI1567"/>
      <c r="CJ1567"/>
      <c r="CK1567"/>
      <c r="CL1567"/>
      <c r="CM1567"/>
    </row>
    <row r="1568" spans="87:91" x14ac:dyDescent="0.25">
      <c r="CI1568"/>
      <c r="CJ1568"/>
      <c r="CK1568"/>
      <c r="CL1568"/>
      <c r="CM1568"/>
    </row>
    <row r="1569" spans="87:91" x14ac:dyDescent="0.25">
      <c r="CI1569"/>
      <c r="CJ1569"/>
      <c r="CK1569"/>
      <c r="CL1569"/>
      <c r="CM1569"/>
    </row>
    <row r="1570" spans="87:91" x14ac:dyDescent="0.25">
      <c r="CI1570"/>
      <c r="CJ1570"/>
      <c r="CK1570"/>
      <c r="CL1570"/>
      <c r="CM1570"/>
    </row>
    <row r="1571" spans="87:91" x14ac:dyDescent="0.25">
      <c r="CI1571"/>
      <c r="CJ1571"/>
      <c r="CK1571"/>
      <c r="CL1571"/>
      <c r="CM1571"/>
    </row>
    <row r="1572" spans="87:91" x14ac:dyDescent="0.25">
      <c r="CI1572"/>
      <c r="CJ1572"/>
      <c r="CK1572"/>
      <c r="CL1572"/>
      <c r="CM1572"/>
    </row>
    <row r="1573" spans="87:91" x14ac:dyDescent="0.25">
      <c r="CI1573"/>
      <c r="CJ1573"/>
      <c r="CK1573"/>
      <c r="CL1573"/>
      <c r="CM1573"/>
    </row>
    <row r="1574" spans="87:91" x14ac:dyDescent="0.25">
      <c r="CI1574"/>
      <c r="CJ1574"/>
      <c r="CK1574"/>
      <c r="CL1574"/>
      <c r="CM1574"/>
    </row>
    <row r="1575" spans="87:91" x14ac:dyDescent="0.25">
      <c r="CI1575"/>
      <c r="CJ1575"/>
      <c r="CK1575"/>
      <c r="CL1575"/>
      <c r="CM1575"/>
    </row>
    <row r="1576" spans="87:91" x14ac:dyDescent="0.25">
      <c r="CI1576"/>
      <c r="CJ1576"/>
      <c r="CK1576"/>
      <c r="CL1576"/>
      <c r="CM1576"/>
    </row>
    <row r="1577" spans="87:91" x14ac:dyDescent="0.25">
      <c r="CI1577"/>
      <c r="CJ1577"/>
      <c r="CK1577"/>
      <c r="CL1577"/>
      <c r="CM1577"/>
    </row>
    <row r="1578" spans="87:91" x14ac:dyDescent="0.25">
      <c r="CI1578"/>
      <c r="CJ1578"/>
      <c r="CK1578"/>
      <c r="CL1578"/>
      <c r="CM1578"/>
    </row>
    <row r="1579" spans="87:91" x14ac:dyDescent="0.25">
      <c r="CI1579"/>
      <c r="CJ1579"/>
      <c r="CK1579"/>
      <c r="CL1579"/>
      <c r="CM1579"/>
    </row>
    <row r="1580" spans="87:91" x14ac:dyDescent="0.25">
      <c r="CI1580"/>
      <c r="CJ1580"/>
      <c r="CK1580"/>
      <c r="CL1580"/>
      <c r="CM1580"/>
    </row>
    <row r="1581" spans="87:91" x14ac:dyDescent="0.25">
      <c r="CI1581"/>
      <c r="CJ1581"/>
      <c r="CK1581"/>
      <c r="CL1581"/>
      <c r="CM1581"/>
    </row>
    <row r="1582" spans="87:91" x14ac:dyDescent="0.25">
      <c r="CI1582"/>
      <c r="CJ1582"/>
      <c r="CK1582"/>
      <c r="CL1582"/>
      <c r="CM1582"/>
    </row>
    <row r="1583" spans="87:91" x14ac:dyDescent="0.25">
      <c r="CI1583"/>
      <c r="CJ1583"/>
      <c r="CK1583"/>
      <c r="CL1583"/>
      <c r="CM1583"/>
    </row>
    <row r="1584" spans="87:91" x14ac:dyDescent="0.25">
      <c r="CI1584"/>
      <c r="CJ1584"/>
      <c r="CK1584"/>
      <c r="CL1584"/>
      <c r="CM1584"/>
    </row>
    <row r="1585" spans="87:91" x14ac:dyDescent="0.25">
      <c r="CI1585"/>
      <c r="CJ1585"/>
      <c r="CK1585"/>
      <c r="CL1585"/>
      <c r="CM1585"/>
    </row>
    <row r="1586" spans="87:91" x14ac:dyDescent="0.25">
      <c r="CI1586"/>
      <c r="CJ1586"/>
      <c r="CK1586"/>
      <c r="CL1586"/>
      <c r="CM1586"/>
    </row>
    <row r="1587" spans="87:91" x14ac:dyDescent="0.25">
      <c r="CI1587"/>
      <c r="CJ1587"/>
      <c r="CK1587"/>
      <c r="CL1587"/>
      <c r="CM1587"/>
    </row>
    <row r="1588" spans="87:91" x14ac:dyDescent="0.25">
      <c r="CI1588"/>
      <c r="CJ1588"/>
      <c r="CK1588"/>
      <c r="CL1588"/>
      <c r="CM1588"/>
    </row>
    <row r="1589" spans="87:91" x14ac:dyDescent="0.25">
      <c r="CI1589"/>
      <c r="CJ1589"/>
      <c r="CK1589"/>
      <c r="CL1589"/>
      <c r="CM1589"/>
    </row>
    <row r="1590" spans="87:91" x14ac:dyDescent="0.25">
      <c r="CI1590"/>
      <c r="CJ1590"/>
      <c r="CK1590"/>
      <c r="CL1590"/>
      <c r="CM1590"/>
    </row>
    <row r="1591" spans="87:91" x14ac:dyDescent="0.25">
      <c r="CI1591"/>
      <c r="CJ1591"/>
      <c r="CK1591"/>
      <c r="CL1591"/>
      <c r="CM1591"/>
    </row>
    <row r="1592" spans="87:91" x14ac:dyDescent="0.25">
      <c r="CI1592"/>
      <c r="CJ1592"/>
      <c r="CK1592"/>
      <c r="CL1592"/>
      <c r="CM1592"/>
    </row>
    <row r="1593" spans="87:91" x14ac:dyDescent="0.25">
      <c r="CI1593"/>
      <c r="CJ1593"/>
      <c r="CK1593"/>
      <c r="CL1593"/>
      <c r="CM1593"/>
    </row>
    <row r="1594" spans="87:91" x14ac:dyDescent="0.25">
      <c r="CI1594"/>
      <c r="CJ1594"/>
      <c r="CK1594"/>
      <c r="CL1594"/>
      <c r="CM1594"/>
    </row>
    <row r="1595" spans="87:91" x14ac:dyDescent="0.25">
      <c r="CI1595"/>
      <c r="CJ1595"/>
      <c r="CK1595"/>
      <c r="CL1595"/>
      <c r="CM1595"/>
    </row>
    <row r="1596" spans="87:91" x14ac:dyDescent="0.25">
      <c r="CI1596"/>
      <c r="CJ1596"/>
      <c r="CK1596"/>
      <c r="CL1596"/>
      <c r="CM1596"/>
    </row>
    <row r="1597" spans="87:91" x14ac:dyDescent="0.25">
      <c r="CI1597"/>
      <c r="CJ1597"/>
      <c r="CK1597"/>
      <c r="CL1597"/>
      <c r="CM1597"/>
    </row>
    <row r="1598" spans="87:91" x14ac:dyDescent="0.25">
      <c r="CI1598"/>
      <c r="CJ1598"/>
      <c r="CK1598"/>
      <c r="CL1598"/>
      <c r="CM1598"/>
    </row>
    <row r="1599" spans="87:91" x14ac:dyDescent="0.25">
      <c r="CI1599"/>
      <c r="CJ1599"/>
      <c r="CK1599"/>
      <c r="CL1599"/>
      <c r="CM1599"/>
    </row>
    <row r="1600" spans="87:91" x14ac:dyDescent="0.25">
      <c r="CI1600"/>
      <c r="CJ1600"/>
      <c r="CK1600"/>
      <c r="CL1600"/>
      <c r="CM1600"/>
    </row>
    <row r="1601" spans="87:91" x14ac:dyDescent="0.25">
      <c r="CI1601"/>
      <c r="CJ1601"/>
      <c r="CK1601"/>
      <c r="CL1601"/>
      <c r="CM1601"/>
    </row>
    <row r="1602" spans="87:91" x14ac:dyDescent="0.25">
      <c r="CI1602"/>
      <c r="CJ1602"/>
      <c r="CK1602"/>
      <c r="CL1602"/>
      <c r="CM1602"/>
    </row>
    <row r="1603" spans="87:91" x14ac:dyDescent="0.25">
      <c r="CI1603"/>
      <c r="CJ1603"/>
      <c r="CK1603"/>
      <c r="CL1603"/>
      <c r="CM1603"/>
    </row>
    <row r="1604" spans="87:91" x14ac:dyDescent="0.25">
      <c r="CI1604"/>
      <c r="CJ1604"/>
      <c r="CK1604"/>
      <c r="CL1604"/>
      <c r="CM1604"/>
    </row>
    <row r="1605" spans="87:91" x14ac:dyDescent="0.25">
      <c r="CI1605"/>
      <c r="CJ1605"/>
      <c r="CK1605"/>
      <c r="CL1605"/>
      <c r="CM1605"/>
    </row>
    <row r="1606" spans="87:91" x14ac:dyDescent="0.25">
      <c r="CI1606"/>
      <c r="CJ1606"/>
      <c r="CK1606"/>
      <c r="CL1606"/>
      <c r="CM1606"/>
    </row>
    <row r="1607" spans="87:91" x14ac:dyDescent="0.25">
      <c r="CI1607"/>
      <c r="CJ1607"/>
      <c r="CK1607"/>
      <c r="CL1607"/>
      <c r="CM1607"/>
    </row>
    <row r="1608" spans="87:91" x14ac:dyDescent="0.25">
      <c r="CI1608"/>
      <c r="CJ1608"/>
      <c r="CK1608"/>
      <c r="CL1608"/>
      <c r="CM1608"/>
    </row>
    <row r="1609" spans="87:91" x14ac:dyDescent="0.25">
      <c r="CI1609"/>
      <c r="CJ1609"/>
      <c r="CK1609"/>
      <c r="CL1609"/>
      <c r="CM1609"/>
    </row>
    <row r="1610" spans="87:91" x14ac:dyDescent="0.25">
      <c r="CI1610"/>
      <c r="CJ1610"/>
      <c r="CK1610"/>
      <c r="CL1610"/>
      <c r="CM1610"/>
    </row>
    <row r="1611" spans="87:91" x14ac:dyDescent="0.25">
      <c r="CI1611"/>
      <c r="CJ1611"/>
      <c r="CK1611"/>
      <c r="CL1611"/>
      <c r="CM1611"/>
    </row>
    <row r="1612" spans="87:91" x14ac:dyDescent="0.25">
      <c r="CI1612"/>
      <c r="CJ1612"/>
      <c r="CK1612"/>
      <c r="CL1612"/>
      <c r="CM1612"/>
    </row>
    <row r="1613" spans="87:91" x14ac:dyDescent="0.25">
      <c r="CI1613"/>
      <c r="CJ1613"/>
      <c r="CK1613"/>
      <c r="CL1613"/>
      <c r="CM1613"/>
    </row>
    <row r="1614" spans="87:91" x14ac:dyDescent="0.25">
      <c r="CI1614"/>
      <c r="CJ1614"/>
      <c r="CK1614"/>
      <c r="CL1614"/>
      <c r="CM1614"/>
    </row>
    <row r="1615" spans="87:91" x14ac:dyDescent="0.25">
      <c r="CI1615"/>
      <c r="CJ1615"/>
      <c r="CK1615"/>
      <c r="CL1615"/>
      <c r="CM1615"/>
    </row>
    <row r="1616" spans="87:91" x14ac:dyDescent="0.25">
      <c r="CI1616"/>
      <c r="CJ1616"/>
      <c r="CK1616"/>
      <c r="CL1616"/>
      <c r="CM1616"/>
    </row>
    <row r="1617" spans="87:91" x14ac:dyDescent="0.25">
      <c r="CI1617"/>
      <c r="CJ1617"/>
      <c r="CK1617"/>
      <c r="CL1617"/>
      <c r="CM1617"/>
    </row>
    <row r="1618" spans="87:91" x14ac:dyDescent="0.25">
      <c r="CI1618"/>
      <c r="CJ1618"/>
      <c r="CK1618"/>
      <c r="CL1618"/>
      <c r="CM1618"/>
    </row>
    <row r="1619" spans="87:91" x14ac:dyDescent="0.25">
      <c r="CI1619"/>
      <c r="CJ1619"/>
      <c r="CK1619"/>
      <c r="CL1619"/>
      <c r="CM1619"/>
    </row>
    <row r="1620" spans="87:91" x14ac:dyDescent="0.25">
      <c r="CI1620"/>
      <c r="CJ1620"/>
      <c r="CK1620"/>
      <c r="CL1620"/>
      <c r="CM1620"/>
    </row>
    <row r="1621" spans="87:91" x14ac:dyDescent="0.25">
      <c r="CI1621"/>
      <c r="CJ1621"/>
      <c r="CK1621"/>
      <c r="CL1621"/>
      <c r="CM1621"/>
    </row>
    <row r="1622" spans="87:91" x14ac:dyDescent="0.25">
      <c r="CI1622"/>
      <c r="CJ1622"/>
      <c r="CK1622"/>
      <c r="CL1622"/>
      <c r="CM1622"/>
    </row>
    <row r="1623" spans="87:91" x14ac:dyDescent="0.25">
      <c r="CI1623"/>
      <c r="CJ1623"/>
      <c r="CK1623"/>
      <c r="CL1623"/>
      <c r="CM1623"/>
    </row>
    <row r="1624" spans="87:91" x14ac:dyDescent="0.25">
      <c r="CI1624"/>
      <c r="CJ1624"/>
      <c r="CK1624"/>
      <c r="CL1624"/>
      <c r="CM1624"/>
    </row>
    <row r="1625" spans="87:91" x14ac:dyDescent="0.25">
      <c r="CI1625"/>
      <c r="CJ1625"/>
      <c r="CK1625"/>
      <c r="CL1625"/>
      <c r="CM1625"/>
    </row>
    <row r="1626" spans="87:91" x14ac:dyDescent="0.25">
      <c r="CI1626"/>
      <c r="CJ1626"/>
      <c r="CK1626"/>
      <c r="CL1626"/>
      <c r="CM1626"/>
    </row>
    <row r="1627" spans="87:91" x14ac:dyDescent="0.25">
      <c r="CI1627"/>
      <c r="CJ1627"/>
      <c r="CK1627"/>
      <c r="CL1627"/>
      <c r="CM1627"/>
    </row>
    <row r="1628" spans="87:91" x14ac:dyDescent="0.25">
      <c r="CI1628"/>
      <c r="CJ1628"/>
      <c r="CK1628"/>
      <c r="CL1628"/>
      <c r="CM1628"/>
    </row>
    <row r="1629" spans="87:91" x14ac:dyDescent="0.25">
      <c r="CI1629"/>
      <c r="CJ1629"/>
      <c r="CK1629"/>
      <c r="CL1629"/>
      <c r="CM1629"/>
    </row>
    <row r="1630" spans="87:91" x14ac:dyDescent="0.25">
      <c r="CI1630"/>
      <c r="CJ1630"/>
      <c r="CK1630"/>
      <c r="CL1630"/>
      <c r="CM1630"/>
    </row>
    <row r="1631" spans="87:91" x14ac:dyDescent="0.25">
      <c r="CI1631"/>
      <c r="CJ1631"/>
      <c r="CK1631"/>
      <c r="CL1631"/>
      <c r="CM1631"/>
    </row>
    <row r="1632" spans="87:91" x14ac:dyDescent="0.25">
      <c r="CI1632"/>
      <c r="CJ1632"/>
      <c r="CK1632"/>
      <c r="CL1632"/>
      <c r="CM1632"/>
    </row>
    <row r="1633" spans="87:91" x14ac:dyDescent="0.25">
      <c r="CI1633"/>
      <c r="CJ1633"/>
      <c r="CK1633"/>
      <c r="CL1633"/>
      <c r="CM1633"/>
    </row>
    <row r="1634" spans="87:91" x14ac:dyDescent="0.25">
      <c r="CI1634"/>
      <c r="CJ1634"/>
      <c r="CK1634"/>
      <c r="CL1634"/>
      <c r="CM1634"/>
    </row>
    <row r="1635" spans="87:91" x14ac:dyDescent="0.25">
      <c r="CI1635"/>
      <c r="CJ1635"/>
      <c r="CK1635"/>
      <c r="CL1635"/>
      <c r="CM1635"/>
    </row>
    <row r="1636" spans="87:91" x14ac:dyDescent="0.25">
      <c r="CI1636"/>
      <c r="CJ1636"/>
      <c r="CK1636"/>
      <c r="CL1636"/>
      <c r="CM1636"/>
    </row>
    <row r="1637" spans="87:91" x14ac:dyDescent="0.25">
      <c r="CI1637"/>
      <c r="CJ1637"/>
      <c r="CK1637"/>
      <c r="CL1637"/>
      <c r="CM1637"/>
    </row>
    <row r="1638" spans="87:91" x14ac:dyDescent="0.25">
      <c r="CI1638"/>
      <c r="CJ1638"/>
      <c r="CK1638"/>
      <c r="CL1638"/>
      <c r="CM1638"/>
    </row>
    <row r="1639" spans="87:91" x14ac:dyDescent="0.25">
      <c r="CI1639"/>
      <c r="CJ1639"/>
      <c r="CK1639"/>
      <c r="CL1639"/>
      <c r="CM1639"/>
    </row>
    <row r="1640" spans="87:91" x14ac:dyDescent="0.25">
      <c r="CI1640"/>
      <c r="CJ1640"/>
      <c r="CK1640"/>
      <c r="CL1640"/>
      <c r="CM1640"/>
    </row>
    <row r="1641" spans="87:91" x14ac:dyDescent="0.25">
      <c r="CI1641"/>
      <c r="CJ1641"/>
      <c r="CK1641"/>
      <c r="CL1641"/>
      <c r="CM1641"/>
    </row>
    <row r="1642" spans="87:91" x14ac:dyDescent="0.25">
      <c r="CI1642"/>
      <c r="CJ1642"/>
      <c r="CK1642"/>
      <c r="CL1642"/>
      <c r="CM1642"/>
    </row>
    <row r="1643" spans="87:91" x14ac:dyDescent="0.25">
      <c r="CI1643"/>
      <c r="CJ1643"/>
      <c r="CK1643"/>
      <c r="CL1643"/>
      <c r="CM1643"/>
    </row>
    <row r="1644" spans="87:91" x14ac:dyDescent="0.25">
      <c r="CI1644"/>
      <c r="CJ1644"/>
      <c r="CK1644"/>
      <c r="CL1644"/>
      <c r="CM1644"/>
    </row>
    <row r="1645" spans="87:91" x14ac:dyDescent="0.25">
      <c r="CI1645"/>
      <c r="CJ1645"/>
      <c r="CK1645"/>
      <c r="CL1645"/>
      <c r="CM1645"/>
    </row>
    <row r="1646" spans="87:91" x14ac:dyDescent="0.25">
      <c r="CI1646"/>
      <c r="CJ1646"/>
      <c r="CK1646"/>
      <c r="CL1646"/>
      <c r="CM1646"/>
    </row>
    <row r="1647" spans="87:91" x14ac:dyDescent="0.25">
      <c r="CI1647"/>
      <c r="CJ1647"/>
      <c r="CK1647"/>
      <c r="CL1647"/>
      <c r="CM1647"/>
    </row>
    <row r="1648" spans="87:91" x14ac:dyDescent="0.25">
      <c r="CI1648"/>
      <c r="CJ1648"/>
      <c r="CK1648"/>
      <c r="CL1648"/>
      <c r="CM1648"/>
    </row>
    <row r="1649" spans="87:91" x14ac:dyDescent="0.25">
      <c r="CI1649"/>
      <c r="CJ1649"/>
      <c r="CK1649"/>
      <c r="CL1649"/>
      <c r="CM1649"/>
    </row>
    <row r="1650" spans="87:91" x14ac:dyDescent="0.25">
      <c r="CI1650"/>
      <c r="CJ1650"/>
      <c r="CK1650"/>
      <c r="CL1650"/>
      <c r="CM1650"/>
    </row>
    <row r="1651" spans="87:91" x14ac:dyDescent="0.25">
      <c r="CI1651"/>
      <c r="CJ1651"/>
      <c r="CK1651"/>
      <c r="CL1651"/>
      <c r="CM1651"/>
    </row>
    <row r="1652" spans="87:91" x14ac:dyDescent="0.25">
      <c r="CI1652"/>
      <c r="CJ1652"/>
      <c r="CK1652"/>
      <c r="CL1652"/>
      <c r="CM1652"/>
    </row>
    <row r="1653" spans="87:91" x14ac:dyDescent="0.25">
      <c r="CI1653"/>
      <c r="CJ1653"/>
      <c r="CK1653"/>
      <c r="CL1653"/>
      <c r="CM1653"/>
    </row>
    <row r="1654" spans="87:91" x14ac:dyDescent="0.25">
      <c r="CI1654"/>
      <c r="CJ1654"/>
      <c r="CK1654"/>
      <c r="CL1654"/>
      <c r="CM1654"/>
    </row>
    <row r="1655" spans="87:91" x14ac:dyDescent="0.25">
      <c r="CI1655"/>
      <c r="CJ1655"/>
      <c r="CK1655"/>
      <c r="CL1655"/>
      <c r="CM1655"/>
    </row>
    <row r="1656" spans="87:91" x14ac:dyDescent="0.25">
      <c r="CI1656"/>
      <c r="CJ1656"/>
      <c r="CK1656"/>
      <c r="CL1656"/>
      <c r="CM1656"/>
    </row>
    <row r="1657" spans="87:91" x14ac:dyDescent="0.25">
      <c r="CI1657"/>
      <c r="CJ1657"/>
      <c r="CK1657"/>
      <c r="CL1657"/>
      <c r="CM1657"/>
    </row>
    <row r="1658" spans="87:91" x14ac:dyDescent="0.25">
      <c r="CI1658"/>
      <c r="CJ1658"/>
      <c r="CK1658"/>
      <c r="CL1658"/>
      <c r="CM1658"/>
    </row>
    <row r="1659" spans="87:91" x14ac:dyDescent="0.25">
      <c r="CI1659"/>
      <c r="CJ1659"/>
      <c r="CK1659"/>
      <c r="CL1659"/>
      <c r="CM1659"/>
    </row>
    <row r="1660" spans="87:91" x14ac:dyDescent="0.25">
      <c r="CI1660"/>
      <c r="CJ1660"/>
      <c r="CK1660"/>
      <c r="CL1660"/>
      <c r="CM1660"/>
    </row>
    <row r="1661" spans="87:91" x14ac:dyDescent="0.25">
      <c r="CI1661"/>
      <c r="CJ1661"/>
      <c r="CK1661"/>
      <c r="CL1661"/>
      <c r="CM1661"/>
    </row>
    <row r="1662" spans="87:91" x14ac:dyDescent="0.25">
      <c r="CI1662"/>
      <c r="CJ1662"/>
      <c r="CK1662"/>
      <c r="CL1662"/>
      <c r="CM1662"/>
    </row>
    <row r="1663" spans="87:91" x14ac:dyDescent="0.25">
      <c r="CI1663"/>
      <c r="CJ1663"/>
      <c r="CK1663"/>
      <c r="CL1663"/>
      <c r="CM1663"/>
    </row>
    <row r="1664" spans="87:91" x14ac:dyDescent="0.25">
      <c r="CI1664"/>
      <c r="CJ1664"/>
      <c r="CK1664"/>
      <c r="CL1664"/>
      <c r="CM1664"/>
    </row>
    <row r="1665" spans="87:91" x14ac:dyDescent="0.25">
      <c r="CI1665"/>
      <c r="CJ1665"/>
      <c r="CK1665"/>
      <c r="CL1665"/>
      <c r="CM1665"/>
    </row>
    <row r="1666" spans="87:91" x14ac:dyDescent="0.25">
      <c r="CI1666"/>
      <c r="CJ1666"/>
      <c r="CK1666"/>
      <c r="CL1666"/>
      <c r="CM1666"/>
    </row>
    <row r="1667" spans="87:91" x14ac:dyDescent="0.25">
      <c r="CI1667"/>
      <c r="CJ1667"/>
      <c r="CK1667"/>
      <c r="CL1667"/>
      <c r="CM1667"/>
    </row>
    <row r="1668" spans="87:91" x14ac:dyDescent="0.25">
      <c r="CI1668"/>
      <c r="CJ1668"/>
      <c r="CK1668"/>
      <c r="CL1668"/>
      <c r="CM1668"/>
    </row>
    <row r="1669" spans="87:91" x14ac:dyDescent="0.25">
      <c r="CI1669"/>
      <c r="CJ1669"/>
      <c r="CK1669"/>
      <c r="CL1669"/>
      <c r="CM1669"/>
    </row>
    <row r="1670" spans="87:91" x14ac:dyDescent="0.25">
      <c r="CI1670"/>
      <c r="CJ1670"/>
      <c r="CK1670"/>
      <c r="CL1670"/>
      <c r="CM1670"/>
    </row>
    <row r="1671" spans="87:91" x14ac:dyDescent="0.25">
      <c r="CI1671"/>
      <c r="CJ1671"/>
      <c r="CK1671"/>
      <c r="CL1671"/>
      <c r="CM1671"/>
    </row>
    <row r="1672" spans="87:91" x14ac:dyDescent="0.25">
      <c r="CI1672"/>
      <c r="CJ1672"/>
      <c r="CK1672"/>
      <c r="CL1672"/>
      <c r="CM1672"/>
    </row>
    <row r="1673" spans="87:91" x14ac:dyDescent="0.25">
      <c r="CI1673"/>
      <c r="CJ1673"/>
      <c r="CK1673"/>
      <c r="CL1673"/>
      <c r="CM1673"/>
    </row>
    <row r="1674" spans="87:91" x14ac:dyDescent="0.25">
      <c r="CI1674"/>
      <c r="CJ1674"/>
      <c r="CK1674"/>
      <c r="CL1674"/>
      <c r="CM1674"/>
    </row>
    <row r="1675" spans="87:91" x14ac:dyDescent="0.25">
      <c r="CI1675"/>
      <c r="CJ1675"/>
      <c r="CK1675"/>
      <c r="CL1675"/>
      <c r="CM1675"/>
    </row>
    <row r="1676" spans="87:91" x14ac:dyDescent="0.25">
      <c r="CI1676"/>
      <c r="CJ1676"/>
      <c r="CK1676"/>
      <c r="CL1676"/>
      <c r="CM1676"/>
    </row>
    <row r="1677" spans="87:91" x14ac:dyDescent="0.25">
      <c r="CI1677"/>
      <c r="CJ1677"/>
      <c r="CK1677"/>
      <c r="CL1677"/>
      <c r="CM1677"/>
    </row>
    <row r="1678" spans="87:91" x14ac:dyDescent="0.25">
      <c r="CI1678"/>
      <c r="CJ1678"/>
      <c r="CK1678"/>
      <c r="CL1678"/>
      <c r="CM1678"/>
    </row>
    <row r="1679" spans="87:91" x14ac:dyDescent="0.25">
      <c r="CI1679"/>
      <c r="CJ1679"/>
      <c r="CK1679"/>
      <c r="CL1679"/>
      <c r="CM1679"/>
    </row>
    <row r="1680" spans="87:91" x14ac:dyDescent="0.25">
      <c r="CI1680"/>
      <c r="CJ1680"/>
      <c r="CK1680"/>
      <c r="CL1680"/>
      <c r="CM1680"/>
    </row>
    <row r="1681" spans="87:91" x14ac:dyDescent="0.25">
      <c r="CI1681"/>
      <c r="CJ1681"/>
      <c r="CK1681"/>
      <c r="CL1681"/>
      <c r="CM1681"/>
    </row>
    <row r="1682" spans="87:91" x14ac:dyDescent="0.25">
      <c r="CI1682"/>
      <c r="CJ1682"/>
      <c r="CK1682"/>
      <c r="CL1682"/>
      <c r="CM1682"/>
    </row>
    <row r="1683" spans="87:91" x14ac:dyDescent="0.25">
      <c r="CI1683"/>
      <c r="CJ1683"/>
      <c r="CK1683"/>
      <c r="CL1683"/>
      <c r="CM1683"/>
    </row>
    <row r="1684" spans="87:91" x14ac:dyDescent="0.25">
      <c r="CI1684"/>
      <c r="CJ1684"/>
      <c r="CK1684"/>
      <c r="CL1684"/>
      <c r="CM1684"/>
    </row>
    <row r="1685" spans="87:91" x14ac:dyDescent="0.25">
      <c r="CI1685"/>
      <c r="CJ1685"/>
      <c r="CK1685"/>
      <c r="CL1685"/>
      <c r="CM1685"/>
    </row>
    <row r="1686" spans="87:91" x14ac:dyDescent="0.25">
      <c r="CI1686"/>
      <c r="CJ1686"/>
      <c r="CK1686"/>
      <c r="CL1686"/>
      <c r="CM1686"/>
    </row>
    <row r="1687" spans="87:91" x14ac:dyDescent="0.25">
      <c r="CI1687"/>
      <c r="CJ1687"/>
      <c r="CK1687"/>
      <c r="CL1687"/>
      <c r="CM1687"/>
    </row>
    <row r="1688" spans="87:91" x14ac:dyDescent="0.25">
      <c r="CI1688"/>
      <c r="CJ1688"/>
      <c r="CK1688"/>
      <c r="CL1688"/>
      <c r="CM1688"/>
    </row>
    <row r="1689" spans="87:91" x14ac:dyDescent="0.25">
      <c r="CI1689"/>
      <c r="CJ1689"/>
      <c r="CK1689"/>
      <c r="CL1689"/>
      <c r="CM1689"/>
    </row>
    <row r="1690" spans="87:91" x14ac:dyDescent="0.25">
      <c r="CI1690"/>
      <c r="CJ1690"/>
      <c r="CK1690"/>
      <c r="CL1690"/>
      <c r="CM1690"/>
    </row>
    <row r="1691" spans="87:91" x14ac:dyDescent="0.25">
      <c r="CI1691"/>
      <c r="CJ1691"/>
      <c r="CK1691"/>
      <c r="CL1691"/>
      <c r="CM1691"/>
    </row>
    <row r="1692" spans="87:91" x14ac:dyDescent="0.25">
      <c r="CI1692"/>
      <c r="CJ1692"/>
      <c r="CK1692"/>
      <c r="CL1692"/>
      <c r="CM1692"/>
    </row>
    <row r="1693" spans="87:91" x14ac:dyDescent="0.25">
      <c r="CI1693"/>
      <c r="CJ1693"/>
      <c r="CK1693"/>
      <c r="CL1693"/>
      <c r="CM1693"/>
    </row>
    <row r="1694" spans="87:91" x14ac:dyDescent="0.25">
      <c r="CI1694"/>
      <c r="CJ1694"/>
      <c r="CK1694"/>
      <c r="CL1694"/>
      <c r="CM1694"/>
    </row>
    <row r="1695" spans="87:91" x14ac:dyDescent="0.25">
      <c r="CI1695"/>
      <c r="CJ1695"/>
      <c r="CK1695"/>
      <c r="CL1695"/>
      <c r="CM1695"/>
    </row>
    <row r="1696" spans="87:91" x14ac:dyDescent="0.25">
      <c r="CI1696"/>
      <c r="CJ1696"/>
      <c r="CK1696"/>
      <c r="CL1696"/>
      <c r="CM1696"/>
    </row>
    <row r="1697" spans="87:91" x14ac:dyDescent="0.25">
      <c r="CI1697"/>
      <c r="CJ1697"/>
      <c r="CK1697"/>
      <c r="CL1697"/>
      <c r="CM1697"/>
    </row>
    <row r="1698" spans="87:91" x14ac:dyDescent="0.25">
      <c r="CI1698"/>
      <c r="CJ1698"/>
      <c r="CK1698"/>
      <c r="CL1698"/>
      <c r="CM1698"/>
    </row>
    <row r="1699" spans="87:91" x14ac:dyDescent="0.25">
      <c r="CI1699"/>
      <c r="CJ1699"/>
      <c r="CK1699"/>
      <c r="CL1699"/>
      <c r="CM1699"/>
    </row>
    <row r="1700" spans="87:91" x14ac:dyDescent="0.25">
      <c r="CI1700"/>
      <c r="CJ1700"/>
      <c r="CK1700"/>
      <c r="CL1700"/>
      <c r="CM1700"/>
    </row>
    <row r="1701" spans="87:91" x14ac:dyDescent="0.25">
      <c r="CI1701"/>
      <c r="CJ1701"/>
      <c r="CK1701"/>
      <c r="CL1701"/>
      <c r="CM1701"/>
    </row>
    <row r="1702" spans="87:91" x14ac:dyDescent="0.25">
      <c r="CI1702"/>
      <c r="CJ1702"/>
      <c r="CK1702"/>
      <c r="CL1702"/>
      <c r="CM1702"/>
    </row>
    <row r="1703" spans="87:91" x14ac:dyDescent="0.25">
      <c r="CI1703"/>
      <c r="CJ1703"/>
      <c r="CK1703"/>
      <c r="CL1703"/>
      <c r="CM1703"/>
    </row>
    <row r="1704" spans="87:91" x14ac:dyDescent="0.25">
      <c r="CI1704"/>
      <c r="CJ1704"/>
      <c r="CK1704"/>
      <c r="CL1704"/>
      <c r="CM1704"/>
    </row>
    <row r="1705" spans="87:91" x14ac:dyDescent="0.25">
      <c r="CI1705"/>
      <c r="CJ1705"/>
      <c r="CK1705"/>
      <c r="CL1705"/>
      <c r="CM1705"/>
    </row>
    <row r="1706" spans="87:91" x14ac:dyDescent="0.25">
      <c r="CI1706"/>
      <c r="CJ1706"/>
      <c r="CK1706"/>
      <c r="CL1706"/>
      <c r="CM1706"/>
    </row>
    <row r="1707" spans="87:91" x14ac:dyDescent="0.25">
      <c r="CI1707"/>
      <c r="CJ1707"/>
      <c r="CK1707"/>
      <c r="CL1707"/>
      <c r="CM1707"/>
    </row>
    <row r="1708" spans="87:91" x14ac:dyDescent="0.25">
      <c r="CI1708"/>
      <c r="CJ1708"/>
      <c r="CK1708"/>
      <c r="CL1708"/>
      <c r="CM1708"/>
    </row>
    <row r="1709" spans="87:91" x14ac:dyDescent="0.25">
      <c r="CI1709"/>
      <c r="CJ1709"/>
      <c r="CK1709"/>
      <c r="CL1709"/>
      <c r="CM1709"/>
    </row>
    <row r="1710" spans="87:91" x14ac:dyDescent="0.25">
      <c r="CI1710"/>
      <c r="CJ1710"/>
      <c r="CK1710"/>
      <c r="CL1710"/>
      <c r="CM1710"/>
    </row>
    <row r="1711" spans="87:91" x14ac:dyDescent="0.25">
      <c r="CI1711"/>
      <c r="CJ1711"/>
      <c r="CK1711"/>
      <c r="CL1711"/>
      <c r="CM1711"/>
    </row>
    <row r="1712" spans="87:91" x14ac:dyDescent="0.25">
      <c r="CI1712"/>
      <c r="CJ1712"/>
      <c r="CK1712"/>
      <c r="CL1712"/>
      <c r="CM1712"/>
    </row>
    <row r="1713" spans="87:91" x14ac:dyDescent="0.25">
      <c r="CI1713"/>
      <c r="CJ1713"/>
      <c r="CK1713"/>
      <c r="CL1713"/>
      <c r="CM1713"/>
    </row>
    <row r="1714" spans="87:91" x14ac:dyDescent="0.25">
      <c r="CI1714"/>
      <c r="CJ1714"/>
      <c r="CK1714"/>
      <c r="CL1714"/>
      <c r="CM1714"/>
    </row>
    <row r="1715" spans="87:91" x14ac:dyDescent="0.25">
      <c r="CI1715"/>
      <c r="CJ1715"/>
      <c r="CK1715"/>
      <c r="CL1715"/>
      <c r="CM1715"/>
    </row>
    <row r="1716" spans="87:91" x14ac:dyDescent="0.25">
      <c r="CI1716"/>
      <c r="CJ1716"/>
      <c r="CK1716"/>
      <c r="CL1716"/>
      <c r="CM1716"/>
    </row>
    <row r="1717" spans="87:91" x14ac:dyDescent="0.25">
      <c r="CI1717"/>
      <c r="CJ1717"/>
      <c r="CK1717"/>
      <c r="CL1717"/>
      <c r="CM1717"/>
    </row>
    <row r="1718" spans="87:91" x14ac:dyDescent="0.25">
      <c r="CI1718"/>
      <c r="CJ1718"/>
      <c r="CK1718"/>
      <c r="CL1718"/>
      <c r="CM1718"/>
    </row>
    <row r="1719" spans="87:91" x14ac:dyDescent="0.25">
      <c r="CI1719"/>
      <c r="CJ1719"/>
      <c r="CK1719"/>
      <c r="CL1719"/>
      <c r="CM1719"/>
    </row>
    <row r="1720" spans="87:91" x14ac:dyDescent="0.25">
      <c r="CI1720"/>
      <c r="CJ1720"/>
      <c r="CK1720"/>
      <c r="CL1720"/>
      <c r="CM1720"/>
    </row>
    <row r="1721" spans="87:91" x14ac:dyDescent="0.25">
      <c r="CI1721"/>
      <c r="CJ1721"/>
      <c r="CK1721"/>
      <c r="CL1721"/>
      <c r="CM1721"/>
    </row>
    <row r="1722" spans="87:91" x14ac:dyDescent="0.25">
      <c r="CI1722"/>
      <c r="CJ1722"/>
      <c r="CK1722"/>
      <c r="CL1722"/>
      <c r="CM1722"/>
    </row>
    <row r="1723" spans="87:91" x14ac:dyDescent="0.25">
      <c r="CI1723"/>
      <c r="CJ1723"/>
      <c r="CK1723"/>
      <c r="CL1723"/>
      <c r="CM1723"/>
    </row>
    <row r="1724" spans="87:91" x14ac:dyDescent="0.25">
      <c r="CI1724"/>
      <c r="CJ1724"/>
      <c r="CK1724"/>
      <c r="CL1724"/>
      <c r="CM1724"/>
    </row>
    <row r="1725" spans="87:91" x14ac:dyDescent="0.25">
      <c r="CI1725"/>
      <c r="CJ1725"/>
      <c r="CK1725"/>
      <c r="CL1725"/>
      <c r="CM1725"/>
    </row>
    <row r="1726" spans="87:91" x14ac:dyDescent="0.25">
      <c r="CI1726"/>
      <c r="CJ1726"/>
      <c r="CK1726"/>
      <c r="CL1726"/>
      <c r="CM1726"/>
    </row>
    <row r="1727" spans="87:91" x14ac:dyDescent="0.25">
      <c r="CI1727"/>
      <c r="CJ1727"/>
      <c r="CK1727"/>
      <c r="CL1727"/>
      <c r="CM1727"/>
    </row>
    <row r="1728" spans="87:91" x14ac:dyDescent="0.25">
      <c r="CI1728"/>
      <c r="CJ1728"/>
      <c r="CK1728"/>
      <c r="CL1728"/>
      <c r="CM1728"/>
    </row>
    <row r="1729" spans="87:91" x14ac:dyDescent="0.25">
      <c r="CI1729"/>
      <c r="CJ1729"/>
      <c r="CK1729"/>
      <c r="CL1729"/>
      <c r="CM1729"/>
    </row>
    <row r="1730" spans="87:91" x14ac:dyDescent="0.25">
      <c r="CI1730"/>
      <c r="CJ1730"/>
      <c r="CK1730"/>
      <c r="CL1730"/>
      <c r="CM1730"/>
    </row>
    <row r="1731" spans="87:91" x14ac:dyDescent="0.25">
      <c r="CI1731"/>
      <c r="CJ1731"/>
      <c r="CK1731"/>
      <c r="CL1731"/>
      <c r="CM1731"/>
    </row>
    <row r="1732" spans="87:91" x14ac:dyDescent="0.25">
      <c r="CI1732"/>
      <c r="CJ1732"/>
      <c r="CK1732"/>
      <c r="CL1732"/>
      <c r="CM1732"/>
    </row>
    <row r="1733" spans="87:91" x14ac:dyDescent="0.25">
      <c r="CI1733"/>
      <c r="CJ1733"/>
      <c r="CK1733"/>
      <c r="CL1733"/>
      <c r="CM1733"/>
    </row>
    <row r="1734" spans="87:91" x14ac:dyDescent="0.25">
      <c r="CI1734"/>
      <c r="CJ1734"/>
      <c r="CK1734"/>
      <c r="CL1734"/>
      <c r="CM1734"/>
    </row>
    <row r="1735" spans="87:91" x14ac:dyDescent="0.25">
      <c r="CI1735"/>
      <c r="CJ1735"/>
      <c r="CK1735"/>
      <c r="CL1735"/>
      <c r="CM1735"/>
    </row>
    <row r="1736" spans="87:91" x14ac:dyDescent="0.25">
      <c r="CI1736"/>
      <c r="CJ1736"/>
      <c r="CK1736"/>
      <c r="CL1736"/>
      <c r="CM1736"/>
    </row>
    <row r="1737" spans="87:91" x14ac:dyDescent="0.25">
      <c r="CI1737"/>
      <c r="CJ1737"/>
      <c r="CK1737"/>
      <c r="CL1737"/>
      <c r="CM1737"/>
    </row>
    <row r="1738" spans="87:91" x14ac:dyDescent="0.25">
      <c r="CI1738"/>
      <c r="CJ1738"/>
      <c r="CK1738"/>
      <c r="CL1738"/>
      <c r="CM1738"/>
    </row>
    <row r="1739" spans="87:91" x14ac:dyDescent="0.25">
      <c r="CI1739"/>
      <c r="CJ1739"/>
      <c r="CK1739"/>
      <c r="CL1739"/>
      <c r="CM1739"/>
    </row>
    <row r="1740" spans="87:91" x14ac:dyDescent="0.25">
      <c r="CI1740"/>
      <c r="CJ1740"/>
      <c r="CK1740"/>
      <c r="CL1740"/>
      <c r="CM1740"/>
    </row>
    <row r="1741" spans="87:91" x14ac:dyDescent="0.25">
      <c r="CI1741"/>
      <c r="CJ1741"/>
      <c r="CK1741"/>
      <c r="CL1741"/>
      <c r="CM1741"/>
    </row>
    <row r="1742" spans="87:91" x14ac:dyDescent="0.25">
      <c r="CI1742"/>
      <c r="CJ1742"/>
      <c r="CK1742"/>
      <c r="CL1742"/>
      <c r="CM1742"/>
    </row>
    <row r="1743" spans="87:91" x14ac:dyDescent="0.25">
      <c r="CI1743"/>
      <c r="CJ1743"/>
      <c r="CK1743"/>
      <c r="CL1743"/>
      <c r="CM1743"/>
    </row>
    <row r="1744" spans="87:91" x14ac:dyDescent="0.25">
      <c r="CI1744"/>
      <c r="CJ1744"/>
      <c r="CK1744"/>
      <c r="CL1744"/>
      <c r="CM1744"/>
    </row>
    <row r="1745" spans="87:91" x14ac:dyDescent="0.25">
      <c r="CI1745"/>
      <c r="CJ1745"/>
      <c r="CK1745"/>
      <c r="CL1745"/>
      <c r="CM1745"/>
    </row>
    <row r="1746" spans="87:91" x14ac:dyDescent="0.25">
      <c r="CI1746"/>
      <c r="CJ1746"/>
      <c r="CK1746"/>
      <c r="CL1746"/>
      <c r="CM1746"/>
    </row>
    <row r="1747" spans="87:91" x14ac:dyDescent="0.25">
      <c r="CI1747"/>
      <c r="CJ1747"/>
      <c r="CK1747"/>
      <c r="CL1747"/>
      <c r="CM1747"/>
    </row>
    <row r="1748" spans="87:91" x14ac:dyDescent="0.25">
      <c r="CI1748"/>
      <c r="CJ1748"/>
      <c r="CK1748"/>
      <c r="CL1748"/>
      <c r="CM1748"/>
    </row>
    <row r="1749" spans="87:91" x14ac:dyDescent="0.25">
      <c r="CI1749"/>
      <c r="CJ1749"/>
      <c r="CK1749"/>
      <c r="CL1749"/>
      <c r="CM1749"/>
    </row>
    <row r="1750" spans="87:91" x14ac:dyDescent="0.25">
      <c r="CI1750"/>
      <c r="CJ1750"/>
      <c r="CK1750"/>
      <c r="CL1750"/>
      <c r="CM1750"/>
    </row>
    <row r="1751" spans="87:91" x14ac:dyDescent="0.25">
      <c r="CI1751"/>
      <c r="CJ1751"/>
      <c r="CK1751"/>
      <c r="CL1751"/>
      <c r="CM1751"/>
    </row>
    <row r="1752" spans="87:91" x14ac:dyDescent="0.25">
      <c r="CI1752"/>
      <c r="CJ1752"/>
      <c r="CK1752"/>
      <c r="CL1752"/>
      <c r="CM1752"/>
    </row>
    <row r="1753" spans="87:91" x14ac:dyDescent="0.25">
      <c r="CI1753"/>
      <c r="CJ1753"/>
      <c r="CK1753"/>
      <c r="CL1753"/>
      <c r="CM1753"/>
    </row>
    <row r="1754" spans="87:91" x14ac:dyDescent="0.25">
      <c r="CI1754"/>
      <c r="CJ1754"/>
      <c r="CK1754"/>
      <c r="CL1754"/>
      <c r="CM1754"/>
    </row>
    <row r="1755" spans="87:91" x14ac:dyDescent="0.25">
      <c r="CI1755"/>
      <c r="CJ1755"/>
      <c r="CK1755"/>
      <c r="CL1755"/>
      <c r="CM1755"/>
    </row>
    <row r="1756" spans="87:91" x14ac:dyDescent="0.25">
      <c r="CI1756"/>
      <c r="CJ1756"/>
      <c r="CK1756"/>
      <c r="CL1756"/>
      <c r="CM1756"/>
    </row>
    <row r="1757" spans="87:91" x14ac:dyDescent="0.25">
      <c r="CI1757"/>
      <c r="CJ1757"/>
      <c r="CK1757"/>
      <c r="CL1757"/>
      <c r="CM1757"/>
    </row>
    <row r="1758" spans="87:91" x14ac:dyDescent="0.25">
      <c r="CI1758"/>
      <c r="CJ1758"/>
      <c r="CK1758"/>
      <c r="CL1758"/>
      <c r="CM1758"/>
    </row>
    <row r="1759" spans="87:91" x14ac:dyDescent="0.25">
      <c r="CI1759"/>
      <c r="CJ1759"/>
      <c r="CK1759"/>
      <c r="CL1759"/>
      <c r="CM1759"/>
    </row>
    <row r="1760" spans="87:91" x14ac:dyDescent="0.25">
      <c r="CI1760"/>
      <c r="CJ1760"/>
      <c r="CK1760"/>
      <c r="CL1760"/>
      <c r="CM1760"/>
    </row>
    <row r="1761" spans="87:91" x14ac:dyDescent="0.25">
      <c r="CI1761"/>
      <c r="CJ1761"/>
      <c r="CK1761"/>
      <c r="CL1761"/>
      <c r="CM1761"/>
    </row>
    <row r="1762" spans="87:91" x14ac:dyDescent="0.25">
      <c r="CI1762"/>
      <c r="CJ1762"/>
      <c r="CK1762"/>
      <c r="CL1762"/>
      <c r="CM1762"/>
    </row>
    <row r="1763" spans="87:91" x14ac:dyDescent="0.25">
      <c r="CI1763"/>
      <c r="CJ1763"/>
      <c r="CK1763"/>
      <c r="CL1763"/>
      <c r="CM1763"/>
    </row>
    <row r="1764" spans="87:91" x14ac:dyDescent="0.25">
      <c r="CI1764"/>
      <c r="CJ1764"/>
      <c r="CK1764"/>
      <c r="CL1764"/>
      <c r="CM1764"/>
    </row>
    <row r="1765" spans="87:91" x14ac:dyDescent="0.25">
      <c r="CI1765"/>
      <c r="CJ1765"/>
      <c r="CK1765"/>
      <c r="CL1765"/>
      <c r="CM1765"/>
    </row>
    <row r="1766" spans="87:91" x14ac:dyDescent="0.25">
      <c r="CI1766"/>
      <c r="CJ1766"/>
      <c r="CK1766"/>
      <c r="CL1766"/>
      <c r="CM1766"/>
    </row>
    <row r="1767" spans="87:91" x14ac:dyDescent="0.25">
      <c r="CI1767"/>
      <c r="CJ1767"/>
      <c r="CK1767"/>
      <c r="CL1767"/>
      <c r="CM1767"/>
    </row>
    <row r="1768" spans="87:91" x14ac:dyDescent="0.25">
      <c r="CI1768"/>
      <c r="CJ1768"/>
      <c r="CK1768"/>
      <c r="CL1768"/>
      <c r="CM1768"/>
    </row>
    <row r="1769" spans="87:91" x14ac:dyDescent="0.25">
      <c r="CI1769"/>
      <c r="CJ1769"/>
      <c r="CK1769"/>
      <c r="CL1769"/>
      <c r="CM1769"/>
    </row>
    <row r="1770" spans="87:91" x14ac:dyDescent="0.25">
      <c r="CI1770"/>
      <c r="CJ1770"/>
      <c r="CK1770"/>
      <c r="CL1770"/>
      <c r="CM1770"/>
    </row>
    <row r="1771" spans="87:91" x14ac:dyDescent="0.25">
      <c r="CI1771"/>
      <c r="CJ1771"/>
      <c r="CK1771"/>
      <c r="CL1771"/>
      <c r="CM1771"/>
    </row>
    <row r="1772" spans="87:91" x14ac:dyDescent="0.25">
      <c r="CI1772"/>
      <c r="CJ1772"/>
      <c r="CK1772"/>
      <c r="CL1772"/>
      <c r="CM1772"/>
    </row>
    <row r="1773" spans="87:91" x14ac:dyDescent="0.25">
      <c r="CI1773"/>
      <c r="CJ1773"/>
      <c r="CK1773"/>
      <c r="CL1773"/>
      <c r="CM1773"/>
    </row>
    <row r="1774" spans="87:91" x14ac:dyDescent="0.25">
      <c r="CI1774"/>
      <c r="CJ1774"/>
      <c r="CK1774"/>
      <c r="CL1774"/>
      <c r="CM1774"/>
    </row>
    <row r="1775" spans="87:91" x14ac:dyDescent="0.25">
      <c r="CI1775"/>
      <c r="CJ1775"/>
      <c r="CK1775"/>
      <c r="CL1775"/>
      <c r="CM1775"/>
    </row>
    <row r="1776" spans="87:91" x14ac:dyDescent="0.25">
      <c r="CI1776"/>
      <c r="CJ1776"/>
      <c r="CK1776"/>
      <c r="CL1776"/>
      <c r="CM1776"/>
    </row>
    <row r="1777" spans="87:91" x14ac:dyDescent="0.25">
      <c r="CI1777"/>
      <c r="CJ1777"/>
      <c r="CK1777"/>
      <c r="CL1777"/>
      <c r="CM1777"/>
    </row>
    <row r="1778" spans="87:91" x14ac:dyDescent="0.25">
      <c r="CI1778"/>
      <c r="CJ1778"/>
      <c r="CK1778"/>
      <c r="CL1778"/>
      <c r="CM1778"/>
    </row>
    <row r="1779" spans="87:91" x14ac:dyDescent="0.25">
      <c r="CI1779"/>
      <c r="CJ1779"/>
      <c r="CK1779"/>
      <c r="CL1779"/>
      <c r="CM1779"/>
    </row>
    <row r="1780" spans="87:91" x14ac:dyDescent="0.25">
      <c r="CI1780"/>
      <c r="CJ1780"/>
      <c r="CK1780"/>
      <c r="CL1780"/>
      <c r="CM1780"/>
    </row>
    <row r="1781" spans="87:91" x14ac:dyDescent="0.25">
      <c r="CI1781"/>
      <c r="CJ1781"/>
      <c r="CK1781"/>
      <c r="CL1781"/>
      <c r="CM1781"/>
    </row>
    <row r="1782" spans="87:91" x14ac:dyDescent="0.25">
      <c r="CI1782"/>
      <c r="CJ1782"/>
      <c r="CK1782"/>
      <c r="CL1782"/>
      <c r="CM1782"/>
    </row>
    <row r="1783" spans="87:91" x14ac:dyDescent="0.25">
      <c r="CI1783"/>
      <c r="CJ1783"/>
      <c r="CK1783"/>
      <c r="CL1783"/>
      <c r="CM1783"/>
    </row>
    <row r="1784" spans="87:91" x14ac:dyDescent="0.25">
      <c r="CI1784"/>
      <c r="CJ1784"/>
      <c r="CK1784"/>
      <c r="CL1784"/>
      <c r="CM1784"/>
    </row>
    <row r="1785" spans="87:91" x14ac:dyDescent="0.25">
      <c r="CI1785"/>
      <c r="CJ1785"/>
      <c r="CK1785"/>
      <c r="CL1785"/>
      <c r="CM1785"/>
    </row>
    <row r="1786" spans="87:91" x14ac:dyDescent="0.25">
      <c r="CI1786"/>
      <c r="CJ1786"/>
      <c r="CK1786"/>
      <c r="CL1786"/>
      <c r="CM1786"/>
    </row>
    <row r="1787" spans="87:91" x14ac:dyDescent="0.25">
      <c r="CI1787"/>
      <c r="CJ1787"/>
      <c r="CK1787"/>
      <c r="CL1787"/>
      <c r="CM1787"/>
    </row>
    <row r="1788" spans="87:91" x14ac:dyDescent="0.25">
      <c r="CI1788"/>
      <c r="CJ1788"/>
      <c r="CK1788"/>
      <c r="CL1788"/>
      <c r="CM1788"/>
    </row>
    <row r="1789" spans="87:91" x14ac:dyDescent="0.25">
      <c r="CI1789"/>
      <c r="CJ1789"/>
      <c r="CK1789"/>
      <c r="CL1789"/>
      <c r="CM1789"/>
    </row>
    <row r="1790" spans="87:91" x14ac:dyDescent="0.25">
      <c r="CI1790"/>
      <c r="CJ1790"/>
      <c r="CK1790"/>
      <c r="CL1790"/>
      <c r="CM1790"/>
    </row>
    <row r="1791" spans="87:91" x14ac:dyDescent="0.25">
      <c r="CI1791"/>
      <c r="CJ1791"/>
      <c r="CK1791"/>
      <c r="CL1791"/>
      <c r="CM1791"/>
    </row>
    <row r="1792" spans="87:91" x14ac:dyDescent="0.25">
      <c r="CI1792"/>
      <c r="CJ1792"/>
      <c r="CK1792"/>
      <c r="CL1792"/>
      <c r="CM1792"/>
    </row>
    <row r="1793" spans="87:91" x14ac:dyDescent="0.25">
      <c r="CI1793"/>
      <c r="CJ1793"/>
      <c r="CK1793"/>
      <c r="CL1793"/>
      <c r="CM1793"/>
    </row>
    <row r="1794" spans="87:91" x14ac:dyDescent="0.25">
      <c r="CI1794"/>
      <c r="CJ1794"/>
      <c r="CK1794"/>
      <c r="CL1794"/>
      <c r="CM1794"/>
    </row>
    <row r="1795" spans="87:91" x14ac:dyDescent="0.25">
      <c r="CI1795"/>
      <c r="CJ1795"/>
      <c r="CK1795"/>
      <c r="CL1795"/>
      <c r="CM1795"/>
    </row>
    <row r="1796" spans="87:91" x14ac:dyDescent="0.25">
      <c r="CI1796"/>
      <c r="CJ1796"/>
      <c r="CK1796"/>
      <c r="CL1796"/>
      <c r="CM1796"/>
    </row>
    <row r="1797" spans="87:91" x14ac:dyDescent="0.25">
      <c r="CI1797"/>
      <c r="CJ1797"/>
      <c r="CK1797"/>
      <c r="CL1797"/>
      <c r="CM1797"/>
    </row>
    <row r="1798" spans="87:91" x14ac:dyDescent="0.25">
      <c r="CI1798"/>
      <c r="CJ1798"/>
      <c r="CK1798"/>
      <c r="CL1798"/>
      <c r="CM1798"/>
    </row>
    <row r="1799" spans="87:91" x14ac:dyDescent="0.25">
      <c r="CI1799"/>
      <c r="CJ1799"/>
      <c r="CK1799"/>
      <c r="CL1799"/>
      <c r="CM1799"/>
    </row>
    <row r="1800" spans="87:91" x14ac:dyDescent="0.25">
      <c r="CI1800"/>
      <c r="CJ1800"/>
      <c r="CK1800"/>
      <c r="CL1800"/>
      <c r="CM1800"/>
    </row>
    <row r="1801" spans="87:91" x14ac:dyDescent="0.25">
      <c r="CI1801"/>
      <c r="CJ1801"/>
      <c r="CK1801"/>
      <c r="CL1801"/>
      <c r="CM1801"/>
    </row>
    <row r="1802" spans="87:91" x14ac:dyDescent="0.25">
      <c r="CI1802"/>
      <c r="CJ1802"/>
      <c r="CK1802"/>
      <c r="CL1802"/>
      <c r="CM1802"/>
    </row>
    <row r="1803" spans="87:91" x14ac:dyDescent="0.25">
      <c r="CI1803"/>
      <c r="CJ1803"/>
      <c r="CK1803"/>
      <c r="CL1803"/>
      <c r="CM1803"/>
    </row>
    <row r="1804" spans="87:91" x14ac:dyDescent="0.25">
      <c r="CI1804"/>
      <c r="CJ1804"/>
      <c r="CK1804"/>
      <c r="CL1804"/>
      <c r="CM1804"/>
    </row>
    <row r="1805" spans="87:91" x14ac:dyDescent="0.25">
      <c r="CI1805"/>
      <c r="CJ1805"/>
      <c r="CK1805"/>
      <c r="CL1805"/>
      <c r="CM1805"/>
    </row>
    <row r="1806" spans="87:91" x14ac:dyDescent="0.25">
      <c r="CI1806"/>
      <c r="CJ1806"/>
      <c r="CK1806"/>
      <c r="CL1806"/>
      <c r="CM1806"/>
    </row>
    <row r="1807" spans="87:91" x14ac:dyDescent="0.25">
      <c r="CI1807"/>
      <c r="CJ1807"/>
      <c r="CK1807"/>
      <c r="CL1807"/>
      <c r="CM1807"/>
    </row>
    <row r="1808" spans="87:91" x14ac:dyDescent="0.25">
      <c r="CI1808"/>
      <c r="CJ1808"/>
      <c r="CK1808"/>
      <c r="CL1808"/>
      <c r="CM1808"/>
    </row>
    <row r="1809" spans="87:91" x14ac:dyDescent="0.25">
      <c r="CI1809"/>
      <c r="CJ1809"/>
      <c r="CK1809"/>
      <c r="CL1809"/>
      <c r="CM1809"/>
    </row>
    <row r="1810" spans="87:91" x14ac:dyDescent="0.25">
      <c r="CI1810"/>
      <c r="CJ1810"/>
      <c r="CK1810"/>
      <c r="CL1810"/>
      <c r="CM1810"/>
    </row>
    <row r="1811" spans="87:91" x14ac:dyDescent="0.25">
      <c r="CI1811"/>
      <c r="CJ1811"/>
      <c r="CK1811"/>
      <c r="CL1811"/>
      <c r="CM1811"/>
    </row>
    <row r="1812" spans="87:91" x14ac:dyDescent="0.25">
      <c r="CI1812"/>
      <c r="CJ1812"/>
      <c r="CK1812"/>
      <c r="CL1812"/>
      <c r="CM1812"/>
    </row>
    <row r="1813" spans="87:91" x14ac:dyDescent="0.25">
      <c r="CI1813"/>
      <c r="CJ1813"/>
      <c r="CK1813"/>
      <c r="CL1813"/>
      <c r="CM1813"/>
    </row>
    <row r="1814" spans="87:91" x14ac:dyDescent="0.25">
      <c r="CI1814"/>
      <c r="CJ1814"/>
      <c r="CK1814"/>
      <c r="CL1814"/>
      <c r="CM1814"/>
    </row>
    <row r="1815" spans="87:91" x14ac:dyDescent="0.25">
      <c r="CI1815"/>
      <c r="CJ1815"/>
      <c r="CK1815"/>
      <c r="CL1815"/>
      <c r="CM1815"/>
    </row>
    <row r="1816" spans="87:91" x14ac:dyDescent="0.25">
      <c r="CI1816"/>
      <c r="CJ1816"/>
      <c r="CK1816"/>
      <c r="CL1816"/>
      <c r="CM1816"/>
    </row>
    <row r="1817" spans="87:91" x14ac:dyDescent="0.25">
      <c r="CI1817"/>
      <c r="CJ1817"/>
      <c r="CK1817"/>
      <c r="CL1817"/>
      <c r="CM1817"/>
    </row>
    <row r="1818" spans="87:91" x14ac:dyDescent="0.25">
      <c r="CI1818"/>
      <c r="CJ1818"/>
      <c r="CK1818"/>
      <c r="CL1818"/>
      <c r="CM1818"/>
    </row>
    <row r="1819" spans="87:91" x14ac:dyDescent="0.25">
      <c r="CI1819"/>
      <c r="CJ1819"/>
      <c r="CK1819"/>
      <c r="CL1819"/>
      <c r="CM1819"/>
    </row>
    <row r="1820" spans="87:91" x14ac:dyDescent="0.25">
      <c r="CI1820"/>
      <c r="CJ1820"/>
      <c r="CK1820"/>
      <c r="CL1820"/>
      <c r="CM1820"/>
    </row>
    <row r="1821" spans="87:91" x14ac:dyDescent="0.25">
      <c r="CI1821"/>
      <c r="CJ1821"/>
      <c r="CK1821"/>
      <c r="CL1821"/>
      <c r="CM1821"/>
    </row>
    <row r="1822" spans="87:91" x14ac:dyDescent="0.25">
      <c r="CI1822"/>
      <c r="CJ1822"/>
      <c r="CK1822"/>
      <c r="CL1822"/>
      <c r="CM1822"/>
    </row>
    <row r="1823" spans="87:91" x14ac:dyDescent="0.25">
      <c r="CI1823"/>
      <c r="CJ1823"/>
      <c r="CK1823"/>
      <c r="CL1823"/>
      <c r="CM1823"/>
    </row>
    <row r="1824" spans="87:91" x14ac:dyDescent="0.25">
      <c r="CI1824"/>
      <c r="CJ1824"/>
      <c r="CK1824"/>
      <c r="CL1824"/>
      <c r="CM1824"/>
    </row>
    <row r="1825" spans="87:91" x14ac:dyDescent="0.25">
      <c r="CI1825"/>
      <c r="CJ1825"/>
      <c r="CK1825"/>
      <c r="CL1825"/>
      <c r="CM1825"/>
    </row>
    <row r="1826" spans="87:91" x14ac:dyDescent="0.25">
      <c r="CI1826"/>
      <c r="CJ1826"/>
      <c r="CK1826"/>
      <c r="CL1826"/>
      <c r="CM1826"/>
    </row>
    <row r="1827" spans="87:91" x14ac:dyDescent="0.25">
      <c r="CI1827"/>
      <c r="CJ1827"/>
      <c r="CK1827"/>
      <c r="CL1827"/>
      <c r="CM1827"/>
    </row>
    <row r="1828" spans="87:91" x14ac:dyDescent="0.25">
      <c r="CI1828"/>
      <c r="CJ1828"/>
      <c r="CK1828"/>
      <c r="CL1828"/>
      <c r="CM1828"/>
    </row>
    <row r="1829" spans="87:91" x14ac:dyDescent="0.25">
      <c r="CI1829"/>
      <c r="CJ1829"/>
      <c r="CK1829"/>
      <c r="CL1829"/>
      <c r="CM1829"/>
    </row>
    <row r="1830" spans="87:91" x14ac:dyDescent="0.25">
      <c r="CI1830"/>
      <c r="CJ1830"/>
      <c r="CK1830"/>
      <c r="CL1830"/>
      <c r="CM1830"/>
    </row>
    <row r="1831" spans="87:91" x14ac:dyDescent="0.25">
      <c r="CI1831"/>
      <c r="CJ1831"/>
      <c r="CK1831"/>
      <c r="CL1831"/>
      <c r="CM1831"/>
    </row>
    <row r="1832" spans="87:91" x14ac:dyDescent="0.25">
      <c r="CI1832"/>
      <c r="CJ1832"/>
      <c r="CK1832"/>
      <c r="CL1832"/>
      <c r="CM1832"/>
    </row>
    <row r="1833" spans="87:91" x14ac:dyDescent="0.25">
      <c r="CI1833"/>
      <c r="CJ1833"/>
      <c r="CK1833"/>
      <c r="CL1833"/>
      <c r="CM1833"/>
    </row>
    <row r="1834" spans="87:91" x14ac:dyDescent="0.25">
      <c r="CI1834"/>
      <c r="CJ1834"/>
      <c r="CK1834"/>
      <c r="CL1834"/>
      <c r="CM1834"/>
    </row>
    <row r="1835" spans="87:91" x14ac:dyDescent="0.25">
      <c r="CI1835"/>
      <c r="CJ1835"/>
      <c r="CK1835"/>
      <c r="CL1835"/>
      <c r="CM1835"/>
    </row>
    <row r="1836" spans="87:91" x14ac:dyDescent="0.25">
      <c r="CI1836"/>
      <c r="CJ1836"/>
      <c r="CK1836"/>
      <c r="CL1836"/>
      <c r="CM1836"/>
    </row>
    <row r="1837" spans="87:91" x14ac:dyDescent="0.25">
      <c r="CI1837"/>
      <c r="CJ1837"/>
      <c r="CK1837"/>
      <c r="CL1837"/>
      <c r="CM1837"/>
    </row>
    <row r="1838" spans="87:91" x14ac:dyDescent="0.25">
      <c r="CI1838"/>
      <c r="CJ1838"/>
      <c r="CK1838"/>
      <c r="CL1838"/>
      <c r="CM1838"/>
    </row>
    <row r="1839" spans="87:91" x14ac:dyDescent="0.25">
      <c r="CI1839"/>
      <c r="CJ1839"/>
      <c r="CK1839"/>
      <c r="CL1839"/>
      <c r="CM1839"/>
    </row>
    <row r="1840" spans="87:91" x14ac:dyDescent="0.25">
      <c r="CI1840"/>
      <c r="CJ1840"/>
      <c r="CK1840"/>
      <c r="CL1840"/>
      <c r="CM1840"/>
    </row>
    <row r="1841" spans="87:91" x14ac:dyDescent="0.25">
      <c r="CI1841"/>
      <c r="CJ1841"/>
      <c r="CK1841"/>
      <c r="CL1841"/>
      <c r="CM1841"/>
    </row>
    <row r="1842" spans="87:91" x14ac:dyDescent="0.25">
      <c r="CI1842"/>
      <c r="CJ1842"/>
      <c r="CK1842"/>
      <c r="CL1842"/>
      <c r="CM1842"/>
    </row>
    <row r="1843" spans="87:91" x14ac:dyDescent="0.25">
      <c r="CI1843"/>
      <c r="CJ1843"/>
      <c r="CK1843"/>
      <c r="CL1843"/>
      <c r="CM1843"/>
    </row>
    <row r="1844" spans="87:91" x14ac:dyDescent="0.25">
      <c r="CI1844"/>
      <c r="CJ1844"/>
      <c r="CK1844"/>
      <c r="CL1844"/>
      <c r="CM1844"/>
    </row>
    <row r="1845" spans="87:91" x14ac:dyDescent="0.25">
      <c r="CI1845"/>
      <c r="CJ1845"/>
      <c r="CK1845"/>
      <c r="CL1845"/>
      <c r="CM1845"/>
    </row>
    <row r="1846" spans="87:91" x14ac:dyDescent="0.25">
      <c r="CI1846"/>
      <c r="CJ1846"/>
      <c r="CK1846"/>
      <c r="CL1846"/>
      <c r="CM1846"/>
    </row>
    <row r="1847" spans="87:91" x14ac:dyDescent="0.25">
      <c r="CI1847"/>
      <c r="CJ1847"/>
      <c r="CK1847"/>
      <c r="CL1847"/>
      <c r="CM1847"/>
    </row>
    <row r="1848" spans="87:91" x14ac:dyDescent="0.25">
      <c r="CI1848"/>
      <c r="CJ1848"/>
      <c r="CK1848"/>
      <c r="CL1848"/>
      <c r="CM1848"/>
    </row>
    <row r="1849" spans="87:91" x14ac:dyDescent="0.25">
      <c r="CI1849"/>
      <c r="CJ1849"/>
      <c r="CK1849"/>
      <c r="CL1849"/>
      <c r="CM1849"/>
    </row>
    <row r="1850" spans="87:91" x14ac:dyDescent="0.25">
      <c r="CI1850"/>
      <c r="CJ1850"/>
      <c r="CK1850"/>
      <c r="CL1850"/>
      <c r="CM1850"/>
    </row>
    <row r="1851" spans="87:91" x14ac:dyDescent="0.25">
      <c r="CI1851"/>
      <c r="CJ1851"/>
      <c r="CK1851"/>
      <c r="CL1851"/>
      <c r="CM1851"/>
    </row>
    <row r="1852" spans="87:91" x14ac:dyDescent="0.25">
      <c r="CI1852"/>
      <c r="CJ1852"/>
      <c r="CK1852"/>
      <c r="CL1852"/>
      <c r="CM1852"/>
    </row>
    <row r="1853" spans="87:91" x14ac:dyDescent="0.25">
      <c r="CI1853"/>
      <c r="CJ1853"/>
      <c r="CK1853"/>
      <c r="CL1853"/>
      <c r="CM1853"/>
    </row>
    <row r="1854" spans="87:91" x14ac:dyDescent="0.25">
      <c r="CI1854"/>
      <c r="CJ1854"/>
      <c r="CK1854"/>
      <c r="CL1854"/>
      <c r="CM1854"/>
    </row>
    <row r="1855" spans="87:91" x14ac:dyDescent="0.25">
      <c r="CI1855"/>
      <c r="CJ1855"/>
      <c r="CK1855"/>
      <c r="CL1855"/>
      <c r="CM1855"/>
    </row>
    <row r="1856" spans="87:91" x14ac:dyDescent="0.25">
      <c r="CI1856"/>
      <c r="CJ1856"/>
      <c r="CK1856"/>
      <c r="CL1856"/>
      <c r="CM1856"/>
    </row>
    <row r="1857" spans="87:91" x14ac:dyDescent="0.25">
      <c r="CI1857"/>
      <c r="CJ1857"/>
      <c r="CK1857"/>
      <c r="CL1857"/>
      <c r="CM1857"/>
    </row>
    <row r="1858" spans="87:91" x14ac:dyDescent="0.25">
      <c r="CI1858"/>
      <c r="CJ1858"/>
      <c r="CK1858"/>
      <c r="CL1858"/>
      <c r="CM1858"/>
    </row>
    <row r="1859" spans="87:91" x14ac:dyDescent="0.25">
      <c r="CI1859"/>
      <c r="CJ1859"/>
      <c r="CK1859"/>
      <c r="CL1859"/>
      <c r="CM1859"/>
    </row>
    <row r="1860" spans="87:91" x14ac:dyDescent="0.25">
      <c r="CI1860"/>
      <c r="CJ1860"/>
      <c r="CK1860"/>
      <c r="CL1860"/>
      <c r="CM1860"/>
    </row>
    <row r="1861" spans="87:91" x14ac:dyDescent="0.25">
      <c r="CI1861"/>
      <c r="CJ1861"/>
      <c r="CK1861"/>
      <c r="CL1861"/>
      <c r="CM1861"/>
    </row>
    <row r="1862" spans="87:91" x14ac:dyDescent="0.25">
      <c r="CI1862"/>
      <c r="CJ1862"/>
      <c r="CK1862"/>
      <c r="CL1862"/>
      <c r="CM1862"/>
    </row>
    <row r="1863" spans="87:91" x14ac:dyDescent="0.25">
      <c r="CI1863"/>
      <c r="CJ1863"/>
      <c r="CK1863"/>
      <c r="CL1863"/>
      <c r="CM1863"/>
    </row>
    <row r="1864" spans="87:91" x14ac:dyDescent="0.25">
      <c r="CI1864"/>
      <c r="CJ1864"/>
      <c r="CK1864"/>
      <c r="CL1864"/>
      <c r="CM1864"/>
    </row>
    <row r="1865" spans="87:91" x14ac:dyDescent="0.25">
      <c r="CI1865"/>
      <c r="CJ1865"/>
      <c r="CK1865"/>
      <c r="CL1865"/>
      <c r="CM1865"/>
    </row>
    <row r="1866" spans="87:91" x14ac:dyDescent="0.25">
      <c r="CI1866"/>
      <c r="CJ1866"/>
      <c r="CK1866"/>
      <c r="CL1866"/>
      <c r="CM1866"/>
    </row>
    <row r="1867" spans="87:91" x14ac:dyDescent="0.25">
      <c r="CI1867"/>
      <c r="CJ1867"/>
      <c r="CK1867"/>
      <c r="CL1867"/>
      <c r="CM1867"/>
    </row>
    <row r="1868" spans="87:91" x14ac:dyDescent="0.25">
      <c r="CI1868"/>
      <c r="CJ1868"/>
      <c r="CK1868"/>
      <c r="CL1868"/>
      <c r="CM1868"/>
    </row>
    <row r="1869" spans="87:91" x14ac:dyDescent="0.25">
      <c r="CI1869"/>
      <c r="CJ1869"/>
      <c r="CK1869"/>
      <c r="CL1869"/>
      <c r="CM1869"/>
    </row>
    <row r="1870" spans="87:91" x14ac:dyDescent="0.25">
      <c r="CI1870"/>
      <c r="CJ1870"/>
      <c r="CK1870"/>
      <c r="CL1870"/>
      <c r="CM1870"/>
    </row>
    <row r="1871" spans="87:91" x14ac:dyDescent="0.25">
      <c r="CI1871"/>
      <c r="CJ1871"/>
      <c r="CK1871"/>
      <c r="CL1871"/>
      <c r="CM1871"/>
    </row>
    <row r="1872" spans="87:91" x14ac:dyDescent="0.25">
      <c r="CI1872"/>
      <c r="CJ1872"/>
      <c r="CK1872"/>
      <c r="CL1872"/>
      <c r="CM1872"/>
    </row>
    <row r="1873" spans="87:91" x14ac:dyDescent="0.25">
      <c r="CI1873"/>
      <c r="CJ1873"/>
      <c r="CK1873"/>
      <c r="CL1873"/>
      <c r="CM1873"/>
    </row>
    <row r="1874" spans="87:91" x14ac:dyDescent="0.25">
      <c r="CI1874"/>
      <c r="CJ1874"/>
      <c r="CK1874"/>
      <c r="CL1874"/>
      <c r="CM1874"/>
    </row>
    <row r="1875" spans="87:91" x14ac:dyDescent="0.25">
      <c r="CI1875"/>
      <c r="CJ1875"/>
      <c r="CK1875"/>
      <c r="CL1875"/>
      <c r="CM1875"/>
    </row>
    <row r="1876" spans="87:91" x14ac:dyDescent="0.25">
      <c r="CI1876"/>
      <c r="CJ1876"/>
      <c r="CK1876"/>
      <c r="CL1876"/>
      <c r="CM1876"/>
    </row>
    <row r="1877" spans="87:91" x14ac:dyDescent="0.25">
      <c r="CI1877"/>
      <c r="CJ1877"/>
      <c r="CK1877"/>
      <c r="CL1877"/>
      <c r="CM1877"/>
    </row>
    <row r="1878" spans="87:91" x14ac:dyDescent="0.25">
      <c r="CI1878"/>
      <c r="CJ1878"/>
      <c r="CK1878"/>
      <c r="CL1878"/>
      <c r="CM1878"/>
    </row>
    <row r="1879" spans="87:91" x14ac:dyDescent="0.25">
      <c r="CI1879"/>
      <c r="CJ1879"/>
      <c r="CK1879"/>
      <c r="CL1879"/>
      <c r="CM1879"/>
    </row>
    <row r="1880" spans="87:91" x14ac:dyDescent="0.25">
      <c r="CI1880"/>
      <c r="CJ1880"/>
      <c r="CK1880"/>
      <c r="CL1880"/>
      <c r="CM1880"/>
    </row>
    <row r="1881" spans="87:91" x14ac:dyDescent="0.25">
      <c r="CI1881"/>
      <c r="CJ1881"/>
      <c r="CK1881"/>
      <c r="CL1881"/>
      <c r="CM1881"/>
    </row>
    <row r="1882" spans="87:91" x14ac:dyDescent="0.25">
      <c r="CI1882"/>
      <c r="CJ1882"/>
      <c r="CK1882"/>
      <c r="CL1882"/>
      <c r="CM1882"/>
    </row>
    <row r="1883" spans="87:91" x14ac:dyDescent="0.25">
      <c r="CI1883"/>
      <c r="CJ1883"/>
      <c r="CK1883"/>
      <c r="CL1883"/>
      <c r="CM1883"/>
    </row>
    <row r="1884" spans="87:91" x14ac:dyDescent="0.25">
      <c r="CI1884"/>
      <c r="CJ1884"/>
      <c r="CK1884"/>
      <c r="CL1884"/>
      <c r="CM1884"/>
    </row>
    <row r="1885" spans="87:91" x14ac:dyDescent="0.25">
      <c r="CI1885"/>
      <c r="CJ1885"/>
      <c r="CK1885"/>
      <c r="CL1885"/>
      <c r="CM1885"/>
    </row>
    <row r="1886" spans="87:91" x14ac:dyDescent="0.25">
      <c r="CI1886"/>
      <c r="CJ1886"/>
      <c r="CK1886"/>
      <c r="CL1886"/>
      <c r="CM1886"/>
    </row>
    <row r="1887" spans="87:91" x14ac:dyDescent="0.25">
      <c r="CI1887"/>
      <c r="CJ1887"/>
      <c r="CK1887"/>
      <c r="CL1887"/>
      <c r="CM1887"/>
    </row>
    <row r="1888" spans="87:91" x14ac:dyDescent="0.25">
      <c r="CI1888"/>
      <c r="CJ1888"/>
      <c r="CK1888"/>
      <c r="CL1888"/>
      <c r="CM1888"/>
    </row>
    <row r="1889" spans="87:91" x14ac:dyDescent="0.25">
      <c r="CI1889"/>
      <c r="CJ1889"/>
      <c r="CK1889"/>
      <c r="CL1889"/>
      <c r="CM1889"/>
    </row>
    <row r="1890" spans="87:91" x14ac:dyDescent="0.25">
      <c r="CI1890"/>
      <c r="CJ1890"/>
      <c r="CK1890"/>
      <c r="CL1890"/>
      <c r="CM1890"/>
    </row>
    <row r="1891" spans="87:91" x14ac:dyDescent="0.25">
      <c r="CI1891"/>
      <c r="CJ1891"/>
      <c r="CK1891"/>
      <c r="CL1891"/>
      <c r="CM1891"/>
    </row>
    <row r="1892" spans="87:91" x14ac:dyDescent="0.25">
      <c r="CI1892"/>
      <c r="CJ1892"/>
      <c r="CK1892"/>
      <c r="CL1892"/>
      <c r="CM1892"/>
    </row>
    <row r="1893" spans="87:91" x14ac:dyDescent="0.25">
      <c r="CI1893"/>
      <c r="CJ1893"/>
      <c r="CK1893"/>
      <c r="CL1893"/>
      <c r="CM1893"/>
    </row>
    <row r="1894" spans="87:91" x14ac:dyDescent="0.25">
      <c r="CI1894"/>
      <c r="CJ1894"/>
      <c r="CK1894"/>
      <c r="CL1894"/>
      <c r="CM1894"/>
    </row>
    <row r="1895" spans="87:91" x14ac:dyDescent="0.25">
      <c r="CI1895"/>
      <c r="CJ1895"/>
      <c r="CK1895"/>
      <c r="CL1895"/>
      <c r="CM1895"/>
    </row>
    <row r="1896" spans="87:91" x14ac:dyDescent="0.25">
      <c r="CI1896"/>
      <c r="CJ1896"/>
      <c r="CK1896"/>
      <c r="CL1896"/>
      <c r="CM1896"/>
    </row>
    <row r="1897" spans="87:91" x14ac:dyDescent="0.25">
      <c r="CI1897"/>
      <c r="CJ1897"/>
      <c r="CK1897"/>
      <c r="CL1897"/>
      <c r="CM1897"/>
    </row>
    <row r="1898" spans="87:91" x14ac:dyDescent="0.25">
      <c r="CI1898"/>
      <c r="CJ1898"/>
      <c r="CK1898"/>
      <c r="CL1898"/>
      <c r="CM1898"/>
    </row>
    <row r="1899" spans="87:91" x14ac:dyDescent="0.25">
      <c r="CI1899"/>
      <c r="CJ1899"/>
      <c r="CK1899"/>
      <c r="CL1899"/>
      <c r="CM1899"/>
    </row>
    <row r="1900" spans="87:91" x14ac:dyDescent="0.25">
      <c r="CI1900"/>
      <c r="CJ1900"/>
      <c r="CK1900"/>
      <c r="CL1900"/>
      <c r="CM1900"/>
    </row>
    <row r="1901" spans="87:91" x14ac:dyDescent="0.25">
      <c r="CI1901"/>
      <c r="CJ1901"/>
      <c r="CK1901"/>
      <c r="CL1901"/>
      <c r="CM1901"/>
    </row>
    <row r="1902" spans="87:91" x14ac:dyDescent="0.25">
      <c r="CI1902"/>
      <c r="CJ1902"/>
      <c r="CK1902"/>
      <c r="CL1902"/>
      <c r="CM1902"/>
    </row>
    <row r="1903" spans="87:91" x14ac:dyDescent="0.25">
      <c r="CI1903"/>
      <c r="CJ1903"/>
      <c r="CK1903"/>
      <c r="CL1903"/>
      <c r="CM1903"/>
    </row>
    <row r="1904" spans="87:91" x14ac:dyDescent="0.25">
      <c r="CI1904"/>
      <c r="CJ1904"/>
      <c r="CK1904"/>
      <c r="CL1904"/>
      <c r="CM1904"/>
    </row>
    <row r="1905" spans="87:91" x14ac:dyDescent="0.25">
      <c r="CI1905"/>
      <c r="CJ1905"/>
      <c r="CK1905"/>
      <c r="CL1905"/>
      <c r="CM1905"/>
    </row>
    <row r="1906" spans="87:91" x14ac:dyDescent="0.25">
      <c r="CI1906"/>
      <c r="CJ1906"/>
      <c r="CK1906"/>
      <c r="CL1906"/>
      <c r="CM1906"/>
    </row>
    <row r="1907" spans="87:91" x14ac:dyDescent="0.25">
      <c r="CI1907"/>
      <c r="CJ1907"/>
      <c r="CK1907"/>
      <c r="CL1907"/>
      <c r="CM1907"/>
    </row>
    <row r="1908" spans="87:91" x14ac:dyDescent="0.25">
      <c r="CI1908"/>
      <c r="CJ1908"/>
      <c r="CK1908"/>
      <c r="CL1908"/>
      <c r="CM1908"/>
    </row>
    <row r="1909" spans="87:91" x14ac:dyDescent="0.25">
      <c r="CI1909"/>
      <c r="CJ1909"/>
      <c r="CK1909"/>
      <c r="CL1909"/>
      <c r="CM1909"/>
    </row>
    <row r="1910" spans="87:91" x14ac:dyDescent="0.25">
      <c r="CI1910"/>
      <c r="CJ1910"/>
      <c r="CK1910"/>
      <c r="CL1910"/>
      <c r="CM1910"/>
    </row>
    <row r="1911" spans="87:91" x14ac:dyDescent="0.25">
      <c r="CI1911"/>
      <c r="CJ1911"/>
      <c r="CK1911"/>
      <c r="CL1911"/>
      <c r="CM1911"/>
    </row>
    <row r="1912" spans="87:91" x14ac:dyDescent="0.25">
      <c r="CI1912"/>
      <c r="CJ1912"/>
      <c r="CK1912"/>
      <c r="CL1912"/>
      <c r="CM1912"/>
    </row>
    <row r="1913" spans="87:91" x14ac:dyDescent="0.25">
      <c r="CI1913"/>
      <c r="CJ1913"/>
      <c r="CK1913"/>
      <c r="CL1913"/>
      <c r="CM1913"/>
    </row>
    <row r="1914" spans="87:91" x14ac:dyDescent="0.25">
      <c r="CI1914"/>
      <c r="CJ1914"/>
      <c r="CK1914"/>
      <c r="CL1914"/>
      <c r="CM1914"/>
    </row>
    <row r="1915" spans="87:91" x14ac:dyDescent="0.25">
      <c r="CI1915"/>
      <c r="CJ1915"/>
      <c r="CK1915"/>
      <c r="CL1915"/>
      <c r="CM1915"/>
    </row>
    <row r="1916" spans="87:91" x14ac:dyDescent="0.25">
      <c r="CI1916"/>
      <c r="CJ1916"/>
      <c r="CK1916"/>
      <c r="CL1916"/>
      <c r="CM1916"/>
    </row>
    <row r="1917" spans="87:91" x14ac:dyDescent="0.25">
      <c r="CI1917"/>
      <c r="CJ1917"/>
      <c r="CK1917"/>
      <c r="CL1917"/>
      <c r="CM1917"/>
    </row>
    <row r="1918" spans="87:91" x14ac:dyDescent="0.25">
      <c r="CI1918"/>
      <c r="CJ1918"/>
      <c r="CK1918"/>
      <c r="CL1918"/>
      <c r="CM1918"/>
    </row>
    <row r="1919" spans="87:91" x14ac:dyDescent="0.25">
      <c r="CI1919"/>
      <c r="CJ1919"/>
      <c r="CK1919"/>
      <c r="CL1919"/>
      <c r="CM1919"/>
    </row>
    <row r="1920" spans="87:91" x14ac:dyDescent="0.25">
      <c r="CI1920"/>
      <c r="CJ1920"/>
      <c r="CK1920"/>
      <c r="CL1920"/>
      <c r="CM1920"/>
    </row>
    <row r="1921" spans="87:91" x14ac:dyDescent="0.25">
      <c r="CI1921"/>
      <c r="CJ1921"/>
      <c r="CK1921"/>
      <c r="CL1921"/>
      <c r="CM1921"/>
    </row>
    <row r="1922" spans="87:91" x14ac:dyDescent="0.25">
      <c r="CI1922"/>
      <c r="CJ1922"/>
      <c r="CK1922"/>
      <c r="CL1922"/>
      <c r="CM1922"/>
    </row>
    <row r="1923" spans="87:91" x14ac:dyDescent="0.25">
      <c r="CI1923"/>
      <c r="CJ1923"/>
      <c r="CK1923"/>
      <c r="CL1923"/>
      <c r="CM1923"/>
    </row>
    <row r="1924" spans="87:91" x14ac:dyDescent="0.25">
      <c r="CI1924"/>
      <c r="CJ1924"/>
      <c r="CK1924"/>
      <c r="CL1924"/>
      <c r="CM1924"/>
    </row>
    <row r="1925" spans="87:91" x14ac:dyDescent="0.25">
      <c r="CI1925"/>
      <c r="CJ1925"/>
      <c r="CK1925"/>
      <c r="CL1925"/>
      <c r="CM1925"/>
    </row>
    <row r="1926" spans="87:91" x14ac:dyDescent="0.25">
      <c r="CI1926"/>
      <c r="CJ1926"/>
      <c r="CK1926"/>
      <c r="CL1926"/>
      <c r="CM1926"/>
    </row>
    <row r="1927" spans="87:91" x14ac:dyDescent="0.25">
      <c r="CI1927"/>
      <c r="CJ1927"/>
      <c r="CK1927"/>
      <c r="CL1927"/>
      <c r="CM1927"/>
    </row>
    <row r="1928" spans="87:91" x14ac:dyDescent="0.25">
      <c r="CI1928"/>
      <c r="CJ1928"/>
      <c r="CK1928"/>
      <c r="CL1928"/>
      <c r="CM1928"/>
    </row>
    <row r="1929" spans="87:91" x14ac:dyDescent="0.25">
      <c r="CI1929"/>
      <c r="CJ1929"/>
      <c r="CK1929"/>
      <c r="CL1929"/>
      <c r="CM1929"/>
    </row>
    <row r="1930" spans="87:91" x14ac:dyDescent="0.25">
      <c r="CI1930"/>
      <c r="CJ1930"/>
      <c r="CK1930"/>
      <c r="CL1930"/>
      <c r="CM1930"/>
    </row>
    <row r="1931" spans="87:91" x14ac:dyDescent="0.25">
      <c r="CI1931"/>
      <c r="CJ1931"/>
      <c r="CK1931"/>
      <c r="CL1931"/>
      <c r="CM1931"/>
    </row>
    <row r="1932" spans="87:91" x14ac:dyDescent="0.25">
      <c r="CI1932"/>
      <c r="CJ1932"/>
      <c r="CK1932"/>
      <c r="CL1932"/>
      <c r="CM1932"/>
    </row>
    <row r="1933" spans="87:91" x14ac:dyDescent="0.25">
      <c r="CI1933"/>
      <c r="CJ1933"/>
      <c r="CK1933"/>
      <c r="CL1933"/>
      <c r="CM1933"/>
    </row>
    <row r="1934" spans="87:91" x14ac:dyDescent="0.25">
      <c r="CI1934"/>
      <c r="CJ1934"/>
      <c r="CK1934"/>
      <c r="CL1934"/>
      <c r="CM1934"/>
    </row>
    <row r="1935" spans="87:91" x14ac:dyDescent="0.25">
      <c r="CI1935"/>
      <c r="CJ1935"/>
      <c r="CK1935"/>
      <c r="CL1935"/>
      <c r="CM1935"/>
    </row>
    <row r="1936" spans="87:91" x14ac:dyDescent="0.25">
      <c r="CI1936"/>
      <c r="CJ1936"/>
      <c r="CK1936"/>
      <c r="CL1936"/>
      <c r="CM1936"/>
    </row>
    <row r="1937" spans="87:91" x14ac:dyDescent="0.25">
      <c r="CI1937"/>
      <c r="CJ1937"/>
      <c r="CK1937"/>
      <c r="CL1937"/>
      <c r="CM1937"/>
    </row>
    <row r="1938" spans="87:91" x14ac:dyDescent="0.25">
      <c r="CI1938"/>
      <c r="CJ1938"/>
      <c r="CK1938"/>
      <c r="CL1938"/>
      <c r="CM1938"/>
    </row>
    <row r="1939" spans="87:91" x14ac:dyDescent="0.25">
      <c r="CI1939"/>
      <c r="CJ1939"/>
      <c r="CK1939"/>
      <c r="CL1939"/>
      <c r="CM1939"/>
    </row>
    <row r="1940" spans="87:91" x14ac:dyDescent="0.25">
      <c r="CI1940"/>
      <c r="CJ1940"/>
      <c r="CK1940"/>
      <c r="CL1940"/>
      <c r="CM1940"/>
    </row>
    <row r="1941" spans="87:91" x14ac:dyDescent="0.25">
      <c r="CI1941"/>
      <c r="CJ1941"/>
      <c r="CK1941"/>
      <c r="CL1941"/>
      <c r="CM1941"/>
    </row>
    <row r="1942" spans="87:91" x14ac:dyDescent="0.25">
      <c r="CI1942"/>
      <c r="CJ1942"/>
      <c r="CK1942"/>
      <c r="CL1942"/>
      <c r="CM1942"/>
    </row>
    <row r="1943" spans="87:91" x14ac:dyDescent="0.25">
      <c r="CI1943"/>
      <c r="CJ1943"/>
      <c r="CK1943"/>
      <c r="CL1943"/>
      <c r="CM1943"/>
    </row>
    <row r="1944" spans="87:91" x14ac:dyDescent="0.25">
      <c r="CI1944"/>
      <c r="CJ1944"/>
      <c r="CK1944"/>
      <c r="CL1944"/>
      <c r="CM1944"/>
    </row>
    <row r="1945" spans="87:91" x14ac:dyDescent="0.25">
      <c r="CI1945"/>
      <c r="CJ1945"/>
      <c r="CK1945"/>
      <c r="CL1945"/>
      <c r="CM1945"/>
    </row>
    <row r="1946" spans="87:91" x14ac:dyDescent="0.25">
      <c r="CI1946"/>
      <c r="CJ1946"/>
      <c r="CK1946"/>
      <c r="CL1946"/>
      <c r="CM1946"/>
    </row>
    <row r="1947" spans="87:91" x14ac:dyDescent="0.25">
      <c r="CI1947"/>
      <c r="CJ1947"/>
      <c r="CK1947"/>
      <c r="CL1947"/>
      <c r="CM1947"/>
    </row>
    <row r="1948" spans="87:91" x14ac:dyDescent="0.25">
      <c r="CI1948"/>
      <c r="CJ1948"/>
      <c r="CK1948"/>
      <c r="CL1948"/>
      <c r="CM1948"/>
    </row>
    <row r="1949" spans="87:91" x14ac:dyDescent="0.25">
      <c r="CI1949"/>
      <c r="CJ1949"/>
      <c r="CK1949"/>
      <c r="CL1949"/>
      <c r="CM1949"/>
    </row>
    <row r="1950" spans="87:91" x14ac:dyDescent="0.25">
      <c r="CI1950"/>
      <c r="CJ1950"/>
      <c r="CK1950"/>
      <c r="CL1950"/>
      <c r="CM1950"/>
    </row>
    <row r="1951" spans="87:91" x14ac:dyDescent="0.25">
      <c r="CI1951"/>
      <c r="CJ1951"/>
      <c r="CK1951"/>
      <c r="CL1951"/>
      <c r="CM1951"/>
    </row>
    <row r="1952" spans="87:91" x14ac:dyDescent="0.25">
      <c r="CI1952"/>
      <c r="CJ1952"/>
      <c r="CK1952"/>
      <c r="CL1952"/>
      <c r="CM1952"/>
    </row>
    <row r="1953" spans="87:91" x14ac:dyDescent="0.25">
      <c r="CI1953"/>
      <c r="CJ1953"/>
      <c r="CK1953"/>
      <c r="CL1953"/>
      <c r="CM1953"/>
    </row>
    <row r="1954" spans="87:91" x14ac:dyDescent="0.25">
      <c r="CI1954"/>
      <c r="CJ1954"/>
      <c r="CK1954"/>
      <c r="CL1954"/>
      <c r="CM1954"/>
    </row>
    <row r="1955" spans="87:91" x14ac:dyDescent="0.25">
      <c r="CI1955"/>
      <c r="CJ1955"/>
      <c r="CK1955"/>
      <c r="CL1955"/>
      <c r="CM1955"/>
    </row>
    <row r="1956" spans="87:91" x14ac:dyDescent="0.25">
      <c r="CI1956"/>
      <c r="CJ1956"/>
      <c r="CK1956"/>
      <c r="CL1956"/>
      <c r="CM1956"/>
    </row>
    <row r="1957" spans="87:91" x14ac:dyDescent="0.25">
      <c r="CI1957"/>
      <c r="CJ1957"/>
      <c r="CK1957"/>
      <c r="CL1957"/>
      <c r="CM1957"/>
    </row>
    <row r="1958" spans="87:91" x14ac:dyDescent="0.25">
      <c r="CI1958"/>
      <c r="CJ1958"/>
      <c r="CK1958"/>
      <c r="CL1958"/>
      <c r="CM1958"/>
    </row>
    <row r="1959" spans="87:91" x14ac:dyDescent="0.25">
      <c r="CI1959"/>
      <c r="CJ1959"/>
      <c r="CK1959"/>
      <c r="CL1959"/>
      <c r="CM1959"/>
    </row>
    <row r="1960" spans="87:91" x14ac:dyDescent="0.25">
      <c r="CI1960"/>
      <c r="CJ1960"/>
      <c r="CK1960"/>
      <c r="CL1960"/>
      <c r="CM1960"/>
    </row>
    <row r="1961" spans="87:91" x14ac:dyDescent="0.25">
      <c r="CI1961"/>
      <c r="CJ1961"/>
      <c r="CK1961"/>
      <c r="CL1961"/>
      <c r="CM1961"/>
    </row>
    <row r="1962" spans="87:91" x14ac:dyDescent="0.25">
      <c r="CI1962"/>
      <c r="CJ1962"/>
      <c r="CK1962"/>
      <c r="CL1962"/>
      <c r="CM1962"/>
    </row>
    <row r="1963" spans="87:91" x14ac:dyDescent="0.25">
      <c r="CI1963"/>
      <c r="CJ1963"/>
      <c r="CK1963"/>
      <c r="CL1963"/>
      <c r="CM1963"/>
    </row>
    <row r="1964" spans="87:91" x14ac:dyDescent="0.25">
      <c r="CI1964"/>
      <c r="CJ1964"/>
      <c r="CK1964"/>
      <c r="CL1964"/>
      <c r="CM1964"/>
    </row>
    <row r="1965" spans="87:91" x14ac:dyDescent="0.25">
      <c r="CI1965"/>
      <c r="CJ1965"/>
      <c r="CK1965"/>
      <c r="CL1965"/>
      <c r="CM1965"/>
    </row>
    <row r="1966" spans="87:91" x14ac:dyDescent="0.25">
      <c r="CI1966"/>
      <c r="CJ1966"/>
      <c r="CK1966"/>
      <c r="CL1966"/>
      <c r="CM1966"/>
    </row>
    <row r="1967" spans="87:91" x14ac:dyDescent="0.25">
      <c r="CI1967"/>
      <c r="CJ1967"/>
      <c r="CK1967"/>
      <c r="CL1967"/>
      <c r="CM1967"/>
    </row>
    <row r="1968" spans="87:91" x14ac:dyDescent="0.25">
      <c r="CI1968"/>
      <c r="CJ1968"/>
      <c r="CK1968"/>
      <c r="CL1968"/>
      <c r="CM1968"/>
    </row>
    <row r="1969" spans="87:91" x14ac:dyDescent="0.25">
      <c r="CI1969"/>
      <c r="CJ1969"/>
      <c r="CK1969"/>
      <c r="CL1969"/>
      <c r="CM1969"/>
    </row>
    <row r="1970" spans="87:91" x14ac:dyDescent="0.25">
      <c r="CI1970"/>
      <c r="CJ1970"/>
      <c r="CK1970"/>
      <c r="CL1970"/>
      <c r="CM1970"/>
    </row>
    <row r="1971" spans="87:91" x14ac:dyDescent="0.25">
      <c r="CI1971"/>
      <c r="CJ1971"/>
      <c r="CK1971"/>
      <c r="CL1971"/>
      <c r="CM1971"/>
    </row>
    <row r="1972" spans="87:91" x14ac:dyDescent="0.25">
      <c r="CI1972"/>
      <c r="CJ1972"/>
      <c r="CK1972"/>
      <c r="CL1972"/>
      <c r="CM1972"/>
    </row>
    <row r="1973" spans="87:91" x14ac:dyDescent="0.25">
      <c r="CI1973"/>
      <c r="CJ1973"/>
      <c r="CK1973"/>
      <c r="CL1973"/>
      <c r="CM1973"/>
    </row>
    <row r="1974" spans="87:91" x14ac:dyDescent="0.25">
      <c r="CI1974"/>
      <c r="CJ1974"/>
      <c r="CK1974"/>
      <c r="CL1974"/>
      <c r="CM1974"/>
    </row>
    <row r="1975" spans="87:91" x14ac:dyDescent="0.25">
      <c r="CI1975"/>
      <c r="CJ1975"/>
      <c r="CK1975"/>
      <c r="CL1975"/>
      <c r="CM1975"/>
    </row>
    <row r="1976" spans="87:91" x14ac:dyDescent="0.25">
      <c r="CI1976"/>
      <c r="CJ1976"/>
      <c r="CK1976"/>
      <c r="CL1976"/>
      <c r="CM1976"/>
    </row>
    <row r="1977" spans="87:91" x14ac:dyDescent="0.25">
      <c r="CI1977"/>
      <c r="CJ1977"/>
      <c r="CK1977"/>
      <c r="CL1977"/>
      <c r="CM1977"/>
    </row>
    <row r="1978" spans="87:91" x14ac:dyDescent="0.25">
      <c r="CI1978"/>
      <c r="CJ1978"/>
      <c r="CK1978"/>
      <c r="CL1978"/>
      <c r="CM1978"/>
    </row>
    <row r="1979" spans="87:91" x14ac:dyDescent="0.25">
      <c r="CI1979"/>
      <c r="CJ1979"/>
      <c r="CK1979"/>
      <c r="CL1979"/>
      <c r="CM1979"/>
    </row>
    <row r="1980" spans="87:91" x14ac:dyDescent="0.25">
      <c r="CI1980"/>
      <c r="CJ1980"/>
      <c r="CK1980"/>
      <c r="CL1980"/>
      <c r="CM1980"/>
    </row>
    <row r="1981" spans="87:91" x14ac:dyDescent="0.25">
      <c r="CI1981"/>
      <c r="CJ1981"/>
      <c r="CK1981"/>
      <c r="CL1981"/>
      <c r="CM1981"/>
    </row>
    <row r="1982" spans="87:91" x14ac:dyDescent="0.25">
      <c r="CI1982"/>
      <c r="CJ1982"/>
      <c r="CK1982"/>
      <c r="CL1982"/>
      <c r="CM1982"/>
    </row>
    <row r="1983" spans="87:91" x14ac:dyDescent="0.25">
      <c r="CI1983"/>
      <c r="CJ1983"/>
      <c r="CK1983"/>
      <c r="CL1983"/>
      <c r="CM1983"/>
    </row>
    <row r="1984" spans="87:91" x14ac:dyDescent="0.25">
      <c r="CI1984"/>
      <c r="CJ1984"/>
      <c r="CK1984"/>
      <c r="CL1984"/>
      <c r="CM1984"/>
    </row>
    <row r="1985" spans="87:91" x14ac:dyDescent="0.25">
      <c r="CI1985"/>
      <c r="CJ1985"/>
      <c r="CK1985"/>
      <c r="CL1985"/>
      <c r="CM1985"/>
    </row>
    <row r="1986" spans="87:91" x14ac:dyDescent="0.25">
      <c r="CI1986"/>
      <c r="CJ1986"/>
      <c r="CK1986"/>
      <c r="CL1986"/>
      <c r="CM1986"/>
    </row>
    <row r="1987" spans="87:91" x14ac:dyDescent="0.25">
      <c r="CI1987"/>
      <c r="CJ1987"/>
      <c r="CK1987"/>
      <c r="CL1987"/>
      <c r="CM1987"/>
    </row>
    <row r="1988" spans="87:91" x14ac:dyDescent="0.25">
      <c r="CI1988"/>
      <c r="CJ1988"/>
      <c r="CK1988"/>
      <c r="CL1988"/>
      <c r="CM1988"/>
    </row>
    <row r="1989" spans="87:91" x14ac:dyDescent="0.25">
      <c r="CI1989"/>
      <c r="CJ1989"/>
      <c r="CK1989"/>
      <c r="CL1989"/>
      <c r="CM1989"/>
    </row>
    <row r="1990" spans="87:91" x14ac:dyDescent="0.25">
      <c r="CI1990"/>
      <c r="CJ1990"/>
      <c r="CK1990"/>
      <c r="CL1990"/>
      <c r="CM1990"/>
    </row>
    <row r="1991" spans="87:91" x14ac:dyDescent="0.25">
      <c r="CI1991"/>
      <c r="CJ1991"/>
      <c r="CK1991"/>
      <c r="CL1991"/>
      <c r="CM1991"/>
    </row>
    <row r="1992" spans="87:91" x14ac:dyDescent="0.25">
      <c r="CI1992"/>
      <c r="CJ1992"/>
      <c r="CK1992"/>
      <c r="CL1992"/>
      <c r="CM1992"/>
    </row>
    <row r="1993" spans="87:91" x14ac:dyDescent="0.25">
      <c r="CI1993"/>
      <c r="CJ1993"/>
      <c r="CK1993"/>
      <c r="CL1993"/>
      <c r="CM1993"/>
    </row>
    <row r="1994" spans="87:91" x14ac:dyDescent="0.25">
      <c r="CI1994"/>
      <c r="CJ1994"/>
      <c r="CK1994"/>
      <c r="CL1994"/>
      <c r="CM1994"/>
    </row>
    <row r="1995" spans="87:91" x14ac:dyDescent="0.25">
      <c r="CI1995"/>
      <c r="CJ1995"/>
      <c r="CK1995"/>
      <c r="CL1995"/>
      <c r="CM1995"/>
    </row>
    <row r="1996" spans="87:91" x14ac:dyDescent="0.25">
      <c r="CI1996"/>
      <c r="CJ1996"/>
      <c r="CK1996"/>
      <c r="CL1996"/>
      <c r="CM1996"/>
    </row>
    <row r="1997" spans="87:91" x14ac:dyDescent="0.25">
      <c r="CI1997"/>
      <c r="CJ1997"/>
      <c r="CK1997"/>
      <c r="CL1997"/>
      <c r="CM1997"/>
    </row>
    <row r="1998" spans="87:91" x14ac:dyDescent="0.25">
      <c r="CI1998"/>
      <c r="CJ1998"/>
      <c r="CK1998"/>
      <c r="CL1998"/>
      <c r="CM1998"/>
    </row>
    <row r="1999" spans="87:91" x14ac:dyDescent="0.25">
      <c r="CI1999"/>
      <c r="CJ1999"/>
      <c r="CK1999"/>
      <c r="CL1999"/>
      <c r="CM1999"/>
    </row>
    <row r="2000" spans="87:91" x14ac:dyDescent="0.25">
      <c r="CI2000"/>
      <c r="CJ2000"/>
      <c r="CK2000"/>
      <c r="CL2000"/>
      <c r="CM2000"/>
    </row>
    <row r="2001" spans="87:91" x14ac:dyDescent="0.25">
      <c r="CI2001"/>
      <c r="CJ2001"/>
      <c r="CK2001"/>
      <c r="CL2001"/>
      <c r="CM2001"/>
    </row>
    <row r="2002" spans="87:91" x14ac:dyDescent="0.25">
      <c r="CI2002"/>
      <c r="CJ2002"/>
      <c r="CK2002"/>
      <c r="CL2002"/>
      <c r="CM2002"/>
    </row>
    <row r="2003" spans="87:91" x14ac:dyDescent="0.25">
      <c r="CI2003"/>
      <c r="CJ2003"/>
      <c r="CK2003"/>
      <c r="CL2003"/>
      <c r="CM2003"/>
    </row>
    <row r="2004" spans="87:91" x14ac:dyDescent="0.25">
      <c r="CI2004"/>
      <c r="CJ2004"/>
      <c r="CK2004"/>
      <c r="CL2004"/>
      <c r="CM2004"/>
    </row>
    <row r="2005" spans="87:91" x14ac:dyDescent="0.25">
      <c r="CI2005"/>
      <c r="CJ2005"/>
      <c r="CK2005"/>
      <c r="CL2005"/>
      <c r="CM2005"/>
    </row>
    <row r="2006" spans="87:91" x14ac:dyDescent="0.25">
      <c r="CI2006"/>
      <c r="CJ2006"/>
      <c r="CK2006"/>
      <c r="CL2006"/>
      <c r="CM2006"/>
    </row>
    <row r="2007" spans="87:91" x14ac:dyDescent="0.25">
      <c r="CI2007"/>
      <c r="CJ2007"/>
      <c r="CK2007"/>
      <c r="CL2007"/>
      <c r="CM2007"/>
    </row>
    <row r="2008" spans="87:91" x14ac:dyDescent="0.25">
      <c r="CI2008"/>
      <c r="CJ2008"/>
      <c r="CK2008"/>
      <c r="CL2008"/>
      <c r="CM2008"/>
    </row>
    <row r="2009" spans="87:91" x14ac:dyDescent="0.25">
      <c r="CI2009"/>
      <c r="CJ2009"/>
      <c r="CK2009"/>
      <c r="CL2009"/>
      <c r="CM2009"/>
    </row>
    <row r="2010" spans="87:91" x14ac:dyDescent="0.25">
      <c r="CI2010"/>
      <c r="CJ2010"/>
      <c r="CK2010"/>
      <c r="CL2010"/>
      <c r="CM2010"/>
    </row>
    <row r="2011" spans="87:91" x14ac:dyDescent="0.25">
      <c r="CI2011"/>
      <c r="CJ2011"/>
      <c r="CK2011"/>
      <c r="CL2011"/>
      <c r="CM2011"/>
    </row>
    <row r="2012" spans="87:91" x14ac:dyDescent="0.25">
      <c r="CI2012"/>
      <c r="CJ2012"/>
      <c r="CK2012"/>
      <c r="CL2012"/>
      <c r="CM2012"/>
    </row>
    <row r="2013" spans="87:91" x14ac:dyDescent="0.25">
      <c r="CI2013"/>
      <c r="CJ2013"/>
      <c r="CK2013"/>
      <c r="CL2013"/>
      <c r="CM2013"/>
    </row>
    <row r="2014" spans="87:91" x14ac:dyDescent="0.25">
      <c r="CI2014"/>
      <c r="CJ2014"/>
      <c r="CK2014"/>
      <c r="CL2014"/>
      <c r="CM2014"/>
    </row>
    <row r="2015" spans="87:91" x14ac:dyDescent="0.25">
      <c r="CI2015"/>
      <c r="CJ2015"/>
      <c r="CK2015"/>
      <c r="CL2015"/>
      <c r="CM2015"/>
    </row>
    <row r="2016" spans="87:91" x14ac:dyDescent="0.25">
      <c r="CI2016"/>
      <c r="CJ2016"/>
      <c r="CK2016"/>
      <c r="CL2016"/>
      <c r="CM2016"/>
    </row>
    <row r="2017" spans="87:91" x14ac:dyDescent="0.25">
      <c r="CI2017"/>
      <c r="CJ2017"/>
      <c r="CK2017"/>
      <c r="CL2017"/>
      <c r="CM2017"/>
    </row>
    <row r="2018" spans="87:91" x14ac:dyDescent="0.25">
      <c r="CI2018"/>
      <c r="CJ2018"/>
      <c r="CK2018"/>
      <c r="CL2018"/>
      <c r="CM2018"/>
    </row>
    <row r="2019" spans="87:91" x14ac:dyDescent="0.25">
      <c r="CI2019"/>
      <c r="CJ2019"/>
      <c r="CK2019"/>
      <c r="CL2019"/>
      <c r="CM2019"/>
    </row>
    <row r="2020" spans="87:91" x14ac:dyDescent="0.25">
      <c r="CI2020"/>
      <c r="CJ2020"/>
      <c r="CK2020"/>
      <c r="CL2020"/>
      <c r="CM2020"/>
    </row>
    <row r="2021" spans="87:91" x14ac:dyDescent="0.25">
      <c r="CI2021"/>
      <c r="CJ2021"/>
      <c r="CK2021"/>
      <c r="CL2021"/>
      <c r="CM2021"/>
    </row>
    <row r="2022" spans="87:91" x14ac:dyDescent="0.25">
      <c r="CI2022"/>
      <c r="CJ2022"/>
      <c r="CK2022"/>
      <c r="CL2022"/>
      <c r="CM2022"/>
    </row>
    <row r="2023" spans="87:91" x14ac:dyDescent="0.25">
      <c r="CI2023"/>
      <c r="CJ2023"/>
      <c r="CK2023"/>
      <c r="CL2023"/>
      <c r="CM2023"/>
    </row>
    <row r="2024" spans="87:91" x14ac:dyDescent="0.25">
      <c r="CI2024"/>
      <c r="CJ2024"/>
      <c r="CK2024"/>
      <c r="CL2024"/>
      <c r="CM2024"/>
    </row>
    <row r="2025" spans="87:91" x14ac:dyDescent="0.25">
      <c r="CI2025"/>
      <c r="CJ2025"/>
      <c r="CK2025"/>
      <c r="CL2025"/>
      <c r="CM2025"/>
    </row>
    <row r="2026" spans="87:91" x14ac:dyDescent="0.25">
      <c r="CI2026"/>
      <c r="CJ2026"/>
      <c r="CK2026"/>
      <c r="CL2026"/>
      <c r="CM2026"/>
    </row>
    <row r="2027" spans="87:91" x14ac:dyDescent="0.25">
      <c r="CI2027"/>
      <c r="CJ2027"/>
      <c r="CK2027"/>
      <c r="CL2027"/>
      <c r="CM2027"/>
    </row>
    <row r="2028" spans="87:91" x14ac:dyDescent="0.25">
      <c r="CI2028"/>
      <c r="CJ2028"/>
      <c r="CK2028"/>
      <c r="CL2028"/>
      <c r="CM2028"/>
    </row>
    <row r="2029" spans="87:91" x14ac:dyDescent="0.25">
      <c r="CI2029"/>
      <c r="CJ2029"/>
      <c r="CK2029"/>
      <c r="CL2029"/>
      <c r="CM2029"/>
    </row>
    <row r="2030" spans="87:91" x14ac:dyDescent="0.25">
      <c r="CI2030"/>
      <c r="CJ2030"/>
      <c r="CK2030"/>
      <c r="CL2030"/>
      <c r="CM2030"/>
    </row>
    <row r="2031" spans="87:91" x14ac:dyDescent="0.25">
      <c r="CI2031"/>
      <c r="CJ2031"/>
      <c r="CK2031"/>
      <c r="CL2031"/>
      <c r="CM2031"/>
    </row>
    <row r="2032" spans="87:91" x14ac:dyDescent="0.25">
      <c r="CI2032"/>
      <c r="CJ2032"/>
      <c r="CK2032"/>
      <c r="CL2032"/>
      <c r="CM2032"/>
    </row>
    <row r="2033" spans="87:91" x14ac:dyDescent="0.25">
      <c r="CI2033"/>
      <c r="CJ2033"/>
      <c r="CK2033"/>
      <c r="CL2033"/>
      <c r="CM2033"/>
    </row>
    <row r="2034" spans="87:91" x14ac:dyDescent="0.25">
      <c r="CI2034"/>
      <c r="CJ2034"/>
      <c r="CK2034"/>
      <c r="CL2034"/>
      <c r="CM2034"/>
    </row>
    <row r="2035" spans="87:91" x14ac:dyDescent="0.25">
      <c r="CI2035"/>
      <c r="CJ2035"/>
      <c r="CK2035"/>
      <c r="CL2035"/>
      <c r="CM2035"/>
    </row>
    <row r="2036" spans="87:91" x14ac:dyDescent="0.25">
      <c r="CI2036"/>
      <c r="CJ2036"/>
      <c r="CK2036"/>
      <c r="CL2036"/>
      <c r="CM2036"/>
    </row>
    <row r="2037" spans="87:91" x14ac:dyDescent="0.25">
      <c r="CI2037"/>
      <c r="CJ2037"/>
      <c r="CK2037"/>
      <c r="CL2037"/>
      <c r="CM2037"/>
    </row>
    <row r="2038" spans="87:91" x14ac:dyDescent="0.25">
      <c r="CI2038"/>
      <c r="CJ2038"/>
      <c r="CK2038"/>
      <c r="CL2038"/>
      <c r="CM2038"/>
    </row>
    <row r="2039" spans="87:91" x14ac:dyDescent="0.25">
      <c r="CI2039"/>
      <c r="CJ2039"/>
      <c r="CK2039"/>
      <c r="CL2039"/>
      <c r="CM2039"/>
    </row>
    <row r="2040" spans="87:91" x14ac:dyDescent="0.25">
      <c r="CI2040"/>
      <c r="CJ2040"/>
      <c r="CK2040"/>
      <c r="CL2040"/>
      <c r="CM2040"/>
    </row>
    <row r="2041" spans="87:91" x14ac:dyDescent="0.25">
      <c r="CI2041"/>
      <c r="CJ2041"/>
      <c r="CK2041"/>
      <c r="CL2041"/>
      <c r="CM2041"/>
    </row>
    <row r="2042" spans="87:91" x14ac:dyDescent="0.25">
      <c r="CI2042"/>
      <c r="CJ2042"/>
      <c r="CK2042"/>
      <c r="CL2042"/>
      <c r="CM2042"/>
    </row>
    <row r="2043" spans="87:91" x14ac:dyDescent="0.25">
      <c r="CI2043"/>
      <c r="CJ2043"/>
      <c r="CK2043"/>
      <c r="CL2043"/>
      <c r="CM2043"/>
    </row>
    <row r="2044" spans="87:91" x14ac:dyDescent="0.25">
      <c r="CI2044"/>
      <c r="CJ2044"/>
      <c r="CK2044"/>
      <c r="CL2044"/>
      <c r="CM2044"/>
    </row>
    <row r="2045" spans="87:91" x14ac:dyDescent="0.25">
      <c r="CI2045"/>
      <c r="CJ2045"/>
      <c r="CK2045"/>
      <c r="CL2045"/>
      <c r="CM2045"/>
    </row>
    <row r="2046" spans="87:91" x14ac:dyDescent="0.25">
      <c r="CI2046"/>
      <c r="CJ2046"/>
      <c r="CK2046"/>
      <c r="CL2046"/>
      <c r="CM2046"/>
    </row>
    <row r="2047" spans="87:91" x14ac:dyDescent="0.25">
      <c r="CI2047"/>
      <c r="CJ2047"/>
      <c r="CK2047"/>
      <c r="CL2047"/>
      <c r="CM2047"/>
    </row>
    <row r="2048" spans="87:91" x14ac:dyDescent="0.25">
      <c r="CI2048"/>
      <c r="CJ2048"/>
      <c r="CK2048"/>
      <c r="CL2048"/>
      <c r="CM2048"/>
    </row>
    <row r="2049" spans="87:91" x14ac:dyDescent="0.25">
      <c r="CI2049"/>
      <c r="CJ2049"/>
      <c r="CK2049"/>
      <c r="CL2049"/>
      <c r="CM2049"/>
    </row>
    <row r="2050" spans="87:91" x14ac:dyDescent="0.25">
      <c r="CI2050"/>
      <c r="CJ2050"/>
      <c r="CK2050"/>
      <c r="CL2050"/>
      <c r="CM2050"/>
    </row>
    <row r="2051" spans="87:91" x14ac:dyDescent="0.25">
      <c r="CI2051"/>
      <c r="CJ2051"/>
      <c r="CK2051"/>
      <c r="CL2051"/>
      <c r="CM2051"/>
    </row>
    <row r="2052" spans="87:91" x14ac:dyDescent="0.25">
      <c r="CI2052"/>
      <c r="CJ2052"/>
      <c r="CK2052"/>
      <c r="CL2052"/>
      <c r="CM2052"/>
    </row>
    <row r="2053" spans="87:91" x14ac:dyDescent="0.25">
      <c r="CI2053"/>
      <c r="CJ2053"/>
      <c r="CK2053"/>
      <c r="CL2053"/>
      <c r="CM2053"/>
    </row>
    <row r="2054" spans="87:91" x14ac:dyDescent="0.25">
      <c r="CI2054"/>
      <c r="CJ2054"/>
      <c r="CK2054"/>
      <c r="CL2054"/>
      <c r="CM2054"/>
    </row>
    <row r="2055" spans="87:91" x14ac:dyDescent="0.25">
      <c r="CI2055"/>
      <c r="CJ2055"/>
      <c r="CK2055"/>
      <c r="CL2055"/>
      <c r="CM2055"/>
    </row>
    <row r="2056" spans="87:91" x14ac:dyDescent="0.25">
      <c r="CI2056"/>
      <c r="CJ2056"/>
      <c r="CK2056"/>
      <c r="CL2056"/>
      <c r="CM2056"/>
    </row>
    <row r="2057" spans="87:91" x14ac:dyDescent="0.25">
      <c r="CI2057"/>
      <c r="CJ2057"/>
      <c r="CK2057"/>
      <c r="CL2057"/>
      <c r="CM2057"/>
    </row>
    <row r="2058" spans="87:91" x14ac:dyDescent="0.25">
      <c r="CI2058"/>
      <c r="CJ2058"/>
      <c r="CK2058"/>
      <c r="CL2058"/>
      <c r="CM2058"/>
    </row>
    <row r="2059" spans="87:91" x14ac:dyDescent="0.25">
      <c r="CI2059"/>
      <c r="CJ2059"/>
      <c r="CK2059"/>
      <c r="CL2059"/>
      <c r="CM2059"/>
    </row>
    <row r="2060" spans="87:91" x14ac:dyDescent="0.25">
      <c r="CI2060"/>
      <c r="CJ2060"/>
      <c r="CK2060"/>
      <c r="CL2060"/>
      <c r="CM2060"/>
    </row>
    <row r="2061" spans="87:91" x14ac:dyDescent="0.25">
      <c r="CI2061"/>
      <c r="CJ2061"/>
      <c r="CK2061"/>
      <c r="CL2061"/>
      <c r="CM2061"/>
    </row>
    <row r="2062" spans="87:91" x14ac:dyDescent="0.25">
      <c r="CI2062"/>
      <c r="CJ2062"/>
      <c r="CK2062"/>
      <c r="CL2062"/>
      <c r="CM2062"/>
    </row>
    <row r="2063" spans="87:91" x14ac:dyDescent="0.25">
      <c r="CI2063"/>
      <c r="CJ2063"/>
      <c r="CK2063"/>
      <c r="CL2063"/>
      <c r="CM2063"/>
    </row>
    <row r="2064" spans="87:91" x14ac:dyDescent="0.25">
      <c r="CI2064"/>
      <c r="CJ2064"/>
      <c r="CK2064"/>
      <c r="CL2064"/>
      <c r="CM2064"/>
    </row>
    <row r="2065" spans="87:91" x14ac:dyDescent="0.25">
      <c r="CI2065"/>
      <c r="CJ2065"/>
      <c r="CK2065"/>
      <c r="CL2065"/>
      <c r="CM2065"/>
    </row>
    <row r="2066" spans="87:91" x14ac:dyDescent="0.25">
      <c r="CI2066"/>
      <c r="CJ2066"/>
      <c r="CK2066"/>
      <c r="CL2066"/>
      <c r="CM2066"/>
    </row>
    <row r="2067" spans="87:91" x14ac:dyDescent="0.25">
      <c r="CI2067"/>
      <c r="CJ2067"/>
      <c r="CK2067"/>
      <c r="CL2067"/>
      <c r="CM2067"/>
    </row>
    <row r="2068" spans="87:91" x14ac:dyDescent="0.25">
      <c r="CI2068"/>
      <c r="CJ2068"/>
      <c r="CK2068"/>
      <c r="CL2068"/>
      <c r="CM2068"/>
    </row>
    <row r="2069" spans="87:91" x14ac:dyDescent="0.25">
      <c r="CI2069"/>
      <c r="CJ2069"/>
      <c r="CK2069"/>
      <c r="CL2069"/>
      <c r="CM2069"/>
    </row>
    <row r="2070" spans="87:91" x14ac:dyDescent="0.25">
      <c r="CI2070"/>
      <c r="CJ2070"/>
      <c r="CK2070"/>
      <c r="CL2070"/>
      <c r="CM2070"/>
    </row>
    <row r="2071" spans="87:91" x14ac:dyDescent="0.25">
      <c r="CI2071"/>
      <c r="CJ2071"/>
      <c r="CK2071"/>
      <c r="CL2071"/>
      <c r="CM2071"/>
    </row>
    <row r="2072" spans="87:91" x14ac:dyDescent="0.25">
      <c r="CI2072"/>
      <c r="CJ2072"/>
      <c r="CK2072"/>
      <c r="CL2072"/>
      <c r="CM2072"/>
    </row>
    <row r="2073" spans="87:91" x14ac:dyDescent="0.25">
      <c r="CI2073"/>
      <c r="CJ2073"/>
      <c r="CK2073"/>
      <c r="CL2073"/>
      <c r="CM2073"/>
    </row>
    <row r="2074" spans="87:91" x14ac:dyDescent="0.25">
      <c r="CI2074"/>
      <c r="CJ2074"/>
      <c r="CK2074"/>
      <c r="CL2074"/>
      <c r="CM2074"/>
    </row>
    <row r="2075" spans="87:91" x14ac:dyDescent="0.25">
      <c r="CI2075"/>
      <c r="CJ2075"/>
      <c r="CK2075"/>
      <c r="CL2075"/>
      <c r="CM2075"/>
    </row>
    <row r="2076" spans="87:91" x14ac:dyDescent="0.25">
      <c r="CI2076"/>
      <c r="CJ2076"/>
      <c r="CK2076"/>
      <c r="CL2076"/>
      <c r="CM2076"/>
    </row>
    <row r="2077" spans="87:91" x14ac:dyDescent="0.25">
      <c r="CI2077"/>
      <c r="CJ2077"/>
      <c r="CK2077"/>
      <c r="CL2077"/>
      <c r="CM2077"/>
    </row>
    <row r="2078" spans="87:91" x14ac:dyDescent="0.25">
      <c r="CI2078"/>
      <c r="CJ2078"/>
      <c r="CK2078"/>
      <c r="CL2078"/>
      <c r="CM2078"/>
    </row>
    <row r="2079" spans="87:91" x14ac:dyDescent="0.25">
      <c r="CI2079"/>
      <c r="CJ2079"/>
      <c r="CK2079"/>
      <c r="CL2079"/>
      <c r="CM2079"/>
    </row>
    <row r="2080" spans="87:91" x14ac:dyDescent="0.25">
      <c r="CI2080"/>
      <c r="CJ2080"/>
      <c r="CK2080"/>
      <c r="CL2080"/>
      <c r="CM2080"/>
    </row>
    <row r="2081" spans="87:91" x14ac:dyDescent="0.25">
      <c r="CI2081"/>
      <c r="CJ2081"/>
      <c r="CK2081"/>
      <c r="CL2081"/>
      <c r="CM2081"/>
    </row>
    <row r="2082" spans="87:91" x14ac:dyDescent="0.25">
      <c r="CI2082"/>
      <c r="CJ2082"/>
      <c r="CK2082"/>
      <c r="CL2082"/>
      <c r="CM2082"/>
    </row>
    <row r="2083" spans="87:91" x14ac:dyDescent="0.25">
      <c r="CI2083"/>
      <c r="CJ2083"/>
      <c r="CK2083"/>
      <c r="CL2083"/>
      <c r="CM2083"/>
    </row>
    <row r="2084" spans="87:91" x14ac:dyDescent="0.25">
      <c r="CI2084"/>
      <c r="CJ2084"/>
      <c r="CK2084"/>
      <c r="CL2084"/>
      <c r="CM2084"/>
    </row>
    <row r="2085" spans="87:91" x14ac:dyDescent="0.25">
      <c r="CI2085"/>
      <c r="CJ2085"/>
      <c r="CK2085"/>
      <c r="CL2085"/>
      <c r="CM2085"/>
    </row>
    <row r="2086" spans="87:91" x14ac:dyDescent="0.25">
      <c r="CI2086"/>
      <c r="CJ2086"/>
      <c r="CK2086"/>
      <c r="CL2086"/>
      <c r="CM2086"/>
    </row>
    <row r="2087" spans="87:91" x14ac:dyDescent="0.25">
      <c r="CI2087"/>
      <c r="CJ2087"/>
      <c r="CK2087"/>
      <c r="CL2087"/>
      <c r="CM2087"/>
    </row>
    <row r="2088" spans="87:91" x14ac:dyDescent="0.25">
      <c r="CI2088"/>
      <c r="CJ2088"/>
      <c r="CK2088"/>
      <c r="CL2088"/>
      <c r="CM2088"/>
    </row>
    <row r="2089" spans="87:91" x14ac:dyDescent="0.25">
      <c r="CI2089"/>
      <c r="CJ2089"/>
      <c r="CK2089"/>
      <c r="CL2089"/>
      <c r="CM2089"/>
    </row>
    <row r="2090" spans="87:91" x14ac:dyDescent="0.25">
      <c r="CI2090"/>
      <c r="CJ2090"/>
      <c r="CK2090"/>
      <c r="CL2090"/>
      <c r="CM2090"/>
    </row>
    <row r="2091" spans="87:91" x14ac:dyDescent="0.25">
      <c r="CI2091"/>
      <c r="CJ2091"/>
      <c r="CK2091"/>
      <c r="CL2091"/>
      <c r="CM2091"/>
    </row>
    <row r="2092" spans="87:91" x14ac:dyDescent="0.25">
      <c r="CI2092"/>
      <c r="CJ2092"/>
      <c r="CK2092"/>
      <c r="CL2092"/>
      <c r="CM2092"/>
    </row>
    <row r="2093" spans="87:91" x14ac:dyDescent="0.25">
      <c r="CI2093"/>
      <c r="CJ2093"/>
      <c r="CK2093"/>
      <c r="CL2093"/>
      <c r="CM2093"/>
    </row>
    <row r="2094" spans="87:91" x14ac:dyDescent="0.25">
      <c r="CI2094"/>
      <c r="CJ2094"/>
      <c r="CK2094"/>
      <c r="CL2094"/>
      <c r="CM2094"/>
    </row>
    <row r="2095" spans="87:91" x14ac:dyDescent="0.25">
      <c r="CI2095"/>
      <c r="CJ2095"/>
      <c r="CK2095"/>
      <c r="CL2095"/>
      <c r="CM2095"/>
    </row>
    <row r="2096" spans="87:91" x14ac:dyDescent="0.25">
      <c r="CI2096"/>
      <c r="CJ2096"/>
      <c r="CK2096"/>
      <c r="CL2096"/>
      <c r="CM2096"/>
    </row>
    <row r="2097" spans="87:91" x14ac:dyDescent="0.25">
      <c r="CI2097"/>
      <c r="CJ2097"/>
      <c r="CK2097"/>
      <c r="CL2097"/>
      <c r="CM2097"/>
    </row>
    <row r="2098" spans="87:91" x14ac:dyDescent="0.25">
      <c r="CI2098"/>
      <c r="CJ2098"/>
      <c r="CK2098"/>
      <c r="CL2098"/>
      <c r="CM2098"/>
    </row>
    <row r="2099" spans="87:91" x14ac:dyDescent="0.25">
      <c r="CI2099"/>
      <c r="CJ2099"/>
      <c r="CK2099"/>
      <c r="CL2099"/>
      <c r="CM2099"/>
    </row>
    <row r="2100" spans="87:91" x14ac:dyDescent="0.25">
      <c r="CI2100"/>
      <c r="CJ2100"/>
      <c r="CK2100"/>
      <c r="CL2100"/>
      <c r="CM2100"/>
    </row>
    <row r="2101" spans="87:91" x14ac:dyDescent="0.25">
      <c r="CI2101"/>
      <c r="CJ2101"/>
      <c r="CK2101"/>
      <c r="CL2101"/>
      <c r="CM2101"/>
    </row>
    <row r="2102" spans="87:91" x14ac:dyDescent="0.25">
      <c r="CI2102"/>
      <c r="CJ2102"/>
      <c r="CK2102"/>
      <c r="CL2102"/>
      <c r="CM2102"/>
    </row>
    <row r="2103" spans="87:91" x14ac:dyDescent="0.25">
      <c r="CI2103"/>
      <c r="CJ2103"/>
      <c r="CK2103"/>
      <c r="CL2103"/>
      <c r="CM2103"/>
    </row>
    <row r="2104" spans="87:91" x14ac:dyDescent="0.25">
      <c r="CI2104"/>
      <c r="CJ2104"/>
      <c r="CK2104"/>
      <c r="CL2104"/>
      <c r="CM2104"/>
    </row>
    <row r="2105" spans="87:91" x14ac:dyDescent="0.25">
      <c r="CI2105"/>
      <c r="CJ2105"/>
      <c r="CK2105"/>
      <c r="CL2105"/>
      <c r="CM2105"/>
    </row>
    <row r="2106" spans="87:91" x14ac:dyDescent="0.25">
      <c r="CI2106"/>
      <c r="CJ2106"/>
      <c r="CK2106"/>
      <c r="CL2106"/>
      <c r="CM2106"/>
    </row>
    <row r="2107" spans="87:91" x14ac:dyDescent="0.25">
      <c r="CI2107"/>
      <c r="CJ2107"/>
      <c r="CK2107"/>
      <c r="CL2107"/>
      <c r="CM2107"/>
    </row>
    <row r="2108" spans="87:91" x14ac:dyDescent="0.25">
      <c r="CI2108"/>
      <c r="CJ2108"/>
      <c r="CK2108"/>
      <c r="CL2108"/>
      <c r="CM2108"/>
    </row>
    <row r="2109" spans="87:91" x14ac:dyDescent="0.25">
      <c r="CI2109"/>
      <c r="CJ2109"/>
      <c r="CK2109"/>
      <c r="CL2109"/>
      <c r="CM2109"/>
    </row>
    <row r="2110" spans="87:91" x14ac:dyDescent="0.25">
      <c r="CI2110"/>
      <c r="CJ2110"/>
      <c r="CK2110"/>
      <c r="CL2110"/>
      <c r="CM2110"/>
    </row>
    <row r="2111" spans="87:91" x14ac:dyDescent="0.25">
      <c r="CI2111"/>
      <c r="CJ2111"/>
      <c r="CK2111"/>
      <c r="CL2111"/>
      <c r="CM2111"/>
    </row>
    <row r="2112" spans="87:91" x14ac:dyDescent="0.25">
      <c r="CI2112"/>
      <c r="CJ2112"/>
      <c r="CK2112"/>
      <c r="CL2112"/>
      <c r="CM2112"/>
    </row>
    <row r="2113" spans="87:91" x14ac:dyDescent="0.25">
      <c r="CI2113"/>
      <c r="CJ2113"/>
      <c r="CK2113"/>
      <c r="CL2113"/>
      <c r="CM2113"/>
    </row>
    <row r="2114" spans="87:91" x14ac:dyDescent="0.25">
      <c r="CI2114"/>
      <c r="CJ2114"/>
      <c r="CK2114"/>
      <c r="CL2114"/>
      <c r="CM2114"/>
    </row>
    <row r="2115" spans="87:91" x14ac:dyDescent="0.25">
      <c r="CI2115"/>
      <c r="CJ2115"/>
      <c r="CK2115"/>
      <c r="CL2115"/>
      <c r="CM2115"/>
    </row>
    <row r="2116" spans="87:91" x14ac:dyDescent="0.25">
      <c r="CI2116"/>
      <c r="CJ2116"/>
      <c r="CK2116"/>
      <c r="CL2116"/>
      <c r="CM2116"/>
    </row>
    <row r="2117" spans="87:91" x14ac:dyDescent="0.25">
      <c r="CI2117"/>
      <c r="CJ2117"/>
      <c r="CK2117"/>
      <c r="CL2117"/>
      <c r="CM2117"/>
    </row>
    <row r="2118" spans="87:91" x14ac:dyDescent="0.25">
      <c r="CI2118"/>
      <c r="CJ2118"/>
      <c r="CK2118"/>
      <c r="CL2118"/>
      <c r="CM2118"/>
    </row>
    <row r="2119" spans="87:91" x14ac:dyDescent="0.25">
      <c r="CI2119"/>
      <c r="CJ2119"/>
      <c r="CK2119"/>
      <c r="CL2119"/>
      <c r="CM2119"/>
    </row>
    <row r="2120" spans="87:91" x14ac:dyDescent="0.25">
      <c r="CI2120"/>
      <c r="CJ2120"/>
      <c r="CK2120"/>
      <c r="CL2120"/>
      <c r="CM2120"/>
    </row>
    <row r="2121" spans="87:91" x14ac:dyDescent="0.25">
      <c r="CI2121"/>
      <c r="CJ2121"/>
      <c r="CK2121"/>
      <c r="CL2121"/>
      <c r="CM2121"/>
    </row>
    <row r="2122" spans="87:91" x14ac:dyDescent="0.25">
      <c r="CI2122"/>
      <c r="CJ2122"/>
      <c r="CK2122"/>
      <c r="CL2122"/>
      <c r="CM2122"/>
    </row>
    <row r="2123" spans="87:91" x14ac:dyDescent="0.25">
      <c r="CI2123"/>
      <c r="CJ2123"/>
      <c r="CK2123"/>
      <c r="CL2123"/>
      <c r="CM2123"/>
    </row>
    <row r="2124" spans="87:91" x14ac:dyDescent="0.25">
      <c r="CI2124"/>
      <c r="CJ2124"/>
      <c r="CK2124"/>
      <c r="CL2124"/>
      <c r="CM2124"/>
    </row>
    <row r="2125" spans="87:91" x14ac:dyDescent="0.25">
      <c r="CI2125"/>
      <c r="CJ2125"/>
      <c r="CK2125"/>
      <c r="CL2125"/>
      <c r="CM2125"/>
    </row>
    <row r="2126" spans="87:91" x14ac:dyDescent="0.25">
      <c r="CI2126"/>
      <c r="CJ2126"/>
      <c r="CK2126"/>
      <c r="CL2126"/>
      <c r="CM2126"/>
    </row>
    <row r="2127" spans="87:91" x14ac:dyDescent="0.25">
      <c r="CI2127"/>
      <c r="CJ2127"/>
      <c r="CK2127"/>
      <c r="CL2127"/>
      <c r="CM2127"/>
    </row>
    <row r="2128" spans="87:91" x14ac:dyDescent="0.25">
      <c r="CI2128"/>
      <c r="CJ2128"/>
      <c r="CK2128"/>
      <c r="CL2128"/>
      <c r="CM2128"/>
    </row>
    <row r="2129" spans="87:91" x14ac:dyDescent="0.25">
      <c r="CI2129"/>
      <c r="CJ2129"/>
      <c r="CK2129"/>
      <c r="CL2129"/>
      <c r="CM2129"/>
    </row>
    <row r="2130" spans="87:91" x14ac:dyDescent="0.25">
      <c r="CI2130"/>
      <c r="CJ2130"/>
      <c r="CK2130"/>
      <c r="CL2130"/>
      <c r="CM2130"/>
    </row>
    <row r="2131" spans="87:91" x14ac:dyDescent="0.25">
      <c r="CI2131"/>
      <c r="CJ2131"/>
      <c r="CK2131"/>
      <c r="CL2131"/>
      <c r="CM2131"/>
    </row>
    <row r="2132" spans="87:91" x14ac:dyDescent="0.25">
      <c r="CI2132"/>
      <c r="CJ2132"/>
      <c r="CK2132"/>
      <c r="CL2132"/>
      <c r="CM2132"/>
    </row>
    <row r="2133" spans="87:91" x14ac:dyDescent="0.25">
      <c r="CI2133"/>
      <c r="CJ2133"/>
      <c r="CK2133"/>
      <c r="CL2133"/>
      <c r="CM2133"/>
    </row>
    <row r="2134" spans="87:91" x14ac:dyDescent="0.25">
      <c r="CI2134"/>
      <c r="CJ2134"/>
      <c r="CK2134"/>
      <c r="CL2134"/>
      <c r="CM2134"/>
    </row>
    <row r="2135" spans="87:91" x14ac:dyDescent="0.25">
      <c r="CI2135"/>
      <c r="CJ2135"/>
      <c r="CK2135"/>
      <c r="CL2135"/>
      <c r="CM2135"/>
    </row>
    <row r="2136" spans="87:91" x14ac:dyDescent="0.25">
      <c r="CI2136"/>
      <c r="CJ2136"/>
      <c r="CK2136"/>
      <c r="CL2136"/>
      <c r="CM2136"/>
    </row>
    <row r="2137" spans="87:91" x14ac:dyDescent="0.25">
      <c r="CI2137"/>
      <c r="CJ2137"/>
      <c r="CK2137"/>
      <c r="CL2137"/>
      <c r="CM2137"/>
    </row>
    <row r="2138" spans="87:91" x14ac:dyDescent="0.25">
      <c r="CI2138"/>
      <c r="CJ2138"/>
      <c r="CK2138"/>
      <c r="CL2138"/>
      <c r="CM2138"/>
    </row>
    <row r="2139" spans="87:91" x14ac:dyDescent="0.25">
      <c r="CI2139"/>
      <c r="CJ2139"/>
      <c r="CK2139"/>
      <c r="CL2139"/>
      <c r="CM2139"/>
    </row>
    <row r="2140" spans="87:91" x14ac:dyDescent="0.25">
      <c r="CI2140"/>
      <c r="CJ2140"/>
      <c r="CK2140"/>
      <c r="CL2140"/>
      <c r="CM2140"/>
    </row>
    <row r="2141" spans="87:91" x14ac:dyDescent="0.25">
      <c r="CI2141"/>
      <c r="CJ2141"/>
      <c r="CK2141"/>
      <c r="CL2141"/>
      <c r="CM2141"/>
    </row>
    <row r="2142" spans="87:91" x14ac:dyDescent="0.25">
      <c r="CI2142"/>
      <c r="CJ2142"/>
      <c r="CK2142"/>
      <c r="CL2142"/>
      <c r="CM2142"/>
    </row>
    <row r="2143" spans="87:91" x14ac:dyDescent="0.25">
      <c r="CI2143"/>
      <c r="CJ2143"/>
      <c r="CK2143"/>
      <c r="CL2143"/>
      <c r="CM2143"/>
    </row>
    <row r="2144" spans="87:91" x14ac:dyDescent="0.25">
      <c r="CI2144"/>
      <c r="CJ2144"/>
      <c r="CK2144"/>
      <c r="CL2144"/>
      <c r="CM2144"/>
    </row>
    <row r="2145" spans="87:91" x14ac:dyDescent="0.25">
      <c r="CI2145"/>
      <c r="CJ2145"/>
      <c r="CK2145"/>
      <c r="CL2145"/>
      <c r="CM2145"/>
    </row>
    <row r="2146" spans="87:91" x14ac:dyDescent="0.25">
      <c r="CI2146"/>
      <c r="CJ2146"/>
      <c r="CK2146"/>
      <c r="CL2146"/>
      <c r="CM2146"/>
    </row>
    <row r="2147" spans="87:91" x14ac:dyDescent="0.25">
      <c r="CI2147"/>
      <c r="CJ2147"/>
      <c r="CK2147"/>
      <c r="CL2147"/>
      <c r="CM2147"/>
    </row>
    <row r="2148" spans="87:91" x14ac:dyDescent="0.25">
      <c r="CI2148"/>
      <c r="CJ2148"/>
      <c r="CK2148"/>
      <c r="CL2148"/>
      <c r="CM2148"/>
    </row>
    <row r="2149" spans="87:91" x14ac:dyDescent="0.25">
      <c r="CI2149"/>
      <c r="CJ2149"/>
      <c r="CK2149"/>
      <c r="CL2149"/>
      <c r="CM2149"/>
    </row>
    <row r="2150" spans="87:91" x14ac:dyDescent="0.25">
      <c r="CI2150"/>
      <c r="CJ2150"/>
      <c r="CK2150"/>
      <c r="CL2150"/>
      <c r="CM2150"/>
    </row>
    <row r="2151" spans="87:91" x14ac:dyDescent="0.25">
      <c r="CI2151"/>
      <c r="CJ2151"/>
      <c r="CK2151"/>
      <c r="CL2151"/>
      <c r="CM2151"/>
    </row>
    <row r="2152" spans="87:91" x14ac:dyDescent="0.25">
      <c r="CI2152"/>
      <c r="CJ2152"/>
      <c r="CK2152"/>
      <c r="CL2152"/>
      <c r="CM2152"/>
    </row>
    <row r="2153" spans="87:91" x14ac:dyDescent="0.25">
      <c r="CI2153"/>
      <c r="CJ2153"/>
      <c r="CK2153"/>
      <c r="CL2153"/>
      <c r="CM2153"/>
    </row>
    <row r="2154" spans="87:91" x14ac:dyDescent="0.25">
      <c r="CI2154"/>
      <c r="CJ2154"/>
      <c r="CK2154"/>
      <c r="CL2154"/>
      <c r="CM2154"/>
    </row>
    <row r="2155" spans="87:91" x14ac:dyDescent="0.25">
      <c r="CI2155"/>
      <c r="CJ2155"/>
      <c r="CK2155"/>
      <c r="CL2155"/>
      <c r="CM2155"/>
    </row>
    <row r="2156" spans="87:91" x14ac:dyDescent="0.25">
      <c r="CI2156"/>
      <c r="CJ2156"/>
      <c r="CK2156"/>
      <c r="CL2156"/>
      <c r="CM2156"/>
    </row>
    <row r="2157" spans="87:91" x14ac:dyDescent="0.25">
      <c r="CI2157"/>
      <c r="CJ2157"/>
      <c r="CK2157"/>
      <c r="CL2157"/>
      <c r="CM2157"/>
    </row>
    <row r="2158" spans="87:91" x14ac:dyDescent="0.25">
      <c r="CI2158"/>
      <c r="CJ2158"/>
      <c r="CK2158"/>
      <c r="CL2158"/>
      <c r="CM2158"/>
    </row>
    <row r="2159" spans="87:91" x14ac:dyDescent="0.25">
      <c r="CI2159"/>
      <c r="CJ2159"/>
      <c r="CK2159"/>
      <c r="CL2159"/>
      <c r="CM2159"/>
    </row>
    <row r="2160" spans="87:91" x14ac:dyDescent="0.25">
      <c r="CI2160"/>
      <c r="CJ2160"/>
      <c r="CK2160"/>
      <c r="CL2160"/>
      <c r="CM2160"/>
    </row>
    <row r="2161" spans="87:91" x14ac:dyDescent="0.25">
      <c r="CI2161"/>
      <c r="CJ2161"/>
      <c r="CK2161"/>
      <c r="CL2161"/>
      <c r="CM2161"/>
    </row>
    <row r="2162" spans="87:91" x14ac:dyDescent="0.25">
      <c r="CI2162"/>
      <c r="CJ2162"/>
      <c r="CK2162"/>
      <c r="CL2162"/>
      <c r="CM2162"/>
    </row>
    <row r="2163" spans="87:91" x14ac:dyDescent="0.25">
      <c r="CI2163"/>
      <c r="CJ2163"/>
      <c r="CK2163"/>
      <c r="CL2163"/>
      <c r="CM2163"/>
    </row>
    <row r="2164" spans="87:91" x14ac:dyDescent="0.25">
      <c r="CI2164"/>
      <c r="CJ2164"/>
      <c r="CK2164"/>
      <c r="CL2164"/>
      <c r="CM2164"/>
    </row>
    <row r="2165" spans="87:91" x14ac:dyDescent="0.25">
      <c r="CI2165"/>
      <c r="CJ2165"/>
      <c r="CK2165"/>
      <c r="CL2165"/>
      <c r="CM2165"/>
    </row>
    <row r="2166" spans="87:91" x14ac:dyDescent="0.25">
      <c r="CI2166"/>
      <c r="CJ2166"/>
      <c r="CK2166"/>
      <c r="CL2166"/>
      <c r="CM2166"/>
    </row>
    <row r="2167" spans="87:91" x14ac:dyDescent="0.25">
      <c r="CI2167"/>
      <c r="CJ2167"/>
      <c r="CK2167"/>
      <c r="CL2167"/>
      <c r="CM2167"/>
    </row>
    <row r="2168" spans="87:91" x14ac:dyDescent="0.25">
      <c r="CI2168"/>
      <c r="CJ2168"/>
      <c r="CK2168"/>
      <c r="CL2168"/>
      <c r="CM2168"/>
    </row>
    <row r="2169" spans="87:91" x14ac:dyDescent="0.25">
      <c r="CI2169"/>
      <c r="CJ2169"/>
      <c r="CK2169"/>
      <c r="CL2169"/>
      <c r="CM2169"/>
    </row>
    <row r="2170" spans="87:91" x14ac:dyDescent="0.25">
      <c r="CI2170"/>
      <c r="CJ2170"/>
      <c r="CK2170"/>
      <c r="CL2170"/>
      <c r="CM2170"/>
    </row>
    <row r="2171" spans="87:91" x14ac:dyDescent="0.25">
      <c r="CI2171"/>
      <c r="CJ2171"/>
      <c r="CK2171"/>
      <c r="CL2171"/>
      <c r="CM2171"/>
    </row>
    <row r="2172" spans="87:91" x14ac:dyDescent="0.25">
      <c r="CI2172"/>
      <c r="CJ2172"/>
      <c r="CK2172"/>
      <c r="CL2172"/>
      <c r="CM2172"/>
    </row>
    <row r="2173" spans="87:91" x14ac:dyDescent="0.25">
      <c r="CI2173"/>
      <c r="CJ2173"/>
      <c r="CK2173"/>
      <c r="CL2173"/>
      <c r="CM2173"/>
    </row>
    <row r="2174" spans="87:91" x14ac:dyDescent="0.25">
      <c r="CI2174"/>
      <c r="CJ2174"/>
      <c r="CK2174"/>
      <c r="CL2174"/>
      <c r="CM2174"/>
    </row>
    <row r="2175" spans="87:91" x14ac:dyDescent="0.25">
      <c r="CI2175"/>
      <c r="CJ2175"/>
      <c r="CK2175"/>
      <c r="CL2175"/>
      <c r="CM2175"/>
    </row>
    <row r="2176" spans="87:91" x14ac:dyDescent="0.25">
      <c r="CI2176"/>
      <c r="CJ2176"/>
      <c r="CK2176"/>
      <c r="CL2176"/>
      <c r="CM2176"/>
    </row>
    <row r="2177" spans="87:91" x14ac:dyDescent="0.25">
      <c r="CI2177"/>
      <c r="CJ2177"/>
      <c r="CK2177"/>
      <c r="CL2177"/>
      <c r="CM2177"/>
    </row>
    <row r="2178" spans="87:91" x14ac:dyDescent="0.25">
      <c r="CI2178"/>
      <c r="CJ2178"/>
      <c r="CK2178"/>
      <c r="CL2178"/>
      <c r="CM2178"/>
    </row>
    <row r="2179" spans="87:91" x14ac:dyDescent="0.25">
      <c r="CI2179"/>
      <c r="CJ2179"/>
      <c r="CK2179"/>
      <c r="CL2179"/>
      <c r="CM2179"/>
    </row>
    <row r="2180" spans="87:91" x14ac:dyDescent="0.25">
      <c r="CI2180"/>
      <c r="CJ2180"/>
      <c r="CK2180"/>
      <c r="CL2180"/>
      <c r="CM2180"/>
    </row>
    <row r="2181" spans="87:91" x14ac:dyDescent="0.25">
      <c r="CI2181"/>
      <c r="CJ2181"/>
      <c r="CK2181"/>
      <c r="CL2181"/>
      <c r="CM2181"/>
    </row>
    <row r="2182" spans="87:91" x14ac:dyDescent="0.25">
      <c r="CI2182"/>
      <c r="CJ2182"/>
      <c r="CK2182"/>
      <c r="CL2182"/>
      <c r="CM2182"/>
    </row>
    <row r="2183" spans="87:91" x14ac:dyDescent="0.25">
      <c r="CI2183"/>
      <c r="CJ2183"/>
      <c r="CK2183"/>
      <c r="CL2183"/>
      <c r="CM2183"/>
    </row>
    <row r="2184" spans="87:91" x14ac:dyDescent="0.25">
      <c r="CI2184"/>
      <c r="CJ2184"/>
      <c r="CK2184"/>
      <c r="CL2184"/>
      <c r="CM2184"/>
    </row>
    <row r="2185" spans="87:91" x14ac:dyDescent="0.25">
      <c r="CI2185"/>
      <c r="CJ2185"/>
      <c r="CK2185"/>
      <c r="CL2185"/>
      <c r="CM2185"/>
    </row>
    <row r="2186" spans="87:91" x14ac:dyDescent="0.25">
      <c r="CI2186"/>
      <c r="CJ2186"/>
      <c r="CK2186"/>
      <c r="CL2186"/>
      <c r="CM2186"/>
    </row>
    <row r="2187" spans="87:91" x14ac:dyDescent="0.25">
      <c r="CI2187"/>
      <c r="CJ2187"/>
      <c r="CK2187"/>
      <c r="CL2187"/>
      <c r="CM2187"/>
    </row>
    <row r="2188" spans="87:91" x14ac:dyDescent="0.25">
      <c r="CI2188"/>
      <c r="CJ2188"/>
      <c r="CK2188"/>
      <c r="CL2188"/>
      <c r="CM2188"/>
    </row>
    <row r="2189" spans="87:91" x14ac:dyDescent="0.25">
      <c r="CI2189"/>
      <c r="CJ2189"/>
      <c r="CK2189"/>
      <c r="CL2189"/>
      <c r="CM2189"/>
    </row>
    <row r="2190" spans="87:91" x14ac:dyDescent="0.25">
      <c r="CI2190"/>
      <c r="CJ2190"/>
      <c r="CK2190"/>
      <c r="CL2190"/>
      <c r="CM2190"/>
    </row>
    <row r="2191" spans="87:91" x14ac:dyDescent="0.25">
      <c r="CI2191"/>
      <c r="CJ2191"/>
      <c r="CK2191"/>
      <c r="CL2191"/>
      <c r="CM2191"/>
    </row>
    <row r="2192" spans="87:91" x14ac:dyDescent="0.25">
      <c r="CI2192"/>
      <c r="CJ2192"/>
      <c r="CK2192"/>
      <c r="CL2192"/>
      <c r="CM2192"/>
    </row>
    <row r="2193" spans="87:91" x14ac:dyDescent="0.25">
      <c r="CI2193"/>
      <c r="CJ2193"/>
      <c r="CK2193"/>
      <c r="CL2193"/>
      <c r="CM2193"/>
    </row>
    <row r="2194" spans="87:91" x14ac:dyDescent="0.25">
      <c r="CI2194"/>
      <c r="CJ2194"/>
      <c r="CK2194"/>
      <c r="CL2194"/>
      <c r="CM2194"/>
    </row>
    <row r="2195" spans="87:91" x14ac:dyDescent="0.25">
      <c r="CI2195"/>
      <c r="CJ2195"/>
      <c r="CK2195"/>
      <c r="CL2195"/>
      <c r="CM2195"/>
    </row>
    <row r="2196" spans="87:91" x14ac:dyDescent="0.25">
      <c r="CI2196"/>
      <c r="CJ2196"/>
      <c r="CK2196"/>
      <c r="CL2196"/>
      <c r="CM2196"/>
    </row>
    <row r="2197" spans="87:91" x14ac:dyDescent="0.25">
      <c r="CI2197"/>
      <c r="CJ2197"/>
      <c r="CK2197"/>
      <c r="CL2197"/>
      <c r="CM2197"/>
    </row>
    <row r="2198" spans="87:91" x14ac:dyDescent="0.25">
      <c r="CI2198"/>
      <c r="CJ2198"/>
      <c r="CK2198"/>
      <c r="CL2198"/>
      <c r="CM2198"/>
    </row>
    <row r="2199" spans="87:91" x14ac:dyDescent="0.25">
      <c r="CI2199"/>
      <c r="CJ2199"/>
      <c r="CK2199"/>
      <c r="CL2199"/>
      <c r="CM2199"/>
    </row>
    <row r="2200" spans="87:91" x14ac:dyDescent="0.25">
      <c r="CI2200"/>
      <c r="CJ2200"/>
      <c r="CK2200"/>
      <c r="CL2200"/>
      <c r="CM2200"/>
    </row>
    <row r="2201" spans="87:91" x14ac:dyDescent="0.25">
      <c r="CI2201"/>
      <c r="CJ2201"/>
      <c r="CK2201"/>
      <c r="CL2201"/>
      <c r="CM2201"/>
    </row>
    <row r="2202" spans="87:91" x14ac:dyDescent="0.25">
      <c r="CI2202"/>
      <c r="CJ2202"/>
      <c r="CK2202"/>
      <c r="CL2202"/>
      <c r="CM2202"/>
    </row>
    <row r="2203" spans="87:91" x14ac:dyDescent="0.25">
      <c r="CI2203"/>
      <c r="CJ2203"/>
      <c r="CK2203"/>
      <c r="CL2203"/>
      <c r="CM2203"/>
    </row>
    <row r="2204" spans="87:91" x14ac:dyDescent="0.25">
      <c r="CI2204"/>
      <c r="CJ2204"/>
      <c r="CK2204"/>
      <c r="CL2204"/>
      <c r="CM2204"/>
    </row>
    <row r="2205" spans="87:91" x14ac:dyDescent="0.25">
      <c r="CI2205"/>
      <c r="CJ2205"/>
      <c r="CK2205"/>
      <c r="CL2205"/>
      <c r="CM2205"/>
    </row>
    <row r="2206" spans="87:91" x14ac:dyDescent="0.25">
      <c r="CI2206"/>
      <c r="CJ2206"/>
      <c r="CK2206"/>
      <c r="CL2206"/>
      <c r="CM2206"/>
    </row>
    <row r="2207" spans="87:91" x14ac:dyDescent="0.25">
      <c r="CI2207"/>
      <c r="CJ2207"/>
      <c r="CK2207"/>
      <c r="CL2207"/>
      <c r="CM2207"/>
    </row>
    <row r="2208" spans="87:91" x14ac:dyDescent="0.25">
      <c r="CI2208"/>
      <c r="CJ2208"/>
      <c r="CK2208"/>
      <c r="CL2208"/>
      <c r="CM2208"/>
    </row>
    <row r="2209" spans="87:91" x14ac:dyDescent="0.25">
      <c r="CI2209"/>
      <c r="CJ2209"/>
      <c r="CK2209"/>
      <c r="CL2209"/>
      <c r="CM2209"/>
    </row>
    <row r="2210" spans="87:91" x14ac:dyDescent="0.25">
      <c r="CI2210"/>
      <c r="CJ2210"/>
      <c r="CK2210"/>
      <c r="CL2210"/>
      <c r="CM2210"/>
    </row>
    <row r="2211" spans="87:91" x14ac:dyDescent="0.25">
      <c r="CI2211"/>
      <c r="CJ2211"/>
      <c r="CK2211"/>
      <c r="CL2211"/>
      <c r="CM2211"/>
    </row>
    <row r="2212" spans="87:91" x14ac:dyDescent="0.25">
      <c r="CI2212"/>
      <c r="CJ2212"/>
      <c r="CK2212"/>
      <c r="CL2212"/>
      <c r="CM2212"/>
    </row>
    <row r="2213" spans="87:91" x14ac:dyDescent="0.25">
      <c r="CI2213"/>
      <c r="CJ2213"/>
      <c r="CK2213"/>
      <c r="CL2213"/>
      <c r="CM2213"/>
    </row>
    <row r="2214" spans="87:91" x14ac:dyDescent="0.25">
      <c r="CI2214"/>
      <c r="CJ2214"/>
      <c r="CK2214"/>
      <c r="CL2214"/>
      <c r="CM2214"/>
    </row>
    <row r="2215" spans="87:91" x14ac:dyDescent="0.25">
      <c r="CI2215"/>
      <c r="CJ2215"/>
      <c r="CK2215"/>
      <c r="CL2215"/>
      <c r="CM2215"/>
    </row>
    <row r="2216" spans="87:91" x14ac:dyDescent="0.25">
      <c r="CI2216"/>
      <c r="CJ2216"/>
      <c r="CK2216"/>
      <c r="CL2216"/>
      <c r="CM2216"/>
    </row>
    <row r="2217" spans="87:91" x14ac:dyDescent="0.25">
      <c r="CI2217"/>
      <c r="CJ2217"/>
      <c r="CK2217"/>
      <c r="CL2217"/>
      <c r="CM2217"/>
    </row>
    <row r="2218" spans="87:91" x14ac:dyDescent="0.25">
      <c r="CI2218"/>
      <c r="CJ2218"/>
      <c r="CK2218"/>
      <c r="CL2218"/>
      <c r="CM2218"/>
    </row>
    <row r="2219" spans="87:91" x14ac:dyDescent="0.25">
      <c r="CI2219"/>
      <c r="CJ2219"/>
      <c r="CK2219"/>
      <c r="CL2219"/>
      <c r="CM2219"/>
    </row>
    <row r="2220" spans="87:91" x14ac:dyDescent="0.25">
      <c r="CI2220"/>
      <c r="CJ2220"/>
      <c r="CK2220"/>
      <c r="CL2220"/>
      <c r="CM2220"/>
    </row>
    <row r="2221" spans="87:91" x14ac:dyDescent="0.25">
      <c r="CI2221"/>
      <c r="CJ2221"/>
      <c r="CK2221"/>
      <c r="CL2221"/>
      <c r="CM2221"/>
    </row>
    <row r="2222" spans="87:91" x14ac:dyDescent="0.25">
      <c r="CI2222"/>
      <c r="CJ2222"/>
      <c r="CK2222"/>
      <c r="CL2222"/>
      <c r="CM2222"/>
    </row>
    <row r="2223" spans="87:91" x14ac:dyDescent="0.25">
      <c r="CI2223"/>
      <c r="CJ2223"/>
      <c r="CK2223"/>
      <c r="CL2223"/>
      <c r="CM2223"/>
    </row>
    <row r="2224" spans="87:91" x14ac:dyDescent="0.25">
      <c r="CI2224"/>
      <c r="CJ2224"/>
      <c r="CK2224"/>
      <c r="CL2224"/>
      <c r="CM2224"/>
    </row>
    <row r="2225" spans="87:91" x14ac:dyDescent="0.25">
      <c r="CI2225"/>
      <c r="CJ2225"/>
      <c r="CK2225"/>
      <c r="CL2225"/>
      <c r="CM2225"/>
    </row>
    <row r="2226" spans="87:91" x14ac:dyDescent="0.25">
      <c r="CI2226"/>
      <c r="CJ2226"/>
      <c r="CK2226"/>
      <c r="CL2226"/>
      <c r="CM2226"/>
    </row>
    <row r="2227" spans="87:91" x14ac:dyDescent="0.25">
      <c r="CI2227"/>
      <c r="CJ2227"/>
      <c r="CK2227"/>
      <c r="CL2227"/>
      <c r="CM2227"/>
    </row>
    <row r="2228" spans="87:91" x14ac:dyDescent="0.25">
      <c r="CI2228"/>
      <c r="CJ2228"/>
      <c r="CK2228"/>
      <c r="CL2228"/>
      <c r="CM2228"/>
    </row>
    <row r="2229" spans="87:91" x14ac:dyDescent="0.25">
      <c r="CI2229"/>
      <c r="CJ2229"/>
      <c r="CK2229"/>
      <c r="CL2229"/>
      <c r="CM2229"/>
    </row>
    <row r="2230" spans="87:91" x14ac:dyDescent="0.25">
      <c r="CI2230"/>
      <c r="CJ2230"/>
      <c r="CK2230"/>
      <c r="CL2230"/>
      <c r="CM2230"/>
    </row>
    <row r="2231" spans="87:91" x14ac:dyDescent="0.25">
      <c r="CI2231"/>
      <c r="CJ2231"/>
      <c r="CK2231"/>
      <c r="CL2231"/>
      <c r="CM2231"/>
    </row>
    <row r="2232" spans="87:91" x14ac:dyDescent="0.25">
      <c r="CI2232"/>
      <c r="CJ2232"/>
      <c r="CK2232"/>
      <c r="CL2232"/>
      <c r="CM2232"/>
    </row>
    <row r="2233" spans="87:91" x14ac:dyDescent="0.25">
      <c r="CI2233"/>
      <c r="CJ2233"/>
      <c r="CK2233"/>
      <c r="CL2233"/>
      <c r="CM2233"/>
    </row>
    <row r="2234" spans="87:91" x14ac:dyDescent="0.25">
      <c r="CI2234"/>
      <c r="CJ2234"/>
      <c r="CK2234"/>
      <c r="CL2234"/>
      <c r="CM2234"/>
    </row>
    <row r="2235" spans="87:91" x14ac:dyDescent="0.25">
      <c r="CI2235"/>
      <c r="CJ2235"/>
      <c r="CK2235"/>
      <c r="CL2235"/>
      <c r="CM2235"/>
    </row>
    <row r="2236" spans="87:91" x14ac:dyDescent="0.25">
      <c r="CI2236"/>
      <c r="CJ2236"/>
      <c r="CK2236"/>
      <c r="CL2236"/>
      <c r="CM2236"/>
    </row>
    <row r="2237" spans="87:91" x14ac:dyDescent="0.25">
      <c r="CI2237"/>
      <c r="CJ2237"/>
      <c r="CK2237"/>
      <c r="CL2237"/>
      <c r="CM2237"/>
    </row>
    <row r="2238" spans="87:91" x14ac:dyDescent="0.25">
      <c r="CI2238"/>
      <c r="CJ2238"/>
      <c r="CK2238"/>
      <c r="CL2238"/>
      <c r="CM2238"/>
    </row>
    <row r="2239" spans="87:91" x14ac:dyDescent="0.25">
      <c r="CI2239"/>
      <c r="CJ2239"/>
      <c r="CK2239"/>
      <c r="CL2239"/>
      <c r="CM2239"/>
    </row>
    <row r="2240" spans="87:91" x14ac:dyDescent="0.25">
      <c r="CI2240"/>
      <c r="CJ2240"/>
      <c r="CK2240"/>
      <c r="CL2240"/>
      <c r="CM2240"/>
    </row>
    <row r="2241" spans="87:91" x14ac:dyDescent="0.25">
      <c r="CI2241"/>
      <c r="CJ2241"/>
      <c r="CK2241"/>
      <c r="CL2241"/>
      <c r="CM2241"/>
    </row>
    <row r="2242" spans="87:91" x14ac:dyDescent="0.25">
      <c r="CI2242"/>
      <c r="CJ2242"/>
      <c r="CK2242"/>
      <c r="CL2242"/>
      <c r="CM2242"/>
    </row>
    <row r="2243" spans="87:91" x14ac:dyDescent="0.25">
      <c r="CI2243"/>
      <c r="CJ2243"/>
      <c r="CK2243"/>
      <c r="CL2243"/>
      <c r="CM2243"/>
    </row>
    <row r="2244" spans="87:91" x14ac:dyDescent="0.25">
      <c r="CI2244"/>
      <c r="CJ2244"/>
      <c r="CK2244"/>
      <c r="CL2244"/>
      <c r="CM2244"/>
    </row>
    <row r="2245" spans="87:91" x14ac:dyDescent="0.25">
      <c r="CI2245"/>
      <c r="CJ2245"/>
      <c r="CK2245"/>
      <c r="CL2245"/>
      <c r="CM2245"/>
    </row>
    <row r="2246" spans="87:91" x14ac:dyDescent="0.25">
      <c r="CI2246"/>
      <c r="CJ2246"/>
      <c r="CK2246"/>
      <c r="CL2246"/>
      <c r="CM2246"/>
    </row>
    <row r="2247" spans="87:91" x14ac:dyDescent="0.25">
      <c r="CI2247"/>
      <c r="CJ2247"/>
      <c r="CK2247"/>
      <c r="CL2247"/>
      <c r="CM2247"/>
    </row>
    <row r="2248" spans="87:91" x14ac:dyDescent="0.25">
      <c r="CI2248"/>
      <c r="CJ2248"/>
      <c r="CK2248"/>
      <c r="CL2248"/>
      <c r="CM2248"/>
    </row>
    <row r="2249" spans="87:91" x14ac:dyDescent="0.25">
      <c r="CI2249"/>
      <c r="CJ2249"/>
      <c r="CK2249"/>
      <c r="CL2249"/>
      <c r="CM2249"/>
    </row>
    <row r="2250" spans="87:91" x14ac:dyDescent="0.25">
      <c r="CI2250"/>
      <c r="CJ2250"/>
      <c r="CK2250"/>
      <c r="CL2250"/>
      <c r="CM2250"/>
    </row>
    <row r="2251" spans="87:91" x14ac:dyDescent="0.25">
      <c r="CI2251"/>
      <c r="CJ2251"/>
      <c r="CK2251"/>
      <c r="CL2251"/>
      <c r="CM2251"/>
    </row>
    <row r="2252" spans="87:91" x14ac:dyDescent="0.25">
      <c r="CI2252"/>
      <c r="CJ2252"/>
      <c r="CK2252"/>
      <c r="CL2252"/>
      <c r="CM2252"/>
    </row>
    <row r="2253" spans="87:91" x14ac:dyDescent="0.25">
      <c r="CI2253"/>
      <c r="CJ2253"/>
      <c r="CK2253"/>
      <c r="CL2253"/>
      <c r="CM2253"/>
    </row>
    <row r="2254" spans="87:91" x14ac:dyDescent="0.25">
      <c r="CI2254"/>
      <c r="CJ2254"/>
      <c r="CK2254"/>
      <c r="CL2254"/>
      <c r="CM2254"/>
    </row>
    <row r="2255" spans="87:91" x14ac:dyDescent="0.25">
      <c r="CI2255"/>
      <c r="CJ2255"/>
      <c r="CK2255"/>
      <c r="CL2255"/>
      <c r="CM2255"/>
    </row>
    <row r="2256" spans="87:91" x14ac:dyDescent="0.25">
      <c r="CI2256"/>
      <c r="CJ2256"/>
      <c r="CK2256"/>
      <c r="CL2256"/>
      <c r="CM2256"/>
    </row>
    <row r="2257" spans="87:91" x14ac:dyDescent="0.25">
      <c r="CI2257"/>
      <c r="CJ2257"/>
      <c r="CK2257"/>
      <c r="CL2257"/>
      <c r="CM2257"/>
    </row>
    <row r="2258" spans="87:91" x14ac:dyDescent="0.25">
      <c r="CI2258"/>
      <c r="CJ2258"/>
      <c r="CK2258"/>
      <c r="CL2258"/>
      <c r="CM2258"/>
    </row>
    <row r="2259" spans="87:91" x14ac:dyDescent="0.25">
      <c r="CI2259"/>
      <c r="CJ2259"/>
      <c r="CK2259"/>
      <c r="CL2259"/>
      <c r="CM2259"/>
    </row>
    <row r="2260" spans="87:91" x14ac:dyDescent="0.25">
      <c r="CI2260"/>
      <c r="CJ2260"/>
      <c r="CK2260"/>
      <c r="CL2260"/>
      <c r="CM2260"/>
    </row>
    <row r="2261" spans="87:91" x14ac:dyDescent="0.25">
      <c r="CI2261"/>
      <c r="CJ2261"/>
      <c r="CK2261"/>
      <c r="CL2261"/>
      <c r="CM2261"/>
    </row>
    <row r="2262" spans="87:91" x14ac:dyDescent="0.25">
      <c r="CI2262"/>
      <c r="CJ2262"/>
      <c r="CK2262"/>
      <c r="CL2262"/>
      <c r="CM2262"/>
    </row>
    <row r="2263" spans="87:91" x14ac:dyDescent="0.25">
      <c r="CI2263"/>
      <c r="CJ2263"/>
      <c r="CK2263"/>
      <c r="CL2263"/>
      <c r="CM2263"/>
    </row>
    <row r="2264" spans="87:91" x14ac:dyDescent="0.25">
      <c r="CI2264"/>
      <c r="CJ2264"/>
      <c r="CK2264"/>
      <c r="CL2264"/>
      <c r="CM2264"/>
    </row>
    <row r="2265" spans="87:91" x14ac:dyDescent="0.25">
      <c r="CI2265"/>
      <c r="CJ2265"/>
      <c r="CK2265"/>
      <c r="CL2265"/>
      <c r="CM2265"/>
    </row>
    <row r="2266" spans="87:91" x14ac:dyDescent="0.25">
      <c r="CI2266"/>
      <c r="CJ2266"/>
      <c r="CK2266"/>
      <c r="CL2266"/>
      <c r="CM2266"/>
    </row>
    <row r="2267" spans="87:91" x14ac:dyDescent="0.25">
      <c r="CI2267"/>
      <c r="CJ2267"/>
      <c r="CK2267"/>
      <c r="CL2267"/>
      <c r="CM2267"/>
    </row>
    <row r="2268" spans="87:91" x14ac:dyDescent="0.25">
      <c r="CI2268"/>
      <c r="CJ2268"/>
      <c r="CK2268"/>
      <c r="CL2268"/>
      <c r="CM2268"/>
    </row>
    <row r="2269" spans="87:91" x14ac:dyDescent="0.25">
      <c r="CI2269"/>
      <c r="CJ2269"/>
      <c r="CK2269"/>
      <c r="CL2269"/>
      <c r="CM2269"/>
    </row>
    <row r="2270" spans="87:91" x14ac:dyDescent="0.25">
      <c r="CI2270"/>
      <c r="CJ2270"/>
      <c r="CK2270"/>
      <c r="CL2270"/>
      <c r="CM2270"/>
    </row>
    <row r="2271" spans="87:91" x14ac:dyDescent="0.25">
      <c r="CI2271"/>
      <c r="CJ2271"/>
      <c r="CK2271"/>
      <c r="CL2271"/>
      <c r="CM2271"/>
    </row>
    <row r="2272" spans="87:91" x14ac:dyDescent="0.25">
      <c r="CI2272"/>
      <c r="CJ2272"/>
      <c r="CK2272"/>
      <c r="CL2272"/>
      <c r="CM2272"/>
    </row>
    <row r="2273" spans="87:91" x14ac:dyDescent="0.25">
      <c r="CI2273"/>
      <c r="CJ2273"/>
      <c r="CK2273"/>
      <c r="CL2273"/>
      <c r="CM2273"/>
    </row>
    <row r="2274" spans="87:91" x14ac:dyDescent="0.25">
      <c r="CI2274"/>
      <c r="CJ2274"/>
      <c r="CK2274"/>
      <c r="CL2274"/>
      <c r="CM2274"/>
    </row>
    <row r="2275" spans="87:91" x14ac:dyDescent="0.25">
      <c r="CI2275"/>
      <c r="CJ2275"/>
      <c r="CK2275"/>
      <c r="CL2275"/>
      <c r="CM2275"/>
    </row>
    <row r="2276" spans="87:91" x14ac:dyDescent="0.25">
      <c r="CI2276"/>
      <c r="CJ2276"/>
      <c r="CK2276"/>
      <c r="CL2276"/>
      <c r="CM2276"/>
    </row>
    <row r="2277" spans="87:91" x14ac:dyDescent="0.25">
      <c r="CI2277"/>
      <c r="CJ2277"/>
      <c r="CK2277"/>
      <c r="CL2277"/>
      <c r="CM2277"/>
    </row>
    <row r="2278" spans="87:91" x14ac:dyDescent="0.25">
      <c r="CI2278"/>
      <c r="CJ2278"/>
      <c r="CK2278"/>
      <c r="CL2278"/>
      <c r="CM2278"/>
    </row>
    <row r="2279" spans="87:91" x14ac:dyDescent="0.25">
      <c r="CI2279"/>
      <c r="CJ2279"/>
      <c r="CK2279"/>
      <c r="CL2279"/>
      <c r="CM2279"/>
    </row>
    <row r="2280" spans="87:91" x14ac:dyDescent="0.25">
      <c r="CI2280"/>
      <c r="CJ2280"/>
      <c r="CK2280"/>
      <c r="CL2280"/>
      <c r="CM2280"/>
    </row>
    <row r="2281" spans="87:91" x14ac:dyDescent="0.25">
      <c r="CI2281"/>
      <c r="CJ2281"/>
      <c r="CK2281"/>
      <c r="CL2281"/>
      <c r="CM2281"/>
    </row>
    <row r="2282" spans="87:91" x14ac:dyDescent="0.25">
      <c r="CI2282"/>
      <c r="CJ2282"/>
      <c r="CK2282"/>
      <c r="CL2282"/>
      <c r="CM2282"/>
    </row>
    <row r="2283" spans="87:91" x14ac:dyDescent="0.25">
      <c r="CI2283"/>
      <c r="CJ2283"/>
      <c r="CK2283"/>
      <c r="CL2283"/>
      <c r="CM2283"/>
    </row>
    <row r="2284" spans="87:91" x14ac:dyDescent="0.25">
      <c r="CI2284"/>
      <c r="CJ2284"/>
      <c r="CK2284"/>
      <c r="CL2284"/>
      <c r="CM2284"/>
    </row>
    <row r="2285" spans="87:91" x14ac:dyDescent="0.25">
      <c r="CI2285"/>
      <c r="CJ2285"/>
      <c r="CK2285"/>
      <c r="CL2285"/>
      <c r="CM2285"/>
    </row>
    <row r="2286" spans="87:91" x14ac:dyDescent="0.25">
      <c r="CI2286"/>
      <c r="CJ2286"/>
      <c r="CK2286"/>
      <c r="CL2286"/>
      <c r="CM2286"/>
    </row>
    <row r="2287" spans="87:91" x14ac:dyDescent="0.25">
      <c r="CI2287"/>
      <c r="CJ2287"/>
      <c r="CK2287"/>
      <c r="CL2287"/>
      <c r="CM2287"/>
    </row>
    <row r="2288" spans="87:91" x14ac:dyDescent="0.25">
      <c r="CI2288"/>
      <c r="CJ2288"/>
      <c r="CK2288"/>
      <c r="CL2288"/>
      <c r="CM2288"/>
    </row>
    <row r="2289" spans="87:91" x14ac:dyDescent="0.25">
      <c r="CI2289"/>
      <c r="CJ2289"/>
      <c r="CK2289"/>
      <c r="CL2289"/>
      <c r="CM2289"/>
    </row>
    <row r="2290" spans="87:91" x14ac:dyDescent="0.25">
      <c r="CI2290"/>
      <c r="CJ2290"/>
      <c r="CK2290"/>
      <c r="CL2290"/>
      <c r="CM2290"/>
    </row>
    <row r="2291" spans="87:91" x14ac:dyDescent="0.25">
      <c r="CI2291"/>
      <c r="CJ2291"/>
      <c r="CK2291"/>
      <c r="CL2291"/>
      <c r="CM2291"/>
    </row>
    <row r="2292" spans="87:91" x14ac:dyDescent="0.25">
      <c r="CI2292"/>
      <c r="CJ2292"/>
      <c r="CK2292"/>
      <c r="CL2292"/>
      <c r="CM2292"/>
    </row>
    <row r="2293" spans="87:91" x14ac:dyDescent="0.25">
      <c r="CI2293"/>
      <c r="CJ2293"/>
      <c r="CK2293"/>
      <c r="CL2293"/>
      <c r="CM2293"/>
    </row>
    <row r="2294" spans="87:91" x14ac:dyDescent="0.25">
      <c r="CI2294"/>
      <c r="CJ2294"/>
      <c r="CK2294"/>
      <c r="CL2294"/>
      <c r="CM2294"/>
    </row>
    <row r="2295" spans="87:91" x14ac:dyDescent="0.25">
      <c r="CI2295"/>
      <c r="CJ2295"/>
      <c r="CK2295"/>
      <c r="CL2295"/>
      <c r="CM2295"/>
    </row>
    <row r="2296" spans="87:91" x14ac:dyDescent="0.25">
      <c r="CI2296"/>
      <c r="CJ2296"/>
      <c r="CK2296"/>
      <c r="CL2296"/>
      <c r="CM2296"/>
    </row>
    <row r="2297" spans="87:91" x14ac:dyDescent="0.25">
      <c r="CI2297"/>
      <c r="CJ2297"/>
      <c r="CK2297"/>
      <c r="CL2297"/>
      <c r="CM2297"/>
    </row>
    <row r="2298" spans="87:91" x14ac:dyDescent="0.25">
      <c r="CI2298"/>
      <c r="CJ2298"/>
      <c r="CK2298"/>
      <c r="CL2298"/>
      <c r="CM2298"/>
    </row>
    <row r="2299" spans="87:91" x14ac:dyDescent="0.25">
      <c r="CI2299"/>
      <c r="CJ2299"/>
      <c r="CK2299"/>
      <c r="CL2299"/>
      <c r="CM2299"/>
    </row>
    <row r="2300" spans="87:91" x14ac:dyDescent="0.25">
      <c r="CI2300"/>
      <c r="CJ2300"/>
      <c r="CK2300"/>
      <c r="CL2300"/>
      <c r="CM2300"/>
    </row>
    <row r="2301" spans="87:91" x14ac:dyDescent="0.25">
      <c r="CI2301"/>
      <c r="CJ2301"/>
      <c r="CK2301"/>
      <c r="CL2301"/>
      <c r="CM2301"/>
    </row>
    <row r="2302" spans="87:91" x14ac:dyDescent="0.25">
      <c r="CI2302"/>
      <c r="CJ2302"/>
      <c r="CK2302"/>
      <c r="CL2302"/>
      <c r="CM2302"/>
    </row>
    <row r="2303" spans="87:91" x14ac:dyDescent="0.25">
      <c r="CI2303"/>
      <c r="CJ2303"/>
      <c r="CK2303"/>
      <c r="CL2303"/>
      <c r="CM2303"/>
    </row>
    <row r="2304" spans="87:91" x14ac:dyDescent="0.25">
      <c r="CI2304"/>
      <c r="CJ2304"/>
      <c r="CK2304"/>
      <c r="CL2304"/>
      <c r="CM2304"/>
    </row>
    <row r="2305" spans="87:91" x14ac:dyDescent="0.25">
      <c r="CI2305"/>
      <c r="CJ2305"/>
      <c r="CK2305"/>
      <c r="CL2305"/>
      <c r="CM2305"/>
    </row>
    <row r="2306" spans="87:91" x14ac:dyDescent="0.25">
      <c r="CI2306"/>
      <c r="CJ2306"/>
      <c r="CK2306"/>
      <c r="CL2306"/>
      <c r="CM2306"/>
    </row>
    <row r="2307" spans="87:91" x14ac:dyDescent="0.25">
      <c r="CI2307"/>
      <c r="CJ2307"/>
      <c r="CK2307"/>
      <c r="CL2307"/>
      <c r="CM2307"/>
    </row>
    <row r="2308" spans="87:91" x14ac:dyDescent="0.25">
      <c r="CI2308"/>
      <c r="CJ2308"/>
      <c r="CK2308"/>
      <c r="CL2308"/>
      <c r="CM2308"/>
    </row>
    <row r="2309" spans="87:91" x14ac:dyDescent="0.25">
      <c r="CI2309"/>
      <c r="CJ2309"/>
      <c r="CK2309"/>
      <c r="CL2309"/>
      <c r="CM2309"/>
    </row>
    <row r="2310" spans="87:91" x14ac:dyDescent="0.25">
      <c r="CI2310"/>
      <c r="CJ2310"/>
      <c r="CK2310"/>
      <c r="CL2310"/>
      <c r="CM2310"/>
    </row>
    <row r="2311" spans="87:91" x14ac:dyDescent="0.25">
      <c r="CI2311"/>
      <c r="CJ2311"/>
      <c r="CK2311"/>
      <c r="CL2311"/>
      <c r="CM2311"/>
    </row>
    <row r="2312" spans="87:91" x14ac:dyDescent="0.25">
      <c r="CI2312"/>
      <c r="CJ2312"/>
      <c r="CK2312"/>
      <c r="CL2312"/>
      <c r="CM2312"/>
    </row>
    <row r="2313" spans="87:91" x14ac:dyDescent="0.25">
      <c r="CI2313"/>
      <c r="CJ2313"/>
      <c r="CK2313"/>
      <c r="CL2313"/>
      <c r="CM2313"/>
    </row>
    <row r="2314" spans="87:91" x14ac:dyDescent="0.25">
      <c r="CI2314"/>
      <c r="CJ2314"/>
      <c r="CK2314"/>
      <c r="CL2314"/>
      <c r="CM2314"/>
    </row>
    <row r="2315" spans="87:91" x14ac:dyDescent="0.25">
      <c r="CI2315"/>
      <c r="CJ2315"/>
      <c r="CK2315"/>
      <c r="CL2315"/>
      <c r="CM2315"/>
    </row>
    <row r="2316" spans="87:91" x14ac:dyDescent="0.25">
      <c r="CI2316"/>
      <c r="CJ2316"/>
      <c r="CK2316"/>
      <c r="CL2316"/>
      <c r="CM2316"/>
    </row>
    <row r="2317" spans="87:91" x14ac:dyDescent="0.25">
      <c r="CI2317"/>
      <c r="CJ2317"/>
      <c r="CK2317"/>
      <c r="CL2317"/>
      <c r="CM2317"/>
    </row>
    <row r="2318" spans="87:91" x14ac:dyDescent="0.25">
      <c r="CI2318"/>
      <c r="CJ2318"/>
      <c r="CK2318"/>
      <c r="CL2318"/>
      <c r="CM2318"/>
    </row>
    <row r="2319" spans="87:91" x14ac:dyDescent="0.25">
      <c r="CI2319"/>
      <c r="CJ2319"/>
      <c r="CK2319"/>
      <c r="CL2319"/>
      <c r="CM2319"/>
    </row>
    <row r="2320" spans="87:91" x14ac:dyDescent="0.25">
      <c r="CI2320"/>
      <c r="CJ2320"/>
      <c r="CK2320"/>
      <c r="CL2320"/>
      <c r="CM2320"/>
    </row>
    <row r="2321" spans="87:91" x14ac:dyDescent="0.25">
      <c r="CI2321"/>
      <c r="CJ2321"/>
      <c r="CK2321"/>
      <c r="CL2321"/>
      <c r="CM2321"/>
    </row>
    <row r="2322" spans="87:91" x14ac:dyDescent="0.25">
      <c r="CI2322"/>
      <c r="CJ2322"/>
      <c r="CK2322"/>
      <c r="CL2322"/>
      <c r="CM2322"/>
    </row>
    <row r="2323" spans="87:91" x14ac:dyDescent="0.25">
      <c r="CI2323"/>
      <c r="CJ2323"/>
      <c r="CK2323"/>
      <c r="CL2323"/>
      <c r="CM2323"/>
    </row>
    <row r="2324" spans="87:91" x14ac:dyDescent="0.25">
      <c r="CI2324"/>
      <c r="CJ2324"/>
      <c r="CK2324"/>
      <c r="CL2324"/>
      <c r="CM2324"/>
    </row>
    <row r="2325" spans="87:91" x14ac:dyDescent="0.25">
      <c r="CI2325"/>
      <c r="CJ2325"/>
      <c r="CK2325"/>
      <c r="CL2325"/>
      <c r="CM2325"/>
    </row>
    <row r="2326" spans="87:91" x14ac:dyDescent="0.25">
      <c r="CI2326"/>
      <c r="CJ2326"/>
      <c r="CK2326"/>
      <c r="CL2326"/>
      <c r="CM2326"/>
    </row>
    <row r="2327" spans="87:91" x14ac:dyDescent="0.25">
      <c r="CI2327"/>
      <c r="CJ2327"/>
      <c r="CK2327"/>
      <c r="CL2327"/>
      <c r="CM2327"/>
    </row>
    <row r="2328" spans="87:91" x14ac:dyDescent="0.25">
      <c r="CI2328"/>
      <c r="CJ2328"/>
      <c r="CK2328"/>
      <c r="CL2328"/>
      <c r="CM2328"/>
    </row>
    <row r="2329" spans="87:91" x14ac:dyDescent="0.25">
      <c r="CI2329"/>
      <c r="CJ2329"/>
      <c r="CK2329"/>
      <c r="CL2329"/>
      <c r="CM2329"/>
    </row>
    <row r="2330" spans="87:91" x14ac:dyDescent="0.25">
      <c r="CI2330"/>
      <c r="CJ2330"/>
      <c r="CK2330"/>
      <c r="CL2330"/>
      <c r="CM2330"/>
    </row>
    <row r="2331" spans="87:91" x14ac:dyDescent="0.25">
      <c r="CI2331"/>
      <c r="CJ2331"/>
      <c r="CK2331"/>
      <c r="CL2331"/>
      <c r="CM2331"/>
    </row>
    <row r="2332" spans="87:91" x14ac:dyDescent="0.25">
      <c r="CI2332"/>
      <c r="CJ2332"/>
      <c r="CK2332"/>
      <c r="CL2332"/>
      <c r="CM2332"/>
    </row>
    <row r="2333" spans="87:91" x14ac:dyDescent="0.25">
      <c r="CI2333"/>
      <c r="CJ2333"/>
      <c r="CK2333"/>
      <c r="CL2333"/>
      <c r="CM2333"/>
    </row>
    <row r="2334" spans="87:91" x14ac:dyDescent="0.25">
      <c r="CI2334"/>
      <c r="CJ2334"/>
      <c r="CK2334"/>
      <c r="CL2334"/>
      <c r="CM2334"/>
    </row>
    <row r="2335" spans="87:91" x14ac:dyDescent="0.25">
      <c r="CI2335"/>
      <c r="CJ2335"/>
      <c r="CK2335"/>
      <c r="CL2335"/>
      <c r="CM2335"/>
    </row>
    <row r="2336" spans="87:91" x14ac:dyDescent="0.25">
      <c r="CI2336"/>
      <c r="CJ2336"/>
      <c r="CK2336"/>
      <c r="CL2336"/>
      <c r="CM2336"/>
    </row>
    <row r="2337" spans="87:91" x14ac:dyDescent="0.25">
      <c r="CI2337"/>
      <c r="CJ2337"/>
      <c r="CK2337"/>
      <c r="CL2337"/>
      <c r="CM2337"/>
    </row>
    <row r="2338" spans="87:91" x14ac:dyDescent="0.25">
      <c r="CI2338"/>
      <c r="CJ2338"/>
      <c r="CK2338"/>
      <c r="CL2338"/>
      <c r="CM2338"/>
    </row>
    <row r="2339" spans="87:91" x14ac:dyDescent="0.25">
      <c r="CI2339"/>
      <c r="CJ2339"/>
      <c r="CK2339"/>
      <c r="CL2339"/>
      <c r="CM2339"/>
    </row>
    <row r="2340" spans="87:91" x14ac:dyDescent="0.25">
      <c r="CI2340"/>
      <c r="CJ2340"/>
      <c r="CK2340"/>
      <c r="CL2340"/>
      <c r="CM2340"/>
    </row>
    <row r="2341" spans="87:91" x14ac:dyDescent="0.25">
      <c r="CI2341"/>
      <c r="CJ2341"/>
      <c r="CK2341"/>
      <c r="CL2341"/>
      <c r="CM2341"/>
    </row>
    <row r="2342" spans="87:91" x14ac:dyDescent="0.25">
      <c r="CI2342"/>
      <c r="CJ2342"/>
      <c r="CK2342"/>
      <c r="CL2342"/>
      <c r="CM2342"/>
    </row>
    <row r="2343" spans="87:91" x14ac:dyDescent="0.25">
      <c r="CI2343"/>
      <c r="CJ2343"/>
      <c r="CK2343"/>
      <c r="CL2343"/>
      <c r="CM2343"/>
    </row>
    <row r="2344" spans="87:91" x14ac:dyDescent="0.25">
      <c r="CI2344"/>
      <c r="CJ2344"/>
      <c r="CK2344"/>
      <c r="CL2344"/>
      <c r="CM2344"/>
    </row>
    <row r="2345" spans="87:91" x14ac:dyDescent="0.25">
      <c r="CI2345"/>
      <c r="CJ2345"/>
      <c r="CK2345"/>
      <c r="CL2345"/>
      <c r="CM2345"/>
    </row>
    <row r="2346" spans="87:91" x14ac:dyDescent="0.25">
      <c r="CI2346"/>
      <c r="CJ2346"/>
      <c r="CK2346"/>
      <c r="CL2346"/>
      <c r="CM2346"/>
    </row>
    <row r="2347" spans="87:91" x14ac:dyDescent="0.25">
      <c r="CI2347"/>
      <c r="CJ2347"/>
      <c r="CK2347"/>
      <c r="CL2347"/>
      <c r="CM2347"/>
    </row>
    <row r="2348" spans="87:91" x14ac:dyDescent="0.25">
      <c r="CI2348"/>
      <c r="CJ2348"/>
      <c r="CK2348"/>
      <c r="CL2348"/>
      <c r="CM2348"/>
    </row>
    <row r="2349" spans="87:91" x14ac:dyDescent="0.25">
      <c r="CI2349"/>
      <c r="CJ2349"/>
      <c r="CK2349"/>
      <c r="CL2349"/>
      <c r="CM2349"/>
    </row>
    <row r="2350" spans="87:91" x14ac:dyDescent="0.25">
      <c r="CI2350"/>
      <c r="CJ2350"/>
      <c r="CK2350"/>
      <c r="CL2350"/>
      <c r="CM2350"/>
    </row>
    <row r="2351" spans="87:91" x14ac:dyDescent="0.25">
      <c r="CI2351"/>
      <c r="CJ2351"/>
      <c r="CK2351"/>
      <c r="CL2351"/>
      <c r="CM2351"/>
    </row>
    <row r="2352" spans="87:91" x14ac:dyDescent="0.25">
      <c r="CI2352"/>
      <c r="CJ2352"/>
      <c r="CK2352"/>
      <c r="CL2352"/>
      <c r="CM2352"/>
    </row>
    <row r="2353" spans="87:91" x14ac:dyDescent="0.25">
      <c r="CI2353"/>
      <c r="CJ2353"/>
      <c r="CK2353"/>
      <c r="CL2353"/>
      <c r="CM2353"/>
    </row>
    <row r="2354" spans="87:91" x14ac:dyDescent="0.25">
      <c r="CI2354"/>
      <c r="CJ2354"/>
      <c r="CK2354"/>
      <c r="CL2354"/>
      <c r="CM2354"/>
    </row>
    <row r="2355" spans="87:91" x14ac:dyDescent="0.25">
      <c r="CI2355"/>
      <c r="CJ2355"/>
      <c r="CK2355"/>
      <c r="CL2355"/>
      <c r="CM2355"/>
    </row>
    <row r="2356" spans="87:91" x14ac:dyDescent="0.25">
      <c r="CI2356"/>
      <c r="CJ2356"/>
      <c r="CK2356"/>
      <c r="CL2356"/>
      <c r="CM2356"/>
    </row>
    <row r="2357" spans="87:91" x14ac:dyDescent="0.25">
      <c r="CI2357"/>
      <c r="CJ2357"/>
      <c r="CK2357"/>
      <c r="CL2357"/>
      <c r="CM2357"/>
    </row>
    <row r="2358" spans="87:91" x14ac:dyDescent="0.25">
      <c r="CI2358"/>
      <c r="CJ2358"/>
      <c r="CK2358"/>
      <c r="CL2358"/>
      <c r="CM2358"/>
    </row>
    <row r="2359" spans="87:91" x14ac:dyDescent="0.25">
      <c r="CI2359"/>
      <c r="CJ2359"/>
      <c r="CK2359"/>
      <c r="CL2359"/>
      <c r="CM2359"/>
    </row>
    <row r="2360" spans="87:91" x14ac:dyDescent="0.25">
      <c r="CI2360"/>
      <c r="CJ2360"/>
      <c r="CK2360"/>
      <c r="CL2360"/>
      <c r="CM2360"/>
    </row>
    <row r="2361" spans="87:91" x14ac:dyDescent="0.25">
      <c r="CI2361"/>
      <c r="CJ2361"/>
      <c r="CK2361"/>
      <c r="CL2361"/>
      <c r="CM2361"/>
    </row>
    <row r="2362" spans="87:91" x14ac:dyDescent="0.25">
      <c r="CI2362"/>
      <c r="CJ2362"/>
      <c r="CK2362"/>
      <c r="CL2362"/>
      <c r="CM2362"/>
    </row>
    <row r="2363" spans="87:91" x14ac:dyDescent="0.25">
      <c r="CI2363"/>
      <c r="CJ2363"/>
      <c r="CK2363"/>
      <c r="CL2363"/>
      <c r="CM2363"/>
    </row>
    <row r="2364" spans="87:91" x14ac:dyDescent="0.25">
      <c r="CI2364"/>
      <c r="CJ2364"/>
      <c r="CK2364"/>
      <c r="CL2364"/>
      <c r="CM2364"/>
    </row>
    <row r="2365" spans="87:91" x14ac:dyDescent="0.25">
      <c r="CI2365"/>
      <c r="CJ2365"/>
      <c r="CK2365"/>
      <c r="CL2365"/>
      <c r="CM2365"/>
    </row>
    <row r="2366" spans="87:91" x14ac:dyDescent="0.25">
      <c r="CI2366"/>
      <c r="CJ2366"/>
      <c r="CK2366"/>
      <c r="CL2366"/>
      <c r="CM2366"/>
    </row>
    <row r="2367" spans="87:91" x14ac:dyDescent="0.25">
      <c r="CI2367"/>
      <c r="CJ2367"/>
      <c r="CK2367"/>
      <c r="CL2367"/>
      <c r="CM2367"/>
    </row>
    <row r="2368" spans="87:91" x14ac:dyDescent="0.25">
      <c r="CI2368"/>
      <c r="CJ2368"/>
      <c r="CK2368"/>
      <c r="CL2368"/>
      <c r="CM2368"/>
    </row>
    <row r="2369" spans="87:91" x14ac:dyDescent="0.25">
      <c r="CI2369"/>
      <c r="CJ2369"/>
      <c r="CK2369"/>
      <c r="CL2369"/>
      <c r="CM2369"/>
    </row>
    <row r="2370" spans="87:91" x14ac:dyDescent="0.25">
      <c r="CI2370"/>
      <c r="CJ2370"/>
      <c r="CK2370"/>
      <c r="CL2370"/>
      <c r="CM2370"/>
    </row>
    <row r="2371" spans="87:91" x14ac:dyDescent="0.25">
      <c r="CI2371"/>
      <c r="CJ2371"/>
      <c r="CK2371"/>
      <c r="CL2371"/>
      <c r="CM2371"/>
    </row>
    <row r="2372" spans="87:91" x14ac:dyDescent="0.25">
      <c r="CI2372"/>
      <c r="CJ2372"/>
      <c r="CK2372"/>
      <c r="CL2372"/>
      <c r="CM2372"/>
    </row>
    <row r="2373" spans="87:91" x14ac:dyDescent="0.25">
      <c r="CI2373"/>
      <c r="CJ2373"/>
      <c r="CK2373"/>
      <c r="CL2373"/>
      <c r="CM2373"/>
    </row>
    <row r="2374" spans="87:91" x14ac:dyDescent="0.25">
      <c r="CI2374"/>
      <c r="CJ2374"/>
      <c r="CK2374"/>
      <c r="CL2374"/>
      <c r="CM2374"/>
    </row>
    <row r="2375" spans="87:91" x14ac:dyDescent="0.25">
      <c r="CI2375"/>
      <c r="CJ2375"/>
      <c r="CK2375"/>
      <c r="CL2375"/>
      <c r="CM2375"/>
    </row>
    <row r="2376" spans="87:91" x14ac:dyDescent="0.25">
      <c r="CI2376"/>
      <c r="CJ2376"/>
      <c r="CK2376"/>
      <c r="CL2376"/>
      <c r="CM2376"/>
    </row>
    <row r="2377" spans="87:91" x14ac:dyDescent="0.25">
      <c r="CI2377"/>
      <c r="CJ2377"/>
      <c r="CK2377"/>
      <c r="CL2377"/>
      <c r="CM2377"/>
    </row>
    <row r="2378" spans="87:91" x14ac:dyDescent="0.25">
      <c r="CI2378"/>
      <c r="CJ2378"/>
      <c r="CK2378"/>
      <c r="CL2378"/>
      <c r="CM2378"/>
    </row>
    <row r="2379" spans="87:91" x14ac:dyDescent="0.25">
      <c r="CI2379"/>
      <c r="CJ2379"/>
      <c r="CK2379"/>
      <c r="CL2379"/>
      <c r="CM2379"/>
    </row>
    <row r="2380" spans="87:91" x14ac:dyDescent="0.25">
      <c r="CI2380"/>
      <c r="CJ2380"/>
      <c r="CK2380"/>
      <c r="CL2380"/>
      <c r="CM2380"/>
    </row>
    <row r="2381" spans="87:91" x14ac:dyDescent="0.25">
      <c r="CI2381"/>
      <c r="CJ2381"/>
      <c r="CK2381"/>
      <c r="CL2381"/>
      <c r="CM2381"/>
    </row>
    <row r="2382" spans="87:91" x14ac:dyDescent="0.25">
      <c r="CI2382"/>
      <c r="CJ2382"/>
      <c r="CK2382"/>
      <c r="CL2382"/>
      <c r="CM2382"/>
    </row>
    <row r="2383" spans="87:91" x14ac:dyDescent="0.25">
      <c r="CI2383"/>
      <c r="CJ2383"/>
      <c r="CK2383"/>
      <c r="CL2383"/>
      <c r="CM2383"/>
    </row>
    <row r="2384" spans="87:91" x14ac:dyDescent="0.25">
      <c r="CI2384"/>
      <c r="CJ2384"/>
      <c r="CK2384"/>
      <c r="CL2384"/>
      <c r="CM2384"/>
    </row>
    <row r="2385" spans="87:91" x14ac:dyDescent="0.25">
      <c r="CI2385"/>
      <c r="CJ2385"/>
      <c r="CK2385"/>
      <c r="CL2385"/>
      <c r="CM2385"/>
    </row>
    <row r="2386" spans="87:91" x14ac:dyDescent="0.25">
      <c r="CI2386"/>
      <c r="CJ2386"/>
      <c r="CK2386"/>
      <c r="CL2386"/>
      <c r="CM2386"/>
    </row>
    <row r="2387" spans="87:91" x14ac:dyDescent="0.25">
      <c r="CI2387"/>
      <c r="CJ2387"/>
      <c r="CK2387"/>
      <c r="CL2387"/>
      <c r="CM2387"/>
    </row>
    <row r="2388" spans="87:91" x14ac:dyDescent="0.25">
      <c r="CI2388"/>
      <c r="CJ2388"/>
      <c r="CK2388"/>
      <c r="CL2388"/>
      <c r="CM2388"/>
    </row>
    <row r="2389" spans="87:91" x14ac:dyDescent="0.25">
      <c r="CI2389"/>
      <c r="CJ2389"/>
      <c r="CK2389"/>
      <c r="CL2389"/>
      <c r="CM2389"/>
    </row>
    <row r="2390" spans="87:91" x14ac:dyDescent="0.25">
      <c r="CI2390"/>
      <c r="CJ2390"/>
      <c r="CK2390"/>
      <c r="CL2390"/>
      <c r="CM2390"/>
    </row>
    <row r="2391" spans="87:91" x14ac:dyDescent="0.25">
      <c r="CI2391"/>
      <c r="CJ2391"/>
      <c r="CK2391"/>
      <c r="CL2391"/>
      <c r="CM2391"/>
    </row>
    <row r="2392" spans="87:91" x14ac:dyDescent="0.25">
      <c r="CI2392"/>
      <c r="CJ2392"/>
      <c r="CK2392"/>
      <c r="CL2392"/>
      <c r="CM2392"/>
    </row>
    <row r="2393" spans="87:91" x14ac:dyDescent="0.25">
      <c r="CI2393"/>
      <c r="CJ2393"/>
      <c r="CK2393"/>
      <c r="CL2393"/>
      <c r="CM2393"/>
    </row>
    <row r="2394" spans="87:91" x14ac:dyDescent="0.25">
      <c r="CI2394"/>
      <c r="CJ2394"/>
      <c r="CK2394"/>
      <c r="CL2394"/>
      <c r="CM2394"/>
    </row>
    <row r="2395" spans="87:91" x14ac:dyDescent="0.25">
      <c r="CI2395"/>
      <c r="CJ2395"/>
      <c r="CK2395"/>
      <c r="CL2395"/>
      <c r="CM2395"/>
    </row>
    <row r="2396" spans="87:91" x14ac:dyDescent="0.25">
      <c r="CI2396"/>
      <c r="CJ2396"/>
      <c r="CK2396"/>
      <c r="CL2396"/>
      <c r="CM2396"/>
    </row>
    <row r="2397" spans="87:91" x14ac:dyDescent="0.25">
      <c r="CI2397"/>
      <c r="CJ2397"/>
      <c r="CK2397"/>
      <c r="CL2397"/>
      <c r="CM2397"/>
    </row>
    <row r="2398" spans="87:91" x14ac:dyDescent="0.25">
      <c r="CI2398"/>
      <c r="CJ2398"/>
      <c r="CK2398"/>
      <c r="CL2398"/>
      <c r="CM2398"/>
    </row>
    <row r="2399" spans="87:91" x14ac:dyDescent="0.25">
      <c r="CI2399"/>
      <c r="CJ2399"/>
      <c r="CK2399"/>
      <c r="CL2399"/>
      <c r="CM2399"/>
    </row>
    <row r="2400" spans="87:91" x14ac:dyDescent="0.25">
      <c r="CI2400"/>
      <c r="CJ2400"/>
      <c r="CK2400"/>
      <c r="CL2400"/>
      <c r="CM2400"/>
    </row>
    <row r="2401" spans="87:91" x14ac:dyDescent="0.25">
      <c r="CI2401"/>
      <c r="CJ2401"/>
      <c r="CK2401"/>
      <c r="CL2401"/>
      <c r="CM2401"/>
    </row>
    <row r="2402" spans="87:91" x14ac:dyDescent="0.25">
      <c r="CI2402"/>
      <c r="CJ2402"/>
      <c r="CK2402"/>
      <c r="CL2402"/>
      <c r="CM2402"/>
    </row>
    <row r="2403" spans="87:91" x14ac:dyDescent="0.25">
      <c r="CI2403"/>
      <c r="CJ2403"/>
      <c r="CK2403"/>
      <c r="CL2403"/>
      <c r="CM2403"/>
    </row>
    <row r="2404" spans="87:91" x14ac:dyDescent="0.25">
      <c r="CI2404"/>
      <c r="CJ2404"/>
      <c r="CK2404"/>
      <c r="CL2404"/>
      <c r="CM2404"/>
    </row>
    <row r="2405" spans="87:91" x14ac:dyDescent="0.25">
      <c r="CI2405"/>
      <c r="CJ2405"/>
      <c r="CK2405"/>
      <c r="CL2405"/>
      <c r="CM2405"/>
    </row>
    <row r="2406" spans="87:91" x14ac:dyDescent="0.25">
      <c r="CI2406"/>
      <c r="CJ2406"/>
      <c r="CK2406"/>
      <c r="CL2406"/>
      <c r="CM2406"/>
    </row>
    <row r="2407" spans="87:91" x14ac:dyDescent="0.25">
      <c r="CI2407"/>
      <c r="CJ2407"/>
      <c r="CK2407"/>
      <c r="CL2407"/>
      <c r="CM2407"/>
    </row>
    <row r="2408" spans="87:91" x14ac:dyDescent="0.25">
      <c r="CI2408"/>
      <c r="CJ2408"/>
      <c r="CK2408"/>
      <c r="CL2408"/>
      <c r="CM2408"/>
    </row>
    <row r="2409" spans="87:91" x14ac:dyDescent="0.25">
      <c r="CI2409"/>
      <c r="CJ2409"/>
      <c r="CK2409"/>
      <c r="CL2409"/>
      <c r="CM2409"/>
    </row>
    <row r="2410" spans="87:91" x14ac:dyDescent="0.25">
      <c r="CI2410"/>
      <c r="CJ2410"/>
      <c r="CK2410"/>
      <c r="CL2410"/>
      <c r="CM2410"/>
    </row>
    <row r="2411" spans="87:91" x14ac:dyDescent="0.25">
      <c r="CI2411"/>
      <c r="CJ2411"/>
      <c r="CK2411"/>
      <c r="CL2411"/>
      <c r="CM2411"/>
    </row>
    <row r="2412" spans="87:91" x14ac:dyDescent="0.25">
      <c r="CI2412"/>
      <c r="CJ2412"/>
      <c r="CK2412"/>
      <c r="CL2412"/>
      <c r="CM2412"/>
    </row>
    <row r="2413" spans="87:91" x14ac:dyDescent="0.25">
      <c r="CI2413"/>
      <c r="CJ2413"/>
      <c r="CK2413"/>
      <c r="CL2413"/>
      <c r="CM2413"/>
    </row>
    <row r="2414" spans="87:91" x14ac:dyDescent="0.25">
      <c r="CI2414"/>
      <c r="CJ2414"/>
      <c r="CK2414"/>
      <c r="CL2414"/>
      <c r="CM2414"/>
    </row>
    <row r="2415" spans="87:91" x14ac:dyDescent="0.25">
      <c r="CI2415"/>
      <c r="CJ2415"/>
      <c r="CK2415"/>
      <c r="CL2415"/>
      <c r="CM2415"/>
    </row>
    <row r="2416" spans="87:91" x14ac:dyDescent="0.25">
      <c r="CI2416"/>
      <c r="CJ2416"/>
      <c r="CK2416"/>
      <c r="CL2416"/>
      <c r="CM2416"/>
    </row>
    <row r="2417" spans="87:91" x14ac:dyDescent="0.25">
      <c r="CI2417"/>
      <c r="CJ2417"/>
      <c r="CK2417"/>
      <c r="CL2417"/>
      <c r="CM2417"/>
    </row>
    <row r="2418" spans="87:91" x14ac:dyDescent="0.25">
      <c r="CI2418"/>
      <c r="CJ2418"/>
      <c r="CK2418"/>
      <c r="CL2418"/>
      <c r="CM2418"/>
    </row>
    <row r="2419" spans="87:91" x14ac:dyDescent="0.25">
      <c r="CI2419"/>
      <c r="CJ2419"/>
      <c r="CK2419"/>
      <c r="CL2419"/>
      <c r="CM2419"/>
    </row>
    <row r="2420" spans="87:91" x14ac:dyDescent="0.25">
      <c r="CI2420"/>
      <c r="CJ2420"/>
      <c r="CK2420"/>
      <c r="CL2420"/>
      <c r="CM2420"/>
    </row>
    <row r="2421" spans="87:91" x14ac:dyDescent="0.25">
      <c r="CI2421"/>
      <c r="CJ2421"/>
      <c r="CK2421"/>
      <c r="CL2421"/>
      <c r="CM2421"/>
    </row>
    <row r="2422" spans="87:91" x14ac:dyDescent="0.25">
      <c r="CI2422"/>
      <c r="CJ2422"/>
      <c r="CK2422"/>
      <c r="CL2422"/>
      <c r="CM2422"/>
    </row>
    <row r="2423" spans="87:91" x14ac:dyDescent="0.25">
      <c r="CI2423"/>
      <c r="CJ2423"/>
      <c r="CK2423"/>
      <c r="CL2423"/>
      <c r="CM2423"/>
    </row>
    <row r="2424" spans="87:91" x14ac:dyDescent="0.25">
      <c r="CI2424"/>
      <c r="CJ2424"/>
      <c r="CK2424"/>
      <c r="CL2424"/>
      <c r="CM2424"/>
    </row>
    <row r="2425" spans="87:91" x14ac:dyDescent="0.25">
      <c r="CI2425"/>
      <c r="CJ2425"/>
      <c r="CK2425"/>
      <c r="CL2425"/>
      <c r="CM2425"/>
    </row>
    <row r="2426" spans="87:91" x14ac:dyDescent="0.25">
      <c r="CI2426"/>
      <c r="CJ2426"/>
      <c r="CK2426"/>
      <c r="CL2426"/>
      <c r="CM2426"/>
    </row>
    <row r="2427" spans="87:91" x14ac:dyDescent="0.25">
      <c r="CI2427"/>
      <c r="CJ2427"/>
      <c r="CK2427"/>
      <c r="CL2427"/>
      <c r="CM2427"/>
    </row>
    <row r="2428" spans="87:91" x14ac:dyDescent="0.25">
      <c r="CI2428"/>
      <c r="CJ2428"/>
      <c r="CK2428"/>
      <c r="CL2428"/>
      <c r="CM2428"/>
    </row>
    <row r="2429" spans="87:91" x14ac:dyDescent="0.25">
      <c r="CI2429"/>
      <c r="CJ2429"/>
      <c r="CK2429"/>
      <c r="CL2429"/>
      <c r="CM2429"/>
    </row>
    <row r="2430" spans="87:91" x14ac:dyDescent="0.25">
      <c r="CI2430"/>
      <c r="CJ2430"/>
      <c r="CK2430"/>
      <c r="CL2430"/>
      <c r="CM2430"/>
    </row>
    <row r="2431" spans="87:91" x14ac:dyDescent="0.25">
      <c r="CI2431"/>
      <c r="CJ2431"/>
      <c r="CK2431"/>
      <c r="CL2431"/>
      <c r="CM2431"/>
    </row>
    <row r="2432" spans="87:91" x14ac:dyDescent="0.25">
      <c r="CI2432"/>
      <c r="CJ2432"/>
      <c r="CK2432"/>
      <c r="CL2432"/>
      <c r="CM2432"/>
    </row>
    <row r="2433" spans="87:91" x14ac:dyDescent="0.25">
      <c r="CI2433"/>
      <c r="CJ2433"/>
      <c r="CK2433"/>
      <c r="CL2433"/>
      <c r="CM2433"/>
    </row>
    <row r="2434" spans="87:91" x14ac:dyDescent="0.25">
      <c r="CI2434"/>
      <c r="CJ2434"/>
      <c r="CK2434"/>
      <c r="CL2434"/>
      <c r="CM2434"/>
    </row>
    <row r="2435" spans="87:91" x14ac:dyDescent="0.25">
      <c r="CI2435"/>
      <c r="CJ2435"/>
      <c r="CK2435"/>
      <c r="CL2435"/>
      <c r="CM2435"/>
    </row>
    <row r="2436" spans="87:91" x14ac:dyDescent="0.25">
      <c r="CI2436"/>
      <c r="CJ2436"/>
      <c r="CK2436"/>
      <c r="CL2436"/>
      <c r="CM2436"/>
    </row>
    <row r="2437" spans="87:91" x14ac:dyDescent="0.25">
      <c r="CI2437"/>
      <c r="CJ2437"/>
      <c r="CK2437"/>
      <c r="CL2437"/>
      <c r="CM2437"/>
    </row>
    <row r="2438" spans="87:91" x14ac:dyDescent="0.25">
      <c r="CI2438"/>
      <c r="CJ2438"/>
      <c r="CK2438"/>
      <c r="CL2438"/>
      <c r="CM2438"/>
    </row>
    <row r="2439" spans="87:91" x14ac:dyDescent="0.25">
      <c r="CI2439"/>
      <c r="CJ2439"/>
      <c r="CK2439"/>
      <c r="CL2439"/>
      <c r="CM2439"/>
    </row>
    <row r="2440" spans="87:91" x14ac:dyDescent="0.25">
      <c r="CI2440"/>
      <c r="CJ2440"/>
      <c r="CK2440"/>
      <c r="CL2440"/>
      <c r="CM2440"/>
    </row>
    <row r="2441" spans="87:91" x14ac:dyDescent="0.25">
      <c r="CI2441"/>
      <c r="CJ2441"/>
      <c r="CK2441"/>
      <c r="CL2441"/>
      <c r="CM2441"/>
    </row>
    <row r="2442" spans="87:91" x14ac:dyDescent="0.25">
      <c r="CI2442"/>
      <c r="CJ2442"/>
      <c r="CK2442"/>
      <c r="CL2442"/>
      <c r="CM2442"/>
    </row>
    <row r="2443" spans="87:91" x14ac:dyDescent="0.25">
      <c r="CI2443"/>
      <c r="CJ2443"/>
      <c r="CK2443"/>
      <c r="CL2443"/>
      <c r="CM2443"/>
    </row>
    <row r="2444" spans="87:91" x14ac:dyDescent="0.25">
      <c r="CI2444"/>
      <c r="CJ2444"/>
      <c r="CK2444"/>
      <c r="CL2444"/>
      <c r="CM2444"/>
    </row>
    <row r="2445" spans="87:91" x14ac:dyDescent="0.25">
      <c r="CI2445"/>
      <c r="CJ2445"/>
      <c r="CK2445"/>
      <c r="CL2445"/>
      <c r="CM2445"/>
    </row>
    <row r="2446" spans="87:91" x14ac:dyDescent="0.25">
      <c r="CI2446"/>
      <c r="CJ2446"/>
      <c r="CK2446"/>
      <c r="CL2446"/>
      <c r="CM2446"/>
    </row>
    <row r="2447" spans="87:91" x14ac:dyDescent="0.25">
      <c r="CI2447"/>
      <c r="CJ2447"/>
      <c r="CK2447"/>
      <c r="CL2447"/>
      <c r="CM2447"/>
    </row>
    <row r="2448" spans="87:91" x14ac:dyDescent="0.25">
      <c r="CI2448"/>
      <c r="CJ2448"/>
      <c r="CK2448"/>
      <c r="CL2448"/>
      <c r="CM2448"/>
    </row>
    <row r="2449" spans="87:91" x14ac:dyDescent="0.25">
      <c r="CI2449"/>
      <c r="CJ2449"/>
      <c r="CK2449"/>
      <c r="CL2449"/>
      <c r="CM2449"/>
    </row>
    <row r="2450" spans="87:91" x14ac:dyDescent="0.25">
      <c r="CI2450"/>
      <c r="CJ2450"/>
      <c r="CK2450"/>
      <c r="CL2450"/>
      <c r="CM2450"/>
    </row>
    <row r="2451" spans="87:91" x14ac:dyDescent="0.25">
      <c r="CI2451"/>
      <c r="CJ2451"/>
      <c r="CK2451"/>
      <c r="CL2451"/>
      <c r="CM2451"/>
    </row>
    <row r="2452" spans="87:91" x14ac:dyDescent="0.25">
      <c r="CI2452"/>
      <c r="CJ2452"/>
      <c r="CK2452"/>
      <c r="CL2452"/>
      <c r="CM2452"/>
    </row>
    <row r="2453" spans="87:91" x14ac:dyDescent="0.25">
      <c r="CI2453"/>
      <c r="CJ2453"/>
      <c r="CK2453"/>
      <c r="CL2453"/>
      <c r="CM2453"/>
    </row>
    <row r="2454" spans="87:91" x14ac:dyDescent="0.25">
      <c r="CI2454"/>
      <c r="CJ2454"/>
      <c r="CK2454"/>
      <c r="CL2454"/>
      <c r="CM2454"/>
    </row>
    <row r="2455" spans="87:91" x14ac:dyDescent="0.25">
      <c r="CI2455"/>
      <c r="CJ2455"/>
      <c r="CK2455"/>
      <c r="CL2455"/>
      <c r="CM2455"/>
    </row>
    <row r="2456" spans="87:91" x14ac:dyDescent="0.25">
      <c r="CI2456"/>
      <c r="CJ2456"/>
      <c r="CK2456"/>
      <c r="CL2456"/>
      <c r="CM2456"/>
    </row>
    <row r="2457" spans="87:91" x14ac:dyDescent="0.25">
      <c r="CI2457"/>
      <c r="CJ2457"/>
      <c r="CK2457"/>
      <c r="CL2457"/>
      <c r="CM2457"/>
    </row>
    <row r="2458" spans="87:91" x14ac:dyDescent="0.25">
      <c r="CI2458"/>
      <c r="CJ2458"/>
      <c r="CK2458"/>
      <c r="CL2458"/>
      <c r="CM2458"/>
    </row>
    <row r="2459" spans="87:91" x14ac:dyDescent="0.25">
      <c r="CI2459"/>
      <c r="CJ2459"/>
      <c r="CK2459"/>
      <c r="CL2459"/>
      <c r="CM2459"/>
    </row>
    <row r="2460" spans="87:91" x14ac:dyDescent="0.25">
      <c r="CI2460"/>
      <c r="CJ2460"/>
      <c r="CK2460"/>
      <c r="CL2460"/>
      <c r="CM2460"/>
    </row>
    <row r="2461" spans="87:91" x14ac:dyDescent="0.25">
      <c r="CI2461"/>
      <c r="CJ2461"/>
      <c r="CK2461"/>
      <c r="CL2461"/>
      <c r="CM2461"/>
    </row>
    <row r="2462" spans="87:91" x14ac:dyDescent="0.25">
      <c r="CI2462"/>
      <c r="CJ2462"/>
      <c r="CK2462"/>
      <c r="CL2462"/>
      <c r="CM2462"/>
    </row>
    <row r="2463" spans="87:91" x14ac:dyDescent="0.25">
      <c r="CI2463"/>
      <c r="CJ2463"/>
      <c r="CK2463"/>
      <c r="CL2463"/>
      <c r="CM2463"/>
    </row>
    <row r="2464" spans="87:91" x14ac:dyDescent="0.25">
      <c r="CI2464"/>
      <c r="CJ2464"/>
      <c r="CK2464"/>
      <c r="CL2464"/>
      <c r="CM2464"/>
    </row>
    <row r="2465" spans="87:91" x14ac:dyDescent="0.25">
      <c r="CI2465"/>
      <c r="CJ2465"/>
      <c r="CK2465"/>
      <c r="CL2465"/>
      <c r="CM2465"/>
    </row>
    <row r="2466" spans="87:91" x14ac:dyDescent="0.25">
      <c r="CI2466"/>
      <c r="CJ2466"/>
      <c r="CK2466"/>
      <c r="CL2466"/>
      <c r="CM2466"/>
    </row>
    <row r="2467" spans="87:91" x14ac:dyDescent="0.25">
      <c r="CI2467"/>
      <c r="CJ2467"/>
      <c r="CK2467"/>
      <c r="CL2467"/>
      <c r="CM2467"/>
    </row>
    <row r="2468" spans="87:91" x14ac:dyDescent="0.25">
      <c r="CI2468"/>
      <c r="CJ2468"/>
      <c r="CK2468"/>
      <c r="CL2468"/>
      <c r="CM2468"/>
    </row>
    <row r="2469" spans="87:91" x14ac:dyDescent="0.25">
      <c r="CI2469"/>
      <c r="CJ2469"/>
      <c r="CK2469"/>
      <c r="CL2469"/>
      <c r="CM2469"/>
    </row>
    <row r="2470" spans="87:91" x14ac:dyDescent="0.25">
      <c r="CI2470"/>
      <c r="CJ2470"/>
      <c r="CK2470"/>
      <c r="CL2470"/>
      <c r="CM2470"/>
    </row>
    <row r="2471" spans="87:91" x14ac:dyDescent="0.25">
      <c r="CI2471"/>
      <c r="CJ2471"/>
      <c r="CK2471"/>
      <c r="CL2471"/>
      <c r="CM2471"/>
    </row>
    <row r="2472" spans="87:91" x14ac:dyDescent="0.25">
      <c r="CI2472"/>
      <c r="CJ2472"/>
      <c r="CK2472"/>
      <c r="CL2472"/>
      <c r="CM2472"/>
    </row>
    <row r="2473" spans="87:91" x14ac:dyDescent="0.25">
      <c r="CI2473"/>
      <c r="CJ2473"/>
      <c r="CK2473"/>
      <c r="CL2473"/>
      <c r="CM2473"/>
    </row>
    <row r="2474" spans="87:91" x14ac:dyDescent="0.25">
      <c r="CI2474"/>
      <c r="CJ2474"/>
      <c r="CK2474"/>
      <c r="CL2474"/>
      <c r="CM2474"/>
    </row>
    <row r="2475" spans="87:91" x14ac:dyDescent="0.25">
      <c r="CI2475"/>
      <c r="CJ2475"/>
      <c r="CK2475"/>
      <c r="CL2475"/>
      <c r="CM2475"/>
    </row>
    <row r="2476" spans="87:91" x14ac:dyDescent="0.25">
      <c r="CI2476"/>
      <c r="CJ2476"/>
      <c r="CK2476"/>
      <c r="CL2476"/>
      <c r="CM2476"/>
    </row>
    <row r="2477" spans="87:91" x14ac:dyDescent="0.25">
      <c r="CI2477"/>
      <c r="CJ2477"/>
      <c r="CK2477"/>
      <c r="CL2477"/>
      <c r="CM2477"/>
    </row>
    <row r="2478" spans="87:91" x14ac:dyDescent="0.25">
      <c r="CI2478"/>
      <c r="CJ2478"/>
      <c r="CK2478"/>
      <c r="CL2478"/>
      <c r="CM2478"/>
    </row>
    <row r="2479" spans="87:91" x14ac:dyDescent="0.25">
      <c r="CI2479"/>
      <c r="CJ2479"/>
      <c r="CK2479"/>
      <c r="CL2479"/>
      <c r="CM2479"/>
    </row>
    <row r="2480" spans="87:91" x14ac:dyDescent="0.25">
      <c r="CI2480"/>
      <c r="CJ2480"/>
      <c r="CK2480"/>
      <c r="CL2480"/>
      <c r="CM2480"/>
    </row>
    <row r="2481" spans="87:91" x14ac:dyDescent="0.25">
      <c r="CI2481"/>
      <c r="CJ2481"/>
      <c r="CK2481"/>
      <c r="CL2481"/>
      <c r="CM2481"/>
    </row>
    <row r="2482" spans="87:91" x14ac:dyDescent="0.25">
      <c r="CI2482"/>
      <c r="CJ2482"/>
      <c r="CK2482"/>
      <c r="CL2482"/>
      <c r="CM2482"/>
    </row>
    <row r="2483" spans="87:91" x14ac:dyDescent="0.25">
      <c r="CI2483"/>
      <c r="CJ2483"/>
      <c r="CK2483"/>
      <c r="CL2483"/>
      <c r="CM2483"/>
    </row>
    <row r="2484" spans="87:91" x14ac:dyDescent="0.25">
      <c r="CI2484"/>
      <c r="CJ2484"/>
      <c r="CK2484"/>
      <c r="CL2484"/>
      <c r="CM2484"/>
    </row>
    <row r="2485" spans="87:91" x14ac:dyDescent="0.25">
      <c r="CI2485"/>
      <c r="CJ2485"/>
      <c r="CK2485"/>
      <c r="CL2485"/>
      <c r="CM2485"/>
    </row>
    <row r="2486" spans="87:91" x14ac:dyDescent="0.25">
      <c r="CI2486"/>
      <c r="CJ2486"/>
      <c r="CK2486"/>
      <c r="CL2486"/>
      <c r="CM2486"/>
    </row>
    <row r="2487" spans="87:91" x14ac:dyDescent="0.25">
      <c r="CI2487"/>
      <c r="CJ2487"/>
      <c r="CK2487"/>
      <c r="CL2487"/>
      <c r="CM2487"/>
    </row>
    <row r="2488" spans="87:91" x14ac:dyDescent="0.25">
      <c r="CI2488"/>
      <c r="CJ2488"/>
      <c r="CK2488"/>
      <c r="CL2488"/>
      <c r="CM2488"/>
    </row>
    <row r="2489" spans="87:91" x14ac:dyDescent="0.25">
      <c r="CI2489"/>
      <c r="CJ2489"/>
      <c r="CK2489"/>
      <c r="CL2489"/>
      <c r="CM2489"/>
    </row>
    <row r="2490" spans="87:91" x14ac:dyDescent="0.25">
      <c r="CI2490"/>
      <c r="CJ2490"/>
      <c r="CK2490"/>
      <c r="CL2490"/>
      <c r="CM2490"/>
    </row>
    <row r="2491" spans="87:91" x14ac:dyDescent="0.25">
      <c r="CI2491"/>
      <c r="CJ2491"/>
      <c r="CK2491"/>
      <c r="CL2491"/>
      <c r="CM2491"/>
    </row>
    <row r="2492" spans="87:91" x14ac:dyDescent="0.25">
      <c r="CI2492"/>
      <c r="CJ2492"/>
      <c r="CK2492"/>
      <c r="CL2492"/>
      <c r="CM2492"/>
    </row>
    <row r="2493" spans="87:91" x14ac:dyDescent="0.25">
      <c r="CI2493"/>
      <c r="CJ2493"/>
      <c r="CK2493"/>
      <c r="CL2493"/>
      <c r="CM2493"/>
    </row>
    <row r="2494" spans="87:91" x14ac:dyDescent="0.25">
      <c r="CI2494"/>
      <c r="CJ2494"/>
      <c r="CK2494"/>
      <c r="CL2494"/>
      <c r="CM2494"/>
    </row>
    <row r="2495" spans="87:91" x14ac:dyDescent="0.25">
      <c r="CI2495"/>
      <c r="CJ2495"/>
      <c r="CK2495"/>
      <c r="CL2495"/>
      <c r="CM2495"/>
    </row>
    <row r="2496" spans="87:91" x14ac:dyDescent="0.25">
      <c r="CI2496"/>
      <c r="CJ2496"/>
      <c r="CK2496"/>
      <c r="CL2496"/>
      <c r="CM2496"/>
    </row>
    <row r="2497" spans="87:91" x14ac:dyDescent="0.25">
      <c r="CI2497"/>
      <c r="CJ2497"/>
      <c r="CK2497"/>
      <c r="CL2497"/>
      <c r="CM2497"/>
    </row>
    <row r="2498" spans="87:91" x14ac:dyDescent="0.25">
      <c r="CI2498"/>
      <c r="CJ2498"/>
      <c r="CK2498"/>
      <c r="CL2498"/>
      <c r="CM2498"/>
    </row>
    <row r="2499" spans="87:91" x14ac:dyDescent="0.25">
      <c r="CI2499"/>
      <c r="CJ2499"/>
      <c r="CK2499"/>
      <c r="CL2499"/>
      <c r="CM2499"/>
    </row>
    <row r="2500" spans="87:91" x14ac:dyDescent="0.25">
      <c r="CI2500"/>
      <c r="CJ2500"/>
      <c r="CK2500"/>
      <c r="CL2500"/>
      <c r="CM2500"/>
    </row>
    <row r="2501" spans="87:91" x14ac:dyDescent="0.25">
      <c r="CI2501"/>
      <c r="CJ2501"/>
      <c r="CK2501"/>
      <c r="CL2501"/>
      <c r="CM2501"/>
    </row>
    <row r="2502" spans="87:91" x14ac:dyDescent="0.25">
      <c r="CI2502"/>
      <c r="CJ2502"/>
      <c r="CK2502"/>
      <c r="CL2502"/>
      <c r="CM2502"/>
    </row>
    <row r="2503" spans="87:91" x14ac:dyDescent="0.25">
      <c r="CI2503"/>
      <c r="CJ2503"/>
      <c r="CK2503"/>
      <c r="CL2503"/>
      <c r="CM2503"/>
    </row>
    <row r="2504" spans="87:91" x14ac:dyDescent="0.25">
      <c r="CI2504"/>
      <c r="CJ2504"/>
      <c r="CK2504"/>
      <c r="CL2504"/>
      <c r="CM2504"/>
    </row>
    <row r="2505" spans="87:91" x14ac:dyDescent="0.25">
      <c r="CI2505"/>
      <c r="CJ2505"/>
      <c r="CK2505"/>
      <c r="CL2505"/>
      <c r="CM2505"/>
    </row>
    <row r="2506" spans="87:91" x14ac:dyDescent="0.25">
      <c r="CI2506"/>
      <c r="CJ2506"/>
      <c r="CK2506"/>
      <c r="CL2506"/>
      <c r="CM2506"/>
    </row>
    <row r="2507" spans="87:91" x14ac:dyDescent="0.25">
      <c r="CI2507"/>
      <c r="CJ2507"/>
      <c r="CK2507"/>
      <c r="CL2507"/>
      <c r="CM2507"/>
    </row>
    <row r="2508" spans="87:91" x14ac:dyDescent="0.25">
      <c r="CI2508"/>
      <c r="CJ2508"/>
      <c r="CK2508"/>
      <c r="CL2508"/>
      <c r="CM2508"/>
    </row>
    <row r="2509" spans="87:91" x14ac:dyDescent="0.25">
      <c r="CI2509"/>
      <c r="CJ2509"/>
      <c r="CK2509"/>
      <c r="CL2509"/>
      <c r="CM2509"/>
    </row>
    <row r="2510" spans="87:91" x14ac:dyDescent="0.25">
      <c r="CI2510"/>
      <c r="CJ2510"/>
      <c r="CK2510"/>
      <c r="CL2510"/>
      <c r="CM2510"/>
    </row>
    <row r="2511" spans="87:91" x14ac:dyDescent="0.25">
      <c r="CI2511"/>
      <c r="CJ2511"/>
      <c r="CK2511"/>
      <c r="CL2511"/>
      <c r="CM2511"/>
    </row>
    <row r="2512" spans="87:91" x14ac:dyDescent="0.25">
      <c r="CI2512"/>
      <c r="CJ2512"/>
      <c r="CK2512"/>
      <c r="CL2512"/>
      <c r="CM2512"/>
    </row>
    <row r="2513" spans="87:91" x14ac:dyDescent="0.25">
      <c r="CI2513"/>
      <c r="CJ2513"/>
      <c r="CK2513"/>
      <c r="CL2513"/>
      <c r="CM2513"/>
    </row>
    <row r="2514" spans="87:91" x14ac:dyDescent="0.25">
      <c r="CI2514"/>
      <c r="CJ2514"/>
      <c r="CK2514"/>
      <c r="CL2514"/>
      <c r="CM2514"/>
    </row>
    <row r="2515" spans="87:91" x14ac:dyDescent="0.25">
      <c r="CI2515"/>
      <c r="CJ2515"/>
      <c r="CK2515"/>
      <c r="CL2515"/>
      <c r="CM2515"/>
    </row>
    <row r="2516" spans="87:91" x14ac:dyDescent="0.25">
      <c r="CI2516"/>
      <c r="CJ2516"/>
      <c r="CK2516"/>
      <c r="CL2516"/>
      <c r="CM2516"/>
    </row>
    <row r="2517" spans="87:91" x14ac:dyDescent="0.25">
      <c r="CI2517"/>
      <c r="CJ2517"/>
      <c r="CK2517"/>
      <c r="CL2517"/>
      <c r="CM2517"/>
    </row>
    <row r="2518" spans="87:91" x14ac:dyDescent="0.25">
      <c r="CI2518"/>
      <c r="CJ2518"/>
      <c r="CK2518"/>
      <c r="CL2518"/>
      <c r="CM2518"/>
    </row>
    <row r="2519" spans="87:91" x14ac:dyDescent="0.25">
      <c r="CI2519"/>
      <c r="CJ2519"/>
      <c r="CK2519"/>
      <c r="CL2519"/>
      <c r="CM2519"/>
    </row>
    <row r="2520" spans="87:91" x14ac:dyDescent="0.25">
      <c r="CI2520"/>
      <c r="CJ2520"/>
      <c r="CK2520"/>
      <c r="CL2520"/>
      <c r="CM2520"/>
    </row>
    <row r="2521" spans="87:91" x14ac:dyDescent="0.25">
      <c r="CI2521"/>
      <c r="CJ2521"/>
      <c r="CK2521"/>
      <c r="CL2521"/>
      <c r="CM2521"/>
    </row>
    <row r="2522" spans="87:91" x14ac:dyDescent="0.25">
      <c r="CI2522"/>
      <c r="CJ2522"/>
      <c r="CK2522"/>
      <c r="CL2522"/>
      <c r="CM2522"/>
    </row>
    <row r="2523" spans="87:91" x14ac:dyDescent="0.25">
      <c r="CI2523"/>
      <c r="CJ2523"/>
      <c r="CK2523"/>
      <c r="CL2523"/>
      <c r="CM2523"/>
    </row>
    <row r="2524" spans="87:91" x14ac:dyDescent="0.25">
      <c r="CI2524"/>
      <c r="CJ2524"/>
      <c r="CK2524"/>
      <c r="CL2524"/>
      <c r="CM2524"/>
    </row>
    <row r="2525" spans="87:91" x14ac:dyDescent="0.25">
      <c r="CI2525"/>
      <c r="CJ2525"/>
      <c r="CK2525"/>
      <c r="CL2525"/>
      <c r="CM2525"/>
    </row>
    <row r="2526" spans="87:91" x14ac:dyDescent="0.25">
      <c r="CI2526"/>
      <c r="CJ2526"/>
      <c r="CK2526"/>
      <c r="CL2526"/>
      <c r="CM2526"/>
    </row>
    <row r="2527" spans="87:91" x14ac:dyDescent="0.25">
      <c r="CI2527"/>
      <c r="CJ2527"/>
      <c r="CK2527"/>
      <c r="CL2527"/>
      <c r="CM2527"/>
    </row>
    <row r="2528" spans="87:91" x14ac:dyDescent="0.25">
      <c r="CI2528"/>
      <c r="CJ2528"/>
      <c r="CK2528"/>
      <c r="CL2528"/>
      <c r="CM2528"/>
    </row>
    <row r="2529" spans="87:91" x14ac:dyDescent="0.25">
      <c r="CI2529"/>
      <c r="CJ2529"/>
      <c r="CK2529"/>
      <c r="CL2529"/>
      <c r="CM2529"/>
    </row>
    <row r="2530" spans="87:91" x14ac:dyDescent="0.25">
      <c r="CI2530"/>
      <c r="CJ2530"/>
      <c r="CK2530"/>
      <c r="CL2530"/>
      <c r="CM2530"/>
    </row>
    <row r="2531" spans="87:91" x14ac:dyDescent="0.25">
      <c r="CI2531"/>
      <c r="CJ2531"/>
      <c r="CK2531"/>
      <c r="CL2531"/>
      <c r="CM2531"/>
    </row>
    <row r="2532" spans="87:91" x14ac:dyDescent="0.25">
      <c r="CI2532"/>
      <c r="CJ2532"/>
      <c r="CK2532"/>
      <c r="CL2532"/>
      <c r="CM2532"/>
    </row>
    <row r="2533" spans="87:91" x14ac:dyDescent="0.25">
      <c r="CI2533"/>
      <c r="CJ2533"/>
      <c r="CK2533"/>
      <c r="CL2533"/>
      <c r="CM2533"/>
    </row>
    <row r="2534" spans="87:91" x14ac:dyDescent="0.25">
      <c r="CI2534"/>
      <c r="CJ2534"/>
      <c r="CK2534"/>
      <c r="CL2534"/>
      <c r="CM2534"/>
    </row>
    <row r="2535" spans="87:91" x14ac:dyDescent="0.25">
      <c r="CI2535"/>
      <c r="CJ2535"/>
      <c r="CK2535"/>
      <c r="CL2535"/>
      <c r="CM2535"/>
    </row>
    <row r="2536" spans="87:91" x14ac:dyDescent="0.25">
      <c r="CI2536"/>
      <c r="CJ2536"/>
      <c r="CK2536"/>
      <c r="CL2536"/>
      <c r="CM2536"/>
    </row>
    <row r="2537" spans="87:91" x14ac:dyDescent="0.25">
      <c r="CI2537"/>
      <c r="CJ2537"/>
      <c r="CK2537"/>
      <c r="CL2537"/>
      <c r="CM2537"/>
    </row>
    <row r="2538" spans="87:91" x14ac:dyDescent="0.25">
      <c r="CI2538"/>
      <c r="CJ2538"/>
      <c r="CK2538"/>
      <c r="CL2538"/>
      <c r="CM2538"/>
    </row>
    <row r="2539" spans="87:91" x14ac:dyDescent="0.25">
      <c r="CI2539"/>
      <c r="CJ2539"/>
      <c r="CK2539"/>
      <c r="CL2539"/>
      <c r="CM2539"/>
    </row>
    <row r="2540" spans="87:91" x14ac:dyDescent="0.25">
      <c r="CI2540"/>
      <c r="CJ2540"/>
      <c r="CK2540"/>
      <c r="CL2540"/>
      <c r="CM2540"/>
    </row>
    <row r="2541" spans="87:91" x14ac:dyDescent="0.25">
      <c r="CI2541"/>
      <c r="CJ2541"/>
      <c r="CK2541"/>
      <c r="CL2541"/>
      <c r="CM2541"/>
    </row>
    <row r="2542" spans="87:91" x14ac:dyDescent="0.25">
      <c r="CI2542"/>
      <c r="CJ2542"/>
      <c r="CK2542"/>
      <c r="CL2542"/>
      <c r="CM2542"/>
    </row>
    <row r="2543" spans="87:91" x14ac:dyDescent="0.25">
      <c r="CI2543"/>
      <c r="CJ2543"/>
      <c r="CK2543"/>
      <c r="CL2543"/>
      <c r="CM2543"/>
    </row>
    <row r="2544" spans="87:91" x14ac:dyDescent="0.25">
      <c r="CI2544"/>
      <c r="CJ2544"/>
      <c r="CK2544"/>
      <c r="CL2544"/>
      <c r="CM2544"/>
    </row>
    <row r="2545" spans="87:91" x14ac:dyDescent="0.25">
      <c r="CI2545"/>
      <c r="CJ2545"/>
      <c r="CK2545"/>
      <c r="CL2545"/>
      <c r="CM2545"/>
    </row>
    <row r="2546" spans="87:91" x14ac:dyDescent="0.25">
      <c r="CI2546"/>
      <c r="CJ2546"/>
      <c r="CK2546"/>
      <c r="CL2546"/>
      <c r="CM2546"/>
    </row>
    <row r="2547" spans="87:91" x14ac:dyDescent="0.25">
      <c r="CI2547"/>
      <c r="CJ2547"/>
      <c r="CK2547"/>
      <c r="CL2547"/>
      <c r="CM2547"/>
    </row>
    <row r="2548" spans="87:91" x14ac:dyDescent="0.25">
      <c r="CI2548"/>
      <c r="CJ2548"/>
      <c r="CK2548"/>
      <c r="CL2548"/>
      <c r="CM2548"/>
    </row>
    <row r="2549" spans="87:91" x14ac:dyDescent="0.25">
      <c r="CI2549"/>
      <c r="CJ2549"/>
      <c r="CK2549"/>
      <c r="CL2549"/>
      <c r="CM2549"/>
    </row>
    <row r="2550" spans="87:91" x14ac:dyDescent="0.25">
      <c r="CI2550"/>
      <c r="CJ2550"/>
      <c r="CK2550"/>
      <c r="CL2550"/>
      <c r="CM2550"/>
    </row>
    <row r="2551" spans="87:91" x14ac:dyDescent="0.25">
      <c r="CI2551"/>
      <c r="CJ2551"/>
      <c r="CK2551"/>
      <c r="CL2551"/>
      <c r="CM2551"/>
    </row>
    <row r="2552" spans="87:91" x14ac:dyDescent="0.25">
      <c r="CI2552"/>
      <c r="CJ2552"/>
      <c r="CK2552"/>
      <c r="CL2552"/>
      <c r="CM2552"/>
    </row>
    <row r="2553" spans="87:91" x14ac:dyDescent="0.25">
      <c r="CI2553"/>
      <c r="CJ2553"/>
      <c r="CK2553"/>
      <c r="CL2553"/>
      <c r="CM2553"/>
    </row>
    <row r="2554" spans="87:91" x14ac:dyDescent="0.25">
      <c r="CI2554"/>
      <c r="CJ2554"/>
      <c r="CK2554"/>
      <c r="CL2554"/>
      <c r="CM2554"/>
    </row>
    <row r="2555" spans="87:91" x14ac:dyDescent="0.25">
      <c r="CI2555"/>
      <c r="CJ2555"/>
      <c r="CK2555"/>
      <c r="CL2555"/>
      <c r="CM2555"/>
    </row>
    <row r="2556" spans="87:91" x14ac:dyDescent="0.25">
      <c r="CI2556"/>
      <c r="CJ2556"/>
      <c r="CK2556"/>
      <c r="CL2556"/>
      <c r="CM2556"/>
    </row>
    <row r="2557" spans="87:91" x14ac:dyDescent="0.25">
      <c r="CI2557"/>
      <c r="CJ2557"/>
      <c r="CK2557"/>
      <c r="CL2557"/>
      <c r="CM2557"/>
    </row>
    <row r="2558" spans="87:91" x14ac:dyDescent="0.25">
      <c r="CI2558"/>
      <c r="CJ2558"/>
      <c r="CK2558"/>
      <c r="CL2558"/>
      <c r="CM2558"/>
    </row>
    <row r="2559" spans="87:91" x14ac:dyDescent="0.25">
      <c r="CI2559"/>
      <c r="CJ2559"/>
      <c r="CK2559"/>
      <c r="CL2559"/>
      <c r="CM2559"/>
    </row>
    <row r="2560" spans="87:91" x14ac:dyDescent="0.25">
      <c r="CI2560"/>
      <c r="CJ2560"/>
      <c r="CK2560"/>
      <c r="CL2560"/>
      <c r="CM2560"/>
    </row>
    <row r="2561" spans="87:91" x14ac:dyDescent="0.25">
      <c r="CI2561"/>
      <c r="CJ2561"/>
      <c r="CK2561"/>
      <c r="CL2561"/>
      <c r="CM2561"/>
    </row>
    <row r="2562" spans="87:91" x14ac:dyDescent="0.25">
      <c r="CI2562"/>
      <c r="CJ2562"/>
      <c r="CK2562"/>
      <c r="CL2562"/>
      <c r="CM2562"/>
    </row>
    <row r="2563" spans="87:91" x14ac:dyDescent="0.25">
      <c r="CI2563"/>
      <c r="CJ2563"/>
      <c r="CK2563"/>
      <c r="CL2563"/>
      <c r="CM2563"/>
    </row>
    <row r="2564" spans="87:91" x14ac:dyDescent="0.25">
      <c r="CI2564"/>
      <c r="CJ2564"/>
      <c r="CK2564"/>
      <c r="CL2564"/>
      <c r="CM2564"/>
    </row>
    <row r="2565" spans="87:91" x14ac:dyDescent="0.25">
      <c r="CI2565"/>
      <c r="CJ2565"/>
      <c r="CK2565"/>
      <c r="CL2565"/>
      <c r="CM2565"/>
    </row>
    <row r="2566" spans="87:91" x14ac:dyDescent="0.25">
      <c r="CI2566"/>
      <c r="CJ2566"/>
      <c r="CK2566"/>
      <c r="CL2566"/>
      <c r="CM2566"/>
    </row>
    <row r="2567" spans="87:91" x14ac:dyDescent="0.25">
      <c r="CI2567"/>
      <c r="CJ2567"/>
      <c r="CK2567"/>
      <c r="CL2567"/>
      <c r="CM2567"/>
    </row>
    <row r="2568" spans="87:91" x14ac:dyDescent="0.25">
      <c r="CI2568"/>
      <c r="CJ2568"/>
      <c r="CK2568"/>
      <c r="CL2568"/>
      <c r="CM2568"/>
    </row>
    <row r="2569" spans="87:91" x14ac:dyDescent="0.25">
      <c r="CI2569"/>
      <c r="CJ2569"/>
      <c r="CK2569"/>
      <c r="CL2569"/>
      <c r="CM2569"/>
    </row>
    <row r="2570" spans="87:91" x14ac:dyDescent="0.25">
      <c r="CI2570"/>
      <c r="CJ2570"/>
      <c r="CK2570"/>
      <c r="CL2570"/>
      <c r="CM2570"/>
    </row>
    <row r="2571" spans="87:91" x14ac:dyDescent="0.25">
      <c r="CI2571"/>
      <c r="CJ2571"/>
      <c r="CK2571"/>
      <c r="CL2571"/>
      <c r="CM2571"/>
    </row>
    <row r="2572" spans="87:91" x14ac:dyDescent="0.25">
      <c r="CI2572"/>
      <c r="CJ2572"/>
      <c r="CK2572"/>
      <c r="CL2572"/>
      <c r="CM2572"/>
    </row>
    <row r="2573" spans="87:91" x14ac:dyDescent="0.25">
      <c r="CI2573"/>
      <c r="CJ2573"/>
      <c r="CK2573"/>
      <c r="CL2573"/>
      <c r="CM2573"/>
    </row>
    <row r="2574" spans="87:91" x14ac:dyDescent="0.25">
      <c r="CI2574"/>
      <c r="CJ2574"/>
      <c r="CK2574"/>
      <c r="CL2574"/>
      <c r="CM2574"/>
    </row>
    <row r="2575" spans="87:91" x14ac:dyDescent="0.25">
      <c r="CI2575"/>
      <c r="CJ2575"/>
      <c r="CK2575"/>
      <c r="CL2575"/>
      <c r="CM2575"/>
    </row>
    <row r="2576" spans="87:91" x14ac:dyDescent="0.25">
      <c r="CI2576"/>
      <c r="CJ2576"/>
      <c r="CK2576"/>
      <c r="CL2576"/>
      <c r="CM2576"/>
    </row>
    <row r="2577" spans="87:91" x14ac:dyDescent="0.25">
      <c r="CI2577"/>
      <c r="CJ2577"/>
      <c r="CK2577"/>
      <c r="CL2577"/>
      <c r="CM2577"/>
    </row>
    <row r="2578" spans="87:91" x14ac:dyDescent="0.25">
      <c r="CI2578"/>
      <c r="CJ2578"/>
      <c r="CK2578"/>
      <c r="CL2578"/>
      <c r="CM2578"/>
    </row>
    <row r="2579" spans="87:91" x14ac:dyDescent="0.25">
      <c r="CI2579"/>
      <c r="CJ2579"/>
      <c r="CK2579"/>
      <c r="CL2579"/>
      <c r="CM2579"/>
    </row>
    <row r="2580" spans="87:91" x14ac:dyDescent="0.25">
      <c r="CI2580"/>
      <c r="CJ2580"/>
      <c r="CK2580"/>
      <c r="CL2580"/>
      <c r="CM2580"/>
    </row>
    <row r="2581" spans="87:91" x14ac:dyDescent="0.25">
      <c r="CI2581"/>
      <c r="CJ2581"/>
      <c r="CK2581"/>
      <c r="CL2581"/>
      <c r="CM2581"/>
    </row>
    <row r="2582" spans="87:91" x14ac:dyDescent="0.25">
      <c r="CI2582"/>
      <c r="CJ2582"/>
      <c r="CK2582"/>
      <c r="CL2582"/>
      <c r="CM2582"/>
    </row>
    <row r="2583" spans="87:91" x14ac:dyDescent="0.25">
      <c r="CI2583"/>
      <c r="CJ2583"/>
      <c r="CK2583"/>
      <c r="CL2583"/>
      <c r="CM2583"/>
    </row>
    <row r="2584" spans="87:91" x14ac:dyDescent="0.25">
      <c r="CI2584"/>
      <c r="CJ2584"/>
      <c r="CK2584"/>
      <c r="CL2584"/>
      <c r="CM2584"/>
    </row>
    <row r="2585" spans="87:91" x14ac:dyDescent="0.25">
      <c r="CI2585"/>
      <c r="CJ2585"/>
      <c r="CK2585"/>
      <c r="CL2585"/>
      <c r="CM2585"/>
    </row>
    <row r="2586" spans="87:91" x14ac:dyDescent="0.25">
      <c r="CI2586"/>
      <c r="CJ2586"/>
      <c r="CK2586"/>
      <c r="CL2586"/>
      <c r="CM2586"/>
    </row>
    <row r="2587" spans="87:91" x14ac:dyDescent="0.25">
      <c r="CI2587"/>
      <c r="CJ2587"/>
      <c r="CK2587"/>
      <c r="CL2587"/>
      <c r="CM2587"/>
    </row>
    <row r="2588" spans="87:91" x14ac:dyDescent="0.25">
      <c r="CI2588"/>
      <c r="CJ2588"/>
      <c r="CK2588"/>
      <c r="CL2588"/>
      <c r="CM2588"/>
    </row>
    <row r="2589" spans="87:91" x14ac:dyDescent="0.25">
      <c r="CI2589"/>
      <c r="CJ2589"/>
      <c r="CK2589"/>
      <c r="CL2589"/>
      <c r="CM2589"/>
    </row>
    <row r="2590" spans="87:91" x14ac:dyDescent="0.25">
      <c r="CI2590"/>
      <c r="CJ2590"/>
      <c r="CK2590"/>
      <c r="CL2590"/>
      <c r="CM2590"/>
    </row>
    <row r="2591" spans="87:91" x14ac:dyDescent="0.25">
      <c r="CI2591"/>
      <c r="CJ2591"/>
      <c r="CK2591"/>
      <c r="CL2591"/>
      <c r="CM2591"/>
    </row>
    <row r="2592" spans="87:91" x14ac:dyDescent="0.25">
      <c r="CI2592"/>
      <c r="CJ2592"/>
      <c r="CK2592"/>
      <c r="CL2592"/>
      <c r="CM2592"/>
    </row>
    <row r="2593" spans="87:91" x14ac:dyDescent="0.25">
      <c r="CI2593"/>
      <c r="CJ2593"/>
      <c r="CK2593"/>
      <c r="CL2593"/>
      <c r="CM2593"/>
    </row>
    <row r="2594" spans="87:91" x14ac:dyDescent="0.25">
      <c r="CI2594"/>
      <c r="CJ2594"/>
      <c r="CK2594"/>
      <c r="CL2594"/>
      <c r="CM2594"/>
    </row>
    <row r="2595" spans="87:91" x14ac:dyDescent="0.25">
      <c r="CI2595"/>
      <c r="CJ2595"/>
      <c r="CK2595"/>
      <c r="CL2595"/>
      <c r="CM2595"/>
    </row>
    <row r="2596" spans="87:91" x14ac:dyDescent="0.25">
      <c r="CI2596"/>
      <c r="CJ2596"/>
      <c r="CK2596"/>
      <c r="CL2596"/>
      <c r="CM2596"/>
    </row>
    <row r="2597" spans="87:91" x14ac:dyDescent="0.25">
      <c r="CI2597"/>
      <c r="CJ2597"/>
      <c r="CK2597"/>
      <c r="CL2597"/>
      <c r="CM2597"/>
    </row>
    <row r="2598" spans="87:91" x14ac:dyDescent="0.25">
      <c r="CI2598"/>
      <c r="CJ2598"/>
      <c r="CK2598"/>
      <c r="CL2598"/>
      <c r="CM2598"/>
    </row>
    <row r="2599" spans="87:91" x14ac:dyDescent="0.25">
      <c r="CI2599"/>
      <c r="CJ2599"/>
      <c r="CK2599"/>
      <c r="CL2599"/>
      <c r="CM2599"/>
    </row>
    <row r="2600" spans="87:91" x14ac:dyDescent="0.25">
      <c r="CI2600"/>
      <c r="CJ2600"/>
      <c r="CK2600"/>
      <c r="CL2600"/>
      <c r="CM2600"/>
    </row>
    <row r="2601" spans="87:91" x14ac:dyDescent="0.25">
      <c r="CI2601"/>
      <c r="CJ2601"/>
      <c r="CK2601"/>
      <c r="CL2601"/>
      <c r="CM2601"/>
    </row>
    <row r="2602" spans="87:91" x14ac:dyDescent="0.25">
      <c r="CI2602"/>
      <c r="CJ2602"/>
      <c r="CK2602"/>
      <c r="CL2602"/>
      <c r="CM2602"/>
    </row>
    <row r="2603" spans="87:91" x14ac:dyDescent="0.25">
      <c r="CI2603"/>
      <c r="CJ2603"/>
      <c r="CK2603"/>
      <c r="CL2603"/>
      <c r="CM2603"/>
    </row>
    <row r="2604" spans="87:91" x14ac:dyDescent="0.25">
      <c r="CI2604"/>
      <c r="CJ2604"/>
      <c r="CK2604"/>
      <c r="CL2604"/>
      <c r="CM2604"/>
    </row>
    <row r="2605" spans="87:91" x14ac:dyDescent="0.25">
      <c r="CI2605"/>
      <c r="CJ2605"/>
      <c r="CK2605"/>
      <c r="CL2605"/>
      <c r="CM2605"/>
    </row>
    <row r="2606" spans="87:91" x14ac:dyDescent="0.25">
      <c r="CI2606"/>
      <c r="CJ2606"/>
      <c r="CK2606"/>
      <c r="CL2606"/>
      <c r="CM2606"/>
    </row>
    <row r="2607" spans="87:91" x14ac:dyDescent="0.25">
      <c r="CI2607"/>
      <c r="CJ2607"/>
      <c r="CK2607"/>
      <c r="CL2607"/>
      <c r="CM2607"/>
    </row>
    <row r="2608" spans="87:91" x14ac:dyDescent="0.25">
      <c r="CI2608"/>
      <c r="CJ2608"/>
      <c r="CK2608"/>
      <c r="CL2608"/>
      <c r="CM2608"/>
    </row>
    <row r="2609" spans="87:91" x14ac:dyDescent="0.25">
      <c r="CI2609"/>
      <c r="CJ2609"/>
      <c r="CK2609"/>
      <c r="CL2609"/>
      <c r="CM2609"/>
    </row>
    <row r="2610" spans="87:91" x14ac:dyDescent="0.25">
      <c r="CI2610"/>
      <c r="CJ2610"/>
      <c r="CK2610"/>
      <c r="CL2610"/>
      <c r="CM2610"/>
    </row>
    <row r="2611" spans="87:91" x14ac:dyDescent="0.25">
      <c r="CI2611"/>
      <c r="CJ2611"/>
      <c r="CK2611"/>
      <c r="CL2611"/>
      <c r="CM2611"/>
    </row>
    <row r="2612" spans="87:91" x14ac:dyDescent="0.25">
      <c r="CI2612"/>
      <c r="CJ2612"/>
      <c r="CK2612"/>
      <c r="CL2612"/>
      <c r="CM2612"/>
    </row>
    <row r="2613" spans="87:91" x14ac:dyDescent="0.25">
      <c r="CI2613"/>
      <c r="CJ2613"/>
      <c r="CK2613"/>
      <c r="CL2613"/>
      <c r="CM2613"/>
    </row>
    <row r="2614" spans="87:91" x14ac:dyDescent="0.25">
      <c r="CI2614"/>
      <c r="CJ2614"/>
      <c r="CK2614"/>
      <c r="CL2614"/>
      <c r="CM2614"/>
    </row>
    <row r="2615" spans="87:91" x14ac:dyDescent="0.25">
      <c r="CI2615"/>
      <c r="CJ2615"/>
      <c r="CK2615"/>
      <c r="CL2615"/>
      <c r="CM2615"/>
    </row>
    <row r="2616" spans="87:91" x14ac:dyDescent="0.25">
      <c r="CI2616"/>
      <c r="CJ2616"/>
      <c r="CK2616"/>
      <c r="CL2616"/>
      <c r="CM2616"/>
    </row>
    <row r="2617" spans="87:91" x14ac:dyDescent="0.25">
      <c r="CI2617"/>
      <c r="CJ2617"/>
      <c r="CK2617"/>
      <c r="CL2617"/>
      <c r="CM2617"/>
    </row>
    <row r="2618" spans="87:91" x14ac:dyDescent="0.25">
      <c r="CI2618"/>
      <c r="CJ2618"/>
      <c r="CK2618"/>
      <c r="CL2618"/>
      <c r="CM2618"/>
    </row>
    <row r="2619" spans="87:91" x14ac:dyDescent="0.25">
      <c r="CI2619"/>
      <c r="CJ2619"/>
      <c r="CK2619"/>
      <c r="CL2619"/>
      <c r="CM2619"/>
    </row>
    <row r="2620" spans="87:91" x14ac:dyDescent="0.25">
      <c r="CI2620"/>
      <c r="CJ2620"/>
      <c r="CK2620"/>
      <c r="CL2620"/>
      <c r="CM2620"/>
    </row>
    <row r="2621" spans="87:91" x14ac:dyDescent="0.25">
      <c r="CI2621"/>
      <c r="CJ2621"/>
      <c r="CK2621"/>
      <c r="CL2621"/>
      <c r="CM2621"/>
    </row>
    <row r="2622" spans="87:91" x14ac:dyDescent="0.25">
      <c r="CI2622"/>
      <c r="CJ2622"/>
      <c r="CK2622"/>
      <c r="CL2622"/>
      <c r="CM2622"/>
    </row>
    <row r="2623" spans="87:91" x14ac:dyDescent="0.25">
      <c r="CI2623"/>
      <c r="CJ2623"/>
      <c r="CK2623"/>
      <c r="CL2623"/>
      <c r="CM2623"/>
    </row>
    <row r="2624" spans="87:91" x14ac:dyDescent="0.25">
      <c r="CI2624"/>
      <c r="CJ2624"/>
      <c r="CK2624"/>
      <c r="CL2624"/>
      <c r="CM2624"/>
    </row>
    <row r="2625" spans="87:91" x14ac:dyDescent="0.25">
      <c r="CI2625"/>
      <c r="CJ2625"/>
      <c r="CK2625"/>
      <c r="CL2625"/>
      <c r="CM2625"/>
    </row>
    <row r="2626" spans="87:91" x14ac:dyDescent="0.25">
      <c r="CI2626"/>
      <c r="CJ2626"/>
      <c r="CK2626"/>
      <c r="CL2626"/>
      <c r="CM2626"/>
    </row>
    <row r="2627" spans="87:91" x14ac:dyDescent="0.25">
      <c r="CI2627"/>
      <c r="CJ2627"/>
      <c r="CK2627"/>
      <c r="CL2627"/>
      <c r="CM2627"/>
    </row>
    <row r="2628" spans="87:91" x14ac:dyDescent="0.25">
      <c r="CI2628"/>
      <c r="CJ2628"/>
      <c r="CK2628"/>
      <c r="CL2628"/>
      <c r="CM2628"/>
    </row>
    <row r="2629" spans="87:91" x14ac:dyDescent="0.25">
      <c r="CI2629"/>
      <c r="CJ2629"/>
      <c r="CK2629"/>
      <c r="CL2629"/>
      <c r="CM2629"/>
    </row>
    <row r="2630" spans="87:91" x14ac:dyDescent="0.25">
      <c r="CI2630"/>
      <c r="CJ2630"/>
      <c r="CK2630"/>
      <c r="CL2630"/>
      <c r="CM2630"/>
    </row>
    <row r="2631" spans="87:91" x14ac:dyDescent="0.25">
      <c r="CI2631"/>
      <c r="CJ2631"/>
      <c r="CK2631"/>
      <c r="CL2631"/>
      <c r="CM2631"/>
    </row>
    <row r="2632" spans="87:91" x14ac:dyDescent="0.25">
      <c r="CI2632"/>
      <c r="CJ2632"/>
      <c r="CK2632"/>
      <c r="CL2632"/>
      <c r="CM2632"/>
    </row>
    <row r="2633" spans="87:91" x14ac:dyDescent="0.25">
      <c r="CI2633"/>
      <c r="CJ2633"/>
      <c r="CK2633"/>
      <c r="CL2633"/>
      <c r="CM2633"/>
    </row>
    <row r="2634" spans="87:91" x14ac:dyDescent="0.25">
      <c r="CI2634"/>
      <c r="CJ2634"/>
      <c r="CK2634"/>
      <c r="CL2634"/>
      <c r="CM2634"/>
    </row>
    <row r="2635" spans="87:91" x14ac:dyDescent="0.25">
      <c r="CI2635"/>
      <c r="CJ2635"/>
      <c r="CK2635"/>
      <c r="CL2635"/>
      <c r="CM2635"/>
    </row>
    <row r="2636" spans="87:91" x14ac:dyDescent="0.25">
      <c r="CI2636"/>
      <c r="CJ2636"/>
      <c r="CK2636"/>
      <c r="CL2636"/>
      <c r="CM2636"/>
    </row>
    <row r="2637" spans="87:91" x14ac:dyDescent="0.25">
      <c r="CI2637"/>
      <c r="CJ2637"/>
      <c r="CK2637"/>
      <c r="CL2637"/>
      <c r="CM2637"/>
    </row>
    <row r="2638" spans="87:91" x14ac:dyDescent="0.25">
      <c r="CI2638"/>
      <c r="CJ2638"/>
      <c r="CK2638"/>
      <c r="CL2638"/>
      <c r="CM2638"/>
    </row>
    <row r="2639" spans="87:91" x14ac:dyDescent="0.25">
      <c r="CI2639"/>
      <c r="CJ2639"/>
      <c r="CK2639"/>
      <c r="CL2639"/>
      <c r="CM2639"/>
    </row>
    <row r="2640" spans="87:91" x14ac:dyDescent="0.25">
      <c r="CI2640"/>
      <c r="CJ2640"/>
      <c r="CK2640"/>
      <c r="CL2640"/>
      <c r="CM2640"/>
    </row>
    <row r="2641" spans="87:91" x14ac:dyDescent="0.25">
      <c r="CI2641"/>
      <c r="CJ2641"/>
      <c r="CK2641"/>
      <c r="CL2641"/>
      <c r="CM2641"/>
    </row>
    <row r="2642" spans="87:91" x14ac:dyDescent="0.25">
      <c r="CI2642"/>
      <c r="CJ2642"/>
      <c r="CK2642"/>
      <c r="CL2642"/>
      <c r="CM2642"/>
    </row>
    <row r="2643" spans="87:91" x14ac:dyDescent="0.25">
      <c r="CI2643"/>
      <c r="CJ2643"/>
      <c r="CK2643"/>
      <c r="CL2643"/>
      <c r="CM2643"/>
    </row>
    <row r="2644" spans="87:91" x14ac:dyDescent="0.25">
      <c r="CI2644"/>
      <c r="CJ2644"/>
      <c r="CK2644"/>
      <c r="CL2644"/>
      <c r="CM2644"/>
    </row>
    <row r="2645" spans="87:91" x14ac:dyDescent="0.25">
      <c r="CI2645"/>
      <c r="CJ2645"/>
      <c r="CK2645"/>
      <c r="CL2645"/>
      <c r="CM2645"/>
    </row>
    <row r="2646" spans="87:91" x14ac:dyDescent="0.25">
      <c r="CI2646"/>
      <c r="CJ2646"/>
      <c r="CK2646"/>
      <c r="CL2646"/>
      <c r="CM2646"/>
    </row>
    <row r="2647" spans="87:91" x14ac:dyDescent="0.25">
      <c r="CI2647"/>
      <c r="CJ2647"/>
      <c r="CK2647"/>
      <c r="CL2647"/>
      <c r="CM2647"/>
    </row>
    <row r="2648" spans="87:91" x14ac:dyDescent="0.25">
      <c r="CI2648"/>
      <c r="CJ2648"/>
      <c r="CK2648"/>
      <c r="CL2648"/>
      <c r="CM2648"/>
    </row>
    <row r="2649" spans="87:91" x14ac:dyDescent="0.25">
      <c r="CI2649"/>
      <c r="CJ2649"/>
      <c r="CK2649"/>
      <c r="CL2649"/>
      <c r="CM2649"/>
    </row>
    <row r="2650" spans="87:91" x14ac:dyDescent="0.25">
      <c r="CI2650"/>
      <c r="CJ2650"/>
      <c r="CK2650"/>
      <c r="CL2650"/>
      <c r="CM2650"/>
    </row>
    <row r="2651" spans="87:91" x14ac:dyDescent="0.25">
      <c r="CI2651"/>
      <c r="CJ2651"/>
      <c r="CK2651"/>
      <c r="CL2651"/>
      <c r="CM2651"/>
    </row>
    <row r="2652" spans="87:91" x14ac:dyDescent="0.25">
      <c r="CI2652"/>
      <c r="CJ2652"/>
      <c r="CK2652"/>
      <c r="CL2652"/>
      <c r="CM2652"/>
    </row>
    <row r="2653" spans="87:91" x14ac:dyDescent="0.25">
      <c r="CI2653"/>
      <c r="CJ2653"/>
      <c r="CK2653"/>
      <c r="CL2653"/>
      <c r="CM2653"/>
    </row>
    <row r="2654" spans="87:91" x14ac:dyDescent="0.25">
      <c r="CI2654"/>
      <c r="CJ2654"/>
      <c r="CK2654"/>
      <c r="CL2654"/>
      <c r="CM2654"/>
    </row>
    <row r="2655" spans="87:91" x14ac:dyDescent="0.25">
      <c r="CI2655"/>
      <c r="CJ2655"/>
      <c r="CK2655"/>
      <c r="CL2655"/>
      <c r="CM2655"/>
    </row>
    <row r="2656" spans="87:91" x14ac:dyDescent="0.25">
      <c r="CI2656"/>
      <c r="CJ2656"/>
      <c r="CK2656"/>
      <c r="CL2656"/>
      <c r="CM2656"/>
    </row>
    <row r="2657" spans="87:91" x14ac:dyDescent="0.25">
      <c r="CI2657"/>
      <c r="CJ2657"/>
      <c r="CK2657"/>
      <c r="CL2657"/>
      <c r="CM2657"/>
    </row>
    <row r="2658" spans="87:91" x14ac:dyDescent="0.25">
      <c r="CI2658"/>
      <c r="CJ2658"/>
      <c r="CK2658"/>
      <c r="CL2658"/>
      <c r="CM2658"/>
    </row>
    <row r="2659" spans="87:91" x14ac:dyDescent="0.25">
      <c r="CI2659"/>
      <c r="CJ2659"/>
      <c r="CK2659"/>
      <c r="CL2659"/>
      <c r="CM2659"/>
    </row>
    <row r="2660" spans="87:91" x14ac:dyDescent="0.25">
      <c r="CI2660"/>
      <c r="CJ2660"/>
      <c r="CK2660"/>
      <c r="CL2660"/>
      <c r="CM2660"/>
    </row>
    <row r="2661" spans="87:91" x14ac:dyDescent="0.25">
      <c r="CI2661"/>
      <c r="CJ2661"/>
      <c r="CK2661"/>
      <c r="CL2661"/>
      <c r="CM2661"/>
    </row>
    <row r="2662" spans="87:91" x14ac:dyDescent="0.25">
      <c r="CI2662"/>
      <c r="CJ2662"/>
      <c r="CK2662"/>
      <c r="CL2662"/>
      <c r="CM2662"/>
    </row>
    <row r="2663" spans="87:91" x14ac:dyDescent="0.25">
      <c r="CI2663"/>
      <c r="CJ2663"/>
      <c r="CK2663"/>
      <c r="CL2663"/>
      <c r="CM2663"/>
    </row>
    <row r="2664" spans="87:91" x14ac:dyDescent="0.25">
      <c r="CI2664"/>
      <c r="CJ2664"/>
      <c r="CK2664"/>
      <c r="CL2664"/>
      <c r="CM2664"/>
    </row>
    <row r="2665" spans="87:91" x14ac:dyDescent="0.25">
      <c r="CI2665"/>
      <c r="CJ2665"/>
      <c r="CK2665"/>
      <c r="CL2665"/>
      <c r="CM2665"/>
    </row>
    <row r="2666" spans="87:91" x14ac:dyDescent="0.25">
      <c r="CI2666"/>
      <c r="CJ2666"/>
      <c r="CK2666"/>
      <c r="CL2666"/>
      <c r="CM2666"/>
    </row>
    <row r="2667" spans="87:91" x14ac:dyDescent="0.25">
      <c r="CI2667"/>
      <c r="CJ2667"/>
      <c r="CK2667"/>
      <c r="CL2667"/>
      <c r="CM2667"/>
    </row>
    <row r="2668" spans="87:91" x14ac:dyDescent="0.25">
      <c r="CI2668"/>
      <c r="CJ2668"/>
      <c r="CK2668"/>
      <c r="CL2668"/>
      <c r="CM2668"/>
    </row>
    <row r="2669" spans="87:91" x14ac:dyDescent="0.25">
      <c r="CI2669"/>
      <c r="CJ2669"/>
      <c r="CK2669"/>
      <c r="CL2669"/>
      <c r="CM2669"/>
    </row>
    <row r="2670" spans="87:91" x14ac:dyDescent="0.25">
      <c r="CI2670"/>
      <c r="CJ2670"/>
      <c r="CK2670"/>
      <c r="CL2670"/>
      <c r="CM2670"/>
    </row>
    <row r="2671" spans="87:91" x14ac:dyDescent="0.25">
      <c r="CI2671"/>
      <c r="CJ2671"/>
      <c r="CK2671"/>
      <c r="CL2671"/>
      <c r="CM2671"/>
    </row>
    <row r="2672" spans="87:91" x14ac:dyDescent="0.25">
      <c r="CI2672"/>
      <c r="CJ2672"/>
      <c r="CK2672"/>
      <c r="CL2672"/>
      <c r="CM2672"/>
    </row>
    <row r="2673" spans="87:91" x14ac:dyDescent="0.25">
      <c r="CI2673"/>
      <c r="CJ2673"/>
      <c r="CK2673"/>
      <c r="CL2673"/>
      <c r="CM2673"/>
    </row>
    <row r="2674" spans="87:91" x14ac:dyDescent="0.25">
      <c r="CI2674"/>
      <c r="CJ2674"/>
      <c r="CK2674"/>
      <c r="CL2674"/>
      <c r="CM2674"/>
    </row>
    <row r="2675" spans="87:91" x14ac:dyDescent="0.25">
      <c r="CI2675"/>
      <c r="CJ2675"/>
      <c r="CK2675"/>
      <c r="CL2675"/>
      <c r="CM2675"/>
    </row>
    <row r="2676" spans="87:91" x14ac:dyDescent="0.25">
      <c r="CI2676"/>
      <c r="CJ2676"/>
      <c r="CK2676"/>
      <c r="CL2676"/>
      <c r="CM2676"/>
    </row>
    <row r="2677" spans="87:91" x14ac:dyDescent="0.25">
      <c r="CI2677"/>
      <c r="CJ2677"/>
      <c r="CK2677"/>
      <c r="CL2677"/>
      <c r="CM2677"/>
    </row>
    <row r="2678" spans="87:91" x14ac:dyDescent="0.25">
      <c r="CI2678"/>
      <c r="CJ2678"/>
      <c r="CK2678"/>
      <c r="CL2678"/>
      <c r="CM2678"/>
    </row>
    <row r="2679" spans="87:91" x14ac:dyDescent="0.25">
      <c r="CI2679"/>
      <c r="CJ2679"/>
      <c r="CK2679"/>
      <c r="CL2679"/>
      <c r="CM2679"/>
    </row>
    <row r="2680" spans="87:91" x14ac:dyDescent="0.25">
      <c r="CI2680"/>
      <c r="CJ2680"/>
      <c r="CK2680"/>
      <c r="CL2680"/>
      <c r="CM2680"/>
    </row>
    <row r="2681" spans="87:91" x14ac:dyDescent="0.25">
      <c r="CI2681"/>
      <c r="CJ2681"/>
      <c r="CK2681"/>
      <c r="CL2681"/>
      <c r="CM2681"/>
    </row>
    <row r="2682" spans="87:91" x14ac:dyDescent="0.25">
      <c r="CI2682"/>
      <c r="CJ2682"/>
      <c r="CK2682"/>
      <c r="CL2682"/>
      <c r="CM2682"/>
    </row>
    <row r="2683" spans="87:91" x14ac:dyDescent="0.25">
      <c r="CI2683"/>
      <c r="CJ2683"/>
      <c r="CK2683"/>
      <c r="CL2683"/>
      <c r="CM2683"/>
    </row>
    <row r="2684" spans="87:91" x14ac:dyDescent="0.25">
      <c r="CI2684"/>
      <c r="CJ2684"/>
      <c r="CK2684"/>
      <c r="CL2684"/>
      <c r="CM2684"/>
    </row>
    <row r="2685" spans="87:91" x14ac:dyDescent="0.25">
      <c r="CI2685"/>
      <c r="CJ2685"/>
      <c r="CK2685"/>
      <c r="CL2685"/>
      <c r="CM2685"/>
    </row>
    <row r="2686" spans="87:91" x14ac:dyDescent="0.25">
      <c r="CI2686"/>
      <c r="CJ2686"/>
      <c r="CK2686"/>
      <c r="CL2686"/>
      <c r="CM2686"/>
    </row>
    <row r="2687" spans="87:91" x14ac:dyDescent="0.25">
      <c r="CI2687"/>
      <c r="CJ2687"/>
      <c r="CK2687"/>
      <c r="CL2687"/>
      <c r="CM2687"/>
    </row>
    <row r="2688" spans="87:91" x14ac:dyDescent="0.25">
      <c r="CI2688"/>
      <c r="CJ2688"/>
      <c r="CK2688"/>
      <c r="CL2688"/>
      <c r="CM2688"/>
    </row>
    <row r="2689" spans="87:91" x14ac:dyDescent="0.25">
      <c r="CI2689"/>
      <c r="CJ2689"/>
      <c r="CK2689"/>
      <c r="CL2689"/>
      <c r="CM2689"/>
    </row>
    <row r="2690" spans="87:91" x14ac:dyDescent="0.25">
      <c r="CI2690"/>
      <c r="CJ2690"/>
      <c r="CK2690"/>
      <c r="CL2690"/>
      <c r="CM2690"/>
    </row>
    <row r="2691" spans="87:91" x14ac:dyDescent="0.25">
      <c r="CI2691"/>
      <c r="CJ2691"/>
      <c r="CK2691"/>
      <c r="CL2691"/>
      <c r="CM2691"/>
    </row>
    <row r="2692" spans="87:91" x14ac:dyDescent="0.25">
      <c r="CI2692"/>
      <c r="CJ2692"/>
      <c r="CK2692"/>
      <c r="CL2692"/>
      <c r="CM2692"/>
    </row>
    <row r="2693" spans="87:91" x14ac:dyDescent="0.25">
      <c r="CI2693"/>
      <c r="CJ2693"/>
      <c r="CK2693"/>
      <c r="CL2693"/>
      <c r="CM2693"/>
    </row>
    <row r="2694" spans="87:91" x14ac:dyDescent="0.25">
      <c r="CI2694"/>
      <c r="CJ2694"/>
      <c r="CK2694"/>
      <c r="CL2694"/>
      <c r="CM2694"/>
    </row>
    <row r="2695" spans="87:91" x14ac:dyDescent="0.25">
      <c r="CI2695"/>
      <c r="CJ2695"/>
      <c r="CK2695"/>
      <c r="CL2695"/>
      <c r="CM2695"/>
    </row>
    <row r="2696" spans="87:91" x14ac:dyDescent="0.25">
      <c r="CI2696"/>
      <c r="CJ2696"/>
      <c r="CK2696"/>
      <c r="CL2696"/>
      <c r="CM2696"/>
    </row>
    <row r="2697" spans="87:91" x14ac:dyDescent="0.25">
      <c r="CI2697"/>
      <c r="CJ2697"/>
      <c r="CK2697"/>
      <c r="CL2697"/>
      <c r="CM2697"/>
    </row>
    <row r="2698" spans="87:91" x14ac:dyDescent="0.25">
      <c r="CI2698"/>
      <c r="CJ2698"/>
      <c r="CK2698"/>
      <c r="CL2698"/>
      <c r="CM2698"/>
    </row>
    <row r="2699" spans="87:91" x14ac:dyDescent="0.25">
      <c r="CI2699"/>
      <c r="CJ2699"/>
      <c r="CK2699"/>
      <c r="CL2699"/>
      <c r="CM2699"/>
    </row>
    <row r="2700" spans="87:91" x14ac:dyDescent="0.25">
      <c r="CI2700"/>
      <c r="CJ2700"/>
      <c r="CK2700"/>
      <c r="CL2700"/>
      <c r="CM2700"/>
    </row>
    <row r="2701" spans="87:91" x14ac:dyDescent="0.25">
      <c r="CI2701"/>
      <c r="CJ2701"/>
      <c r="CK2701"/>
      <c r="CL2701"/>
      <c r="CM2701"/>
    </row>
    <row r="2702" spans="87:91" x14ac:dyDescent="0.25">
      <c r="CI2702"/>
      <c r="CJ2702"/>
      <c r="CK2702"/>
      <c r="CL2702"/>
      <c r="CM2702"/>
    </row>
    <row r="2703" spans="87:91" x14ac:dyDescent="0.25">
      <c r="CI2703"/>
      <c r="CJ2703"/>
      <c r="CK2703"/>
      <c r="CL2703"/>
      <c r="CM2703"/>
    </row>
    <row r="2704" spans="87:91" x14ac:dyDescent="0.25">
      <c r="CI2704"/>
      <c r="CJ2704"/>
      <c r="CK2704"/>
      <c r="CL2704"/>
      <c r="CM2704"/>
    </row>
    <row r="2705" spans="87:91" x14ac:dyDescent="0.25">
      <c r="CI2705"/>
      <c r="CJ2705"/>
      <c r="CK2705"/>
      <c r="CL2705"/>
      <c r="CM2705"/>
    </row>
    <row r="2706" spans="87:91" x14ac:dyDescent="0.25">
      <c r="CI2706"/>
      <c r="CJ2706"/>
      <c r="CK2706"/>
      <c r="CL2706"/>
      <c r="CM2706"/>
    </row>
    <row r="2707" spans="87:91" x14ac:dyDescent="0.25">
      <c r="CI2707"/>
      <c r="CJ2707"/>
      <c r="CK2707"/>
      <c r="CL2707"/>
      <c r="CM2707"/>
    </row>
    <row r="2708" spans="87:91" x14ac:dyDescent="0.25">
      <c r="CI2708"/>
      <c r="CJ2708"/>
      <c r="CK2708"/>
      <c r="CL2708"/>
      <c r="CM2708"/>
    </row>
    <row r="2709" spans="87:91" x14ac:dyDescent="0.25">
      <c r="CI2709"/>
      <c r="CJ2709"/>
      <c r="CK2709"/>
      <c r="CL2709"/>
      <c r="CM2709"/>
    </row>
    <row r="2710" spans="87:91" x14ac:dyDescent="0.25">
      <c r="CI2710"/>
      <c r="CJ2710"/>
      <c r="CK2710"/>
      <c r="CL2710"/>
      <c r="CM2710"/>
    </row>
    <row r="2711" spans="87:91" x14ac:dyDescent="0.25">
      <c r="CI2711"/>
      <c r="CJ2711"/>
      <c r="CK2711"/>
      <c r="CL2711"/>
      <c r="CM2711"/>
    </row>
    <row r="2712" spans="87:91" x14ac:dyDescent="0.25">
      <c r="CI2712"/>
      <c r="CJ2712"/>
      <c r="CK2712"/>
      <c r="CL2712"/>
      <c r="CM2712"/>
    </row>
    <row r="2713" spans="87:91" x14ac:dyDescent="0.25">
      <c r="CI2713"/>
      <c r="CJ2713"/>
      <c r="CK2713"/>
      <c r="CL2713"/>
      <c r="CM2713"/>
    </row>
    <row r="2714" spans="87:91" x14ac:dyDescent="0.25">
      <c r="CI2714"/>
      <c r="CJ2714"/>
      <c r="CK2714"/>
      <c r="CL2714"/>
      <c r="CM2714"/>
    </row>
    <row r="2715" spans="87:91" x14ac:dyDescent="0.25">
      <c r="CI2715"/>
      <c r="CJ2715"/>
      <c r="CK2715"/>
      <c r="CL2715"/>
      <c r="CM2715"/>
    </row>
    <row r="2716" spans="87:91" x14ac:dyDescent="0.25">
      <c r="CI2716"/>
      <c r="CJ2716"/>
      <c r="CK2716"/>
      <c r="CL2716"/>
      <c r="CM2716"/>
    </row>
    <row r="2717" spans="87:91" x14ac:dyDescent="0.25">
      <c r="CI2717"/>
      <c r="CJ2717"/>
      <c r="CK2717"/>
      <c r="CL2717"/>
      <c r="CM2717"/>
    </row>
    <row r="2718" spans="87:91" x14ac:dyDescent="0.25">
      <c r="CI2718"/>
      <c r="CJ2718"/>
      <c r="CK2718"/>
      <c r="CL2718"/>
      <c r="CM2718"/>
    </row>
    <row r="2719" spans="87:91" x14ac:dyDescent="0.25">
      <c r="CI2719"/>
      <c r="CJ2719"/>
      <c r="CK2719"/>
      <c r="CL2719"/>
      <c r="CM2719"/>
    </row>
    <row r="2720" spans="87:91" x14ac:dyDescent="0.25">
      <c r="CI2720"/>
      <c r="CJ2720"/>
      <c r="CK2720"/>
      <c r="CL2720"/>
      <c r="CM2720"/>
    </row>
    <row r="2721" spans="87:91" x14ac:dyDescent="0.25">
      <c r="CI2721"/>
      <c r="CJ2721"/>
      <c r="CK2721"/>
      <c r="CL2721"/>
      <c r="CM2721"/>
    </row>
    <row r="2722" spans="87:91" x14ac:dyDescent="0.25">
      <c r="CI2722"/>
      <c r="CJ2722"/>
      <c r="CK2722"/>
      <c r="CL2722"/>
      <c r="CM2722"/>
    </row>
    <row r="2723" spans="87:91" x14ac:dyDescent="0.25">
      <c r="CI2723"/>
      <c r="CJ2723"/>
      <c r="CK2723"/>
      <c r="CL2723"/>
      <c r="CM2723"/>
    </row>
    <row r="2724" spans="87:91" x14ac:dyDescent="0.25">
      <c r="CI2724"/>
      <c r="CJ2724"/>
      <c r="CK2724"/>
      <c r="CL2724"/>
      <c r="CM2724"/>
    </row>
    <row r="2725" spans="87:91" x14ac:dyDescent="0.25">
      <c r="CI2725"/>
      <c r="CJ2725"/>
      <c r="CK2725"/>
      <c r="CL2725"/>
      <c r="CM2725"/>
    </row>
    <row r="2726" spans="87:91" x14ac:dyDescent="0.25">
      <c r="CI2726"/>
      <c r="CJ2726"/>
      <c r="CK2726"/>
      <c r="CL2726"/>
      <c r="CM2726"/>
    </row>
    <row r="2727" spans="87:91" x14ac:dyDescent="0.25">
      <c r="CI2727"/>
      <c r="CJ2727"/>
      <c r="CK2727"/>
      <c r="CL2727"/>
      <c r="CM2727"/>
    </row>
    <row r="2728" spans="87:91" x14ac:dyDescent="0.25">
      <c r="CI2728"/>
      <c r="CJ2728"/>
      <c r="CK2728"/>
      <c r="CL2728"/>
      <c r="CM2728"/>
    </row>
    <row r="2729" spans="87:91" x14ac:dyDescent="0.25">
      <c r="CI2729"/>
      <c r="CJ2729"/>
      <c r="CK2729"/>
      <c r="CL2729"/>
      <c r="CM2729"/>
    </row>
    <row r="2730" spans="87:91" x14ac:dyDescent="0.25">
      <c r="CI2730"/>
      <c r="CJ2730"/>
      <c r="CK2730"/>
      <c r="CL2730"/>
      <c r="CM2730"/>
    </row>
    <row r="2731" spans="87:91" x14ac:dyDescent="0.25">
      <c r="CI2731"/>
      <c r="CJ2731"/>
      <c r="CK2731"/>
      <c r="CL2731"/>
      <c r="CM2731"/>
    </row>
    <row r="2732" spans="87:91" x14ac:dyDescent="0.25">
      <c r="CI2732"/>
      <c r="CJ2732"/>
      <c r="CK2732"/>
      <c r="CL2732"/>
      <c r="CM2732"/>
    </row>
    <row r="2733" spans="87:91" x14ac:dyDescent="0.25">
      <c r="CI2733"/>
      <c r="CJ2733"/>
      <c r="CK2733"/>
      <c r="CL2733"/>
      <c r="CM2733"/>
    </row>
    <row r="2734" spans="87:91" x14ac:dyDescent="0.25">
      <c r="CI2734"/>
      <c r="CJ2734"/>
      <c r="CK2734"/>
      <c r="CL2734"/>
      <c r="CM2734"/>
    </row>
    <row r="2735" spans="87:91" x14ac:dyDescent="0.25">
      <c r="CI2735"/>
      <c r="CJ2735"/>
      <c r="CK2735"/>
      <c r="CL2735"/>
      <c r="CM2735"/>
    </row>
    <row r="2736" spans="87:91" x14ac:dyDescent="0.25">
      <c r="CI2736"/>
      <c r="CJ2736"/>
      <c r="CK2736"/>
      <c r="CL2736"/>
      <c r="CM2736"/>
    </row>
    <row r="2737" spans="87:91" x14ac:dyDescent="0.25">
      <c r="CI2737"/>
      <c r="CJ2737"/>
      <c r="CK2737"/>
      <c r="CL2737"/>
      <c r="CM2737"/>
    </row>
    <row r="2738" spans="87:91" x14ac:dyDescent="0.25">
      <c r="CI2738"/>
      <c r="CJ2738"/>
      <c r="CK2738"/>
      <c r="CL2738"/>
      <c r="CM2738"/>
    </row>
    <row r="2739" spans="87:91" x14ac:dyDescent="0.25">
      <c r="CI2739"/>
      <c r="CJ2739"/>
      <c r="CK2739"/>
      <c r="CL2739"/>
      <c r="CM2739"/>
    </row>
    <row r="2740" spans="87:91" x14ac:dyDescent="0.25">
      <c r="CI2740"/>
      <c r="CJ2740"/>
      <c r="CK2740"/>
      <c r="CL2740"/>
      <c r="CM2740"/>
    </row>
    <row r="2741" spans="87:91" x14ac:dyDescent="0.25">
      <c r="CI2741"/>
      <c r="CJ2741"/>
      <c r="CK2741"/>
      <c r="CL2741"/>
      <c r="CM2741"/>
    </row>
    <row r="2742" spans="87:91" x14ac:dyDescent="0.25">
      <c r="CI2742"/>
      <c r="CJ2742"/>
      <c r="CK2742"/>
      <c r="CL2742"/>
      <c r="CM2742"/>
    </row>
    <row r="2743" spans="87:91" x14ac:dyDescent="0.25">
      <c r="CI2743"/>
      <c r="CJ2743"/>
      <c r="CK2743"/>
      <c r="CL2743"/>
      <c r="CM2743"/>
    </row>
    <row r="2744" spans="87:91" x14ac:dyDescent="0.25">
      <c r="CI2744"/>
      <c r="CJ2744"/>
      <c r="CK2744"/>
      <c r="CL2744"/>
      <c r="CM2744"/>
    </row>
    <row r="2745" spans="87:91" x14ac:dyDescent="0.25">
      <c r="CI2745"/>
      <c r="CJ2745"/>
      <c r="CK2745"/>
      <c r="CL2745"/>
      <c r="CM2745"/>
    </row>
    <row r="2746" spans="87:91" x14ac:dyDescent="0.25">
      <c r="CI2746"/>
      <c r="CJ2746"/>
      <c r="CK2746"/>
      <c r="CL2746"/>
      <c r="CM2746"/>
    </row>
    <row r="2747" spans="87:91" x14ac:dyDescent="0.25">
      <c r="CI2747"/>
      <c r="CJ2747"/>
      <c r="CK2747"/>
      <c r="CL2747"/>
      <c r="CM2747"/>
    </row>
    <row r="2748" spans="87:91" x14ac:dyDescent="0.25">
      <c r="CI2748"/>
      <c r="CJ2748"/>
      <c r="CK2748"/>
      <c r="CL2748"/>
      <c r="CM2748"/>
    </row>
    <row r="2749" spans="87:91" x14ac:dyDescent="0.25">
      <c r="CI2749"/>
      <c r="CJ2749"/>
      <c r="CK2749"/>
      <c r="CL2749"/>
      <c r="CM2749"/>
    </row>
    <row r="2750" spans="87:91" x14ac:dyDescent="0.25">
      <c r="CI2750"/>
      <c r="CJ2750"/>
      <c r="CK2750"/>
      <c r="CL2750"/>
      <c r="CM2750"/>
    </row>
    <row r="2751" spans="87:91" x14ac:dyDescent="0.25">
      <c r="CI2751"/>
      <c r="CJ2751"/>
      <c r="CK2751"/>
      <c r="CL2751"/>
      <c r="CM2751"/>
    </row>
    <row r="2752" spans="87:91" x14ac:dyDescent="0.25">
      <c r="CI2752"/>
      <c r="CJ2752"/>
      <c r="CK2752"/>
      <c r="CL2752"/>
      <c r="CM2752"/>
    </row>
    <row r="2753" spans="87:91" x14ac:dyDescent="0.25">
      <c r="CI2753"/>
      <c r="CJ2753"/>
      <c r="CK2753"/>
      <c r="CL2753"/>
      <c r="CM2753"/>
    </row>
    <row r="2754" spans="87:91" x14ac:dyDescent="0.25">
      <c r="CI2754"/>
      <c r="CJ2754"/>
      <c r="CK2754"/>
      <c r="CL2754"/>
      <c r="CM2754"/>
    </row>
    <row r="2755" spans="87:91" x14ac:dyDescent="0.25">
      <c r="CI2755"/>
      <c r="CJ2755"/>
      <c r="CK2755"/>
      <c r="CL2755"/>
      <c r="CM2755"/>
    </row>
    <row r="2756" spans="87:91" x14ac:dyDescent="0.25">
      <c r="CI2756"/>
      <c r="CJ2756"/>
      <c r="CK2756"/>
      <c r="CL2756"/>
      <c r="CM2756"/>
    </row>
    <row r="2757" spans="87:91" x14ac:dyDescent="0.25">
      <c r="CI2757"/>
      <c r="CJ2757"/>
      <c r="CK2757"/>
      <c r="CL2757"/>
      <c r="CM2757"/>
    </row>
    <row r="2758" spans="87:91" x14ac:dyDescent="0.25">
      <c r="CI2758"/>
      <c r="CJ2758"/>
      <c r="CK2758"/>
      <c r="CL2758"/>
      <c r="CM2758"/>
    </row>
    <row r="2759" spans="87:91" x14ac:dyDescent="0.25">
      <c r="CI2759"/>
      <c r="CJ2759"/>
      <c r="CK2759"/>
      <c r="CL2759"/>
      <c r="CM2759"/>
    </row>
    <row r="2760" spans="87:91" x14ac:dyDescent="0.25">
      <c r="CI2760"/>
      <c r="CJ2760"/>
      <c r="CK2760"/>
      <c r="CL2760"/>
      <c r="CM2760"/>
    </row>
    <row r="2761" spans="87:91" x14ac:dyDescent="0.25">
      <c r="CI2761"/>
      <c r="CJ2761"/>
      <c r="CK2761"/>
      <c r="CL2761"/>
      <c r="CM2761"/>
    </row>
    <row r="2762" spans="87:91" x14ac:dyDescent="0.25">
      <c r="CI2762"/>
      <c r="CJ2762"/>
      <c r="CK2762"/>
      <c r="CL2762"/>
      <c r="CM2762"/>
    </row>
    <row r="2763" spans="87:91" x14ac:dyDescent="0.25">
      <c r="CI2763"/>
      <c r="CJ2763"/>
      <c r="CK2763"/>
      <c r="CL2763"/>
      <c r="CM2763"/>
    </row>
    <row r="2764" spans="87:91" x14ac:dyDescent="0.25">
      <c r="CI2764"/>
      <c r="CJ2764"/>
      <c r="CK2764"/>
      <c r="CL2764"/>
      <c r="CM2764"/>
    </row>
    <row r="2765" spans="87:91" x14ac:dyDescent="0.25">
      <c r="CI2765"/>
      <c r="CJ2765"/>
      <c r="CK2765"/>
      <c r="CL2765"/>
      <c r="CM2765"/>
    </row>
    <row r="2766" spans="87:91" x14ac:dyDescent="0.25">
      <c r="CI2766"/>
      <c r="CJ2766"/>
      <c r="CK2766"/>
      <c r="CL2766"/>
      <c r="CM2766"/>
    </row>
    <row r="2767" spans="87:91" x14ac:dyDescent="0.25">
      <c r="CI2767"/>
      <c r="CJ2767"/>
      <c r="CK2767"/>
      <c r="CL2767"/>
      <c r="CM2767"/>
    </row>
    <row r="2768" spans="87:91" x14ac:dyDescent="0.25">
      <c r="CI2768"/>
      <c r="CJ2768"/>
      <c r="CK2768"/>
      <c r="CL2768"/>
      <c r="CM2768"/>
    </row>
    <row r="2769" spans="87:91" x14ac:dyDescent="0.25">
      <c r="CI2769"/>
      <c r="CJ2769"/>
      <c r="CK2769"/>
      <c r="CL2769"/>
      <c r="CM2769"/>
    </row>
    <row r="2770" spans="87:91" x14ac:dyDescent="0.25">
      <c r="CI2770"/>
      <c r="CJ2770"/>
      <c r="CK2770"/>
      <c r="CL2770"/>
      <c r="CM2770"/>
    </row>
    <row r="2771" spans="87:91" x14ac:dyDescent="0.25">
      <c r="CI2771"/>
      <c r="CJ2771"/>
      <c r="CK2771"/>
      <c r="CL2771"/>
      <c r="CM2771"/>
    </row>
    <row r="2772" spans="87:91" x14ac:dyDescent="0.25">
      <c r="CI2772"/>
      <c r="CJ2772"/>
      <c r="CK2772"/>
      <c r="CL2772"/>
      <c r="CM2772"/>
    </row>
    <row r="2773" spans="87:91" x14ac:dyDescent="0.25">
      <c r="CI2773"/>
      <c r="CJ2773"/>
      <c r="CK2773"/>
      <c r="CL2773"/>
      <c r="CM2773"/>
    </row>
    <row r="2774" spans="87:91" x14ac:dyDescent="0.25">
      <c r="CI2774"/>
      <c r="CJ2774"/>
      <c r="CK2774"/>
      <c r="CL2774"/>
      <c r="CM2774"/>
    </row>
    <row r="2775" spans="87:91" x14ac:dyDescent="0.25">
      <c r="CI2775"/>
      <c r="CJ2775"/>
      <c r="CK2775"/>
      <c r="CL2775"/>
      <c r="CM2775"/>
    </row>
    <row r="2776" spans="87:91" x14ac:dyDescent="0.25">
      <c r="CI2776"/>
      <c r="CJ2776"/>
      <c r="CK2776"/>
      <c r="CL2776"/>
      <c r="CM2776"/>
    </row>
    <row r="2777" spans="87:91" x14ac:dyDescent="0.25">
      <c r="CI2777"/>
      <c r="CJ2777"/>
      <c r="CK2777"/>
      <c r="CL2777"/>
      <c r="CM2777"/>
    </row>
    <row r="2778" spans="87:91" x14ac:dyDescent="0.25">
      <c r="CI2778"/>
      <c r="CJ2778"/>
      <c r="CK2778"/>
      <c r="CL2778"/>
      <c r="CM2778"/>
    </row>
    <row r="2779" spans="87:91" x14ac:dyDescent="0.25">
      <c r="CI2779"/>
      <c r="CJ2779"/>
      <c r="CK2779"/>
      <c r="CL2779"/>
      <c r="CM2779"/>
    </row>
    <row r="2780" spans="87:91" x14ac:dyDescent="0.25">
      <c r="CI2780"/>
      <c r="CJ2780"/>
      <c r="CK2780"/>
      <c r="CL2780"/>
      <c r="CM2780"/>
    </row>
    <row r="2781" spans="87:91" x14ac:dyDescent="0.25">
      <c r="CI2781"/>
      <c r="CJ2781"/>
      <c r="CK2781"/>
      <c r="CL2781"/>
      <c r="CM2781"/>
    </row>
    <row r="2782" spans="87:91" x14ac:dyDescent="0.25">
      <c r="CI2782"/>
      <c r="CJ2782"/>
      <c r="CK2782"/>
      <c r="CL2782"/>
      <c r="CM2782"/>
    </row>
    <row r="2783" spans="87:91" x14ac:dyDescent="0.25">
      <c r="CI2783"/>
      <c r="CJ2783"/>
      <c r="CK2783"/>
      <c r="CL2783"/>
      <c r="CM2783"/>
    </row>
    <row r="2784" spans="87:91" x14ac:dyDescent="0.25">
      <c r="CI2784"/>
      <c r="CJ2784"/>
      <c r="CK2784"/>
      <c r="CL2784"/>
      <c r="CM2784"/>
    </row>
    <row r="2785" spans="87:91" x14ac:dyDescent="0.25">
      <c r="CI2785"/>
      <c r="CJ2785"/>
      <c r="CK2785"/>
      <c r="CL2785"/>
      <c r="CM2785"/>
    </row>
    <row r="2786" spans="87:91" x14ac:dyDescent="0.25">
      <c r="CI2786"/>
      <c r="CJ2786"/>
      <c r="CK2786"/>
      <c r="CL2786"/>
      <c r="CM2786"/>
    </row>
    <row r="2787" spans="87:91" x14ac:dyDescent="0.25">
      <c r="CI2787"/>
      <c r="CJ2787"/>
      <c r="CK2787"/>
      <c r="CL2787"/>
      <c r="CM2787"/>
    </row>
    <row r="2788" spans="87:91" x14ac:dyDescent="0.25">
      <c r="CI2788"/>
      <c r="CJ2788"/>
      <c r="CK2788"/>
      <c r="CL2788"/>
      <c r="CM2788"/>
    </row>
    <row r="2789" spans="87:91" x14ac:dyDescent="0.25">
      <c r="CI2789"/>
      <c r="CJ2789"/>
      <c r="CK2789"/>
      <c r="CL2789"/>
      <c r="CM2789"/>
    </row>
    <row r="2790" spans="87:91" x14ac:dyDescent="0.25">
      <c r="CI2790"/>
      <c r="CJ2790"/>
      <c r="CK2790"/>
      <c r="CL2790"/>
      <c r="CM2790"/>
    </row>
    <row r="2791" spans="87:91" x14ac:dyDescent="0.25">
      <c r="CI2791"/>
      <c r="CJ2791"/>
      <c r="CK2791"/>
      <c r="CL2791"/>
      <c r="CM2791"/>
    </row>
    <row r="2792" spans="87:91" x14ac:dyDescent="0.25">
      <c r="CI2792"/>
      <c r="CJ2792"/>
      <c r="CK2792"/>
      <c r="CL2792"/>
      <c r="CM2792"/>
    </row>
    <row r="2793" spans="87:91" x14ac:dyDescent="0.25">
      <c r="CI2793"/>
      <c r="CJ2793"/>
      <c r="CK2793"/>
      <c r="CL2793"/>
      <c r="CM2793"/>
    </row>
    <row r="2794" spans="87:91" x14ac:dyDescent="0.25">
      <c r="CI2794"/>
      <c r="CJ2794"/>
      <c r="CK2794"/>
      <c r="CL2794"/>
      <c r="CM2794"/>
    </row>
    <row r="2795" spans="87:91" x14ac:dyDescent="0.25">
      <c r="CI2795"/>
      <c r="CJ2795"/>
      <c r="CK2795"/>
      <c r="CL2795"/>
      <c r="CM2795"/>
    </row>
    <row r="2796" spans="87:91" x14ac:dyDescent="0.25">
      <c r="CI2796"/>
      <c r="CJ2796"/>
      <c r="CK2796"/>
      <c r="CL2796"/>
      <c r="CM2796"/>
    </row>
    <row r="2797" spans="87:91" x14ac:dyDescent="0.25">
      <c r="CI2797"/>
      <c r="CJ2797"/>
      <c r="CK2797"/>
      <c r="CL2797"/>
      <c r="CM2797"/>
    </row>
    <row r="2798" spans="87:91" x14ac:dyDescent="0.25">
      <c r="CI2798"/>
      <c r="CJ2798"/>
      <c r="CK2798"/>
      <c r="CL2798"/>
      <c r="CM2798"/>
    </row>
    <row r="2799" spans="87:91" x14ac:dyDescent="0.25">
      <c r="CI2799"/>
      <c r="CJ2799"/>
      <c r="CK2799"/>
      <c r="CL2799"/>
      <c r="CM2799"/>
    </row>
    <row r="2800" spans="87:91" x14ac:dyDescent="0.25">
      <c r="CI2800"/>
      <c r="CJ2800"/>
      <c r="CK2800"/>
      <c r="CL2800"/>
      <c r="CM2800"/>
    </row>
    <row r="2801" spans="87:91" x14ac:dyDescent="0.25">
      <c r="CI2801"/>
      <c r="CJ2801"/>
      <c r="CK2801"/>
      <c r="CL2801"/>
      <c r="CM2801"/>
    </row>
    <row r="2802" spans="87:91" x14ac:dyDescent="0.25">
      <c r="CI2802"/>
      <c r="CJ2802"/>
      <c r="CK2802"/>
      <c r="CL2802"/>
      <c r="CM2802"/>
    </row>
    <row r="2803" spans="87:91" x14ac:dyDescent="0.25">
      <c r="CI2803"/>
      <c r="CJ2803"/>
      <c r="CK2803"/>
      <c r="CL2803"/>
      <c r="CM2803"/>
    </row>
    <row r="2804" spans="87:91" x14ac:dyDescent="0.25">
      <c r="CI2804"/>
      <c r="CJ2804"/>
      <c r="CK2804"/>
      <c r="CL2804"/>
      <c r="CM2804"/>
    </row>
    <row r="2805" spans="87:91" x14ac:dyDescent="0.25">
      <c r="CI2805"/>
      <c r="CJ2805"/>
      <c r="CK2805"/>
      <c r="CL2805"/>
      <c r="CM2805"/>
    </row>
    <row r="2806" spans="87:91" x14ac:dyDescent="0.25">
      <c r="CI2806"/>
      <c r="CJ2806"/>
      <c r="CK2806"/>
      <c r="CL2806"/>
      <c r="CM2806"/>
    </row>
    <row r="2807" spans="87:91" x14ac:dyDescent="0.25">
      <c r="CI2807"/>
      <c r="CJ2807"/>
      <c r="CK2807"/>
      <c r="CL2807"/>
      <c r="CM2807"/>
    </row>
    <row r="2808" spans="87:91" x14ac:dyDescent="0.25">
      <c r="CI2808"/>
      <c r="CJ2808"/>
      <c r="CK2808"/>
      <c r="CL2808"/>
      <c r="CM2808"/>
    </row>
    <row r="2809" spans="87:91" x14ac:dyDescent="0.25">
      <c r="CI2809"/>
      <c r="CJ2809"/>
      <c r="CK2809"/>
      <c r="CL2809"/>
      <c r="CM2809"/>
    </row>
    <row r="2810" spans="87:91" x14ac:dyDescent="0.25">
      <c r="CI2810"/>
      <c r="CJ2810"/>
      <c r="CK2810"/>
      <c r="CL2810"/>
      <c r="CM2810"/>
    </row>
    <row r="2811" spans="87:91" x14ac:dyDescent="0.25">
      <c r="CI2811"/>
      <c r="CJ2811"/>
      <c r="CK2811"/>
      <c r="CL2811"/>
      <c r="CM2811"/>
    </row>
    <row r="2812" spans="87:91" x14ac:dyDescent="0.25">
      <c r="CI2812"/>
      <c r="CJ2812"/>
      <c r="CK2812"/>
      <c r="CL2812"/>
      <c r="CM2812"/>
    </row>
    <row r="2813" spans="87:91" x14ac:dyDescent="0.25">
      <c r="CI2813"/>
      <c r="CJ2813"/>
      <c r="CK2813"/>
      <c r="CL2813"/>
      <c r="CM2813"/>
    </row>
    <row r="2814" spans="87:91" x14ac:dyDescent="0.25">
      <c r="CI2814"/>
      <c r="CJ2814"/>
      <c r="CK2814"/>
      <c r="CL2814"/>
      <c r="CM2814"/>
    </row>
    <row r="2815" spans="87:91" x14ac:dyDescent="0.25">
      <c r="CI2815"/>
      <c r="CJ2815"/>
      <c r="CK2815"/>
      <c r="CL2815"/>
      <c r="CM2815"/>
    </row>
    <row r="2816" spans="87:91" x14ac:dyDescent="0.25">
      <c r="CI2816"/>
      <c r="CJ2816"/>
      <c r="CK2816"/>
      <c r="CL2816"/>
      <c r="CM2816"/>
    </row>
    <row r="2817" spans="87:91" x14ac:dyDescent="0.25">
      <c r="CI2817"/>
      <c r="CJ2817"/>
      <c r="CK2817"/>
      <c r="CL2817"/>
      <c r="CM2817"/>
    </row>
    <row r="2818" spans="87:91" x14ac:dyDescent="0.25">
      <c r="CI2818"/>
      <c r="CJ2818"/>
      <c r="CK2818"/>
      <c r="CL2818"/>
      <c r="CM2818"/>
    </row>
    <row r="2819" spans="87:91" x14ac:dyDescent="0.25">
      <c r="CI2819"/>
      <c r="CJ2819"/>
      <c r="CK2819"/>
      <c r="CL2819"/>
      <c r="CM2819"/>
    </row>
    <row r="2820" spans="87:91" x14ac:dyDescent="0.25">
      <c r="CI2820"/>
      <c r="CJ2820"/>
      <c r="CK2820"/>
      <c r="CL2820"/>
      <c r="CM2820"/>
    </row>
    <row r="2821" spans="87:91" x14ac:dyDescent="0.25">
      <c r="CI2821"/>
      <c r="CJ2821"/>
      <c r="CK2821"/>
      <c r="CL2821"/>
      <c r="CM2821"/>
    </row>
    <row r="2822" spans="87:91" x14ac:dyDescent="0.25">
      <c r="CI2822"/>
      <c r="CJ2822"/>
      <c r="CK2822"/>
      <c r="CL2822"/>
      <c r="CM2822"/>
    </row>
    <row r="2823" spans="87:91" x14ac:dyDescent="0.25">
      <c r="CI2823"/>
      <c r="CJ2823"/>
      <c r="CK2823"/>
      <c r="CL2823"/>
      <c r="CM2823"/>
    </row>
    <row r="2824" spans="87:91" x14ac:dyDescent="0.25">
      <c r="CI2824"/>
      <c r="CJ2824"/>
      <c r="CK2824"/>
      <c r="CL2824"/>
      <c r="CM2824"/>
    </row>
    <row r="2825" spans="87:91" x14ac:dyDescent="0.25">
      <c r="CI2825"/>
      <c r="CJ2825"/>
      <c r="CK2825"/>
      <c r="CL2825"/>
      <c r="CM2825"/>
    </row>
    <row r="2826" spans="87:91" x14ac:dyDescent="0.25">
      <c r="CI2826"/>
      <c r="CJ2826"/>
      <c r="CK2826"/>
      <c r="CL2826"/>
      <c r="CM2826"/>
    </row>
    <row r="2827" spans="87:91" x14ac:dyDescent="0.25">
      <c r="CI2827"/>
      <c r="CJ2827"/>
      <c r="CK2827"/>
      <c r="CL2827"/>
      <c r="CM2827"/>
    </row>
    <row r="2828" spans="87:91" x14ac:dyDescent="0.25">
      <c r="CI2828"/>
      <c r="CJ2828"/>
      <c r="CK2828"/>
      <c r="CL2828"/>
      <c r="CM2828"/>
    </row>
    <row r="2829" spans="87:91" x14ac:dyDescent="0.25">
      <c r="CI2829"/>
      <c r="CJ2829"/>
      <c r="CK2829"/>
      <c r="CL2829"/>
      <c r="CM2829"/>
    </row>
    <row r="2830" spans="87:91" x14ac:dyDescent="0.25">
      <c r="CI2830"/>
      <c r="CJ2830"/>
      <c r="CK2830"/>
      <c r="CL2830"/>
      <c r="CM2830"/>
    </row>
    <row r="2831" spans="87:91" x14ac:dyDescent="0.25">
      <c r="CI2831"/>
      <c r="CJ2831"/>
      <c r="CK2831"/>
      <c r="CL2831"/>
      <c r="CM2831"/>
    </row>
    <row r="2832" spans="87:91" x14ac:dyDescent="0.25">
      <c r="CI2832"/>
      <c r="CJ2832"/>
      <c r="CK2832"/>
      <c r="CL2832"/>
      <c r="CM2832"/>
    </row>
    <row r="2833" spans="87:91" x14ac:dyDescent="0.25">
      <c r="CI2833"/>
      <c r="CJ2833"/>
      <c r="CK2833"/>
      <c r="CL2833"/>
      <c r="CM2833"/>
    </row>
    <row r="2834" spans="87:91" x14ac:dyDescent="0.25">
      <c r="CI2834"/>
      <c r="CJ2834"/>
      <c r="CK2834"/>
      <c r="CL2834"/>
      <c r="CM2834"/>
    </row>
    <row r="2835" spans="87:91" x14ac:dyDescent="0.25">
      <c r="CI2835"/>
      <c r="CJ2835"/>
      <c r="CK2835"/>
      <c r="CL2835"/>
      <c r="CM2835"/>
    </row>
    <row r="2836" spans="87:91" x14ac:dyDescent="0.25">
      <c r="CI2836"/>
      <c r="CJ2836"/>
      <c r="CK2836"/>
      <c r="CL2836"/>
      <c r="CM2836"/>
    </row>
    <row r="2837" spans="87:91" x14ac:dyDescent="0.25">
      <c r="CI2837"/>
      <c r="CJ2837"/>
      <c r="CK2837"/>
      <c r="CL2837"/>
      <c r="CM2837"/>
    </row>
    <row r="2838" spans="87:91" x14ac:dyDescent="0.25">
      <c r="CI2838"/>
      <c r="CJ2838"/>
      <c r="CK2838"/>
      <c r="CL2838"/>
      <c r="CM2838"/>
    </row>
    <row r="2839" spans="87:91" x14ac:dyDescent="0.25">
      <c r="CI2839"/>
      <c r="CJ2839"/>
      <c r="CK2839"/>
      <c r="CL2839"/>
      <c r="CM2839"/>
    </row>
    <row r="2840" spans="87:91" x14ac:dyDescent="0.25">
      <c r="CI2840"/>
      <c r="CJ2840"/>
      <c r="CK2840"/>
      <c r="CL2840"/>
      <c r="CM2840"/>
    </row>
    <row r="2841" spans="87:91" x14ac:dyDescent="0.25">
      <c r="CI2841"/>
      <c r="CJ2841"/>
      <c r="CK2841"/>
      <c r="CL2841"/>
      <c r="CM2841"/>
    </row>
    <row r="2842" spans="87:91" x14ac:dyDescent="0.25">
      <c r="CI2842"/>
      <c r="CJ2842"/>
      <c r="CK2842"/>
      <c r="CL2842"/>
      <c r="CM2842"/>
    </row>
    <row r="2843" spans="87:91" x14ac:dyDescent="0.25">
      <c r="CI2843"/>
      <c r="CJ2843"/>
      <c r="CK2843"/>
      <c r="CL2843"/>
      <c r="CM2843"/>
    </row>
    <row r="2844" spans="87:91" x14ac:dyDescent="0.25">
      <c r="CI2844"/>
      <c r="CJ2844"/>
      <c r="CK2844"/>
      <c r="CL2844"/>
      <c r="CM2844"/>
    </row>
    <row r="2845" spans="87:91" x14ac:dyDescent="0.25">
      <c r="CI2845"/>
      <c r="CJ2845"/>
      <c r="CK2845"/>
      <c r="CL2845"/>
      <c r="CM2845"/>
    </row>
    <row r="2846" spans="87:91" x14ac:dyDescent="0.25">
      <c r="CI2846"/>
      <c r="CJ2846"/>
      <c r="CK2846"/>
      <c r="CL2846"/>
      <c r="CM2846"/>
    </row>
    <row r="2847" spans="87:91" x14ac:dyDescent="0.25">
      <c r="CI2847"/>
      <c r="CJ2847"/>
      <c r="CK2847"/>
      <c r="CL2847"/>
      <c r="CM2847"/>
    </row>
    <row r="2848" spans="87:91" x14ac:dyDescent="0.25">
      <c r="CI2848"/>
      <c r="CJ2848"/>
      <c r="CK2848"/>
      <c r="CL2848"/>
      <c r="CM2848"/>
    </row>
    <row r="2849" spans="87:91" x14ac:dyDescent="0.25">
      <c r="CI2849"/>
      <c r="CJ2849"/>
      <c r="CK2849"/>
      <c r="CL2849"/>
      <c r="CM2849"/>
    </row>
    <row r="2850" spans="87:91" x14ac:dyDescent="0.25">
      <c r="CI2850"/>
      <c r="CJ2850"/>
      <c r="CK2850"/>
      <c r="CL2850"/>
      <c r="CM2850"/>
    </row>
    <row r="2851" spans="87:91" x14ac:dyDescent="0.25">
      <c r="CI2851"/>
      <c r="CJ2851"/>
      <c r="CK2851"/>
      <c r="CL2851"/>
      <c r="CM2851"/>
    </row>
    <row r="2852" spans="87:91" x14ac:dyDescent="0.25">
      <c r="CI2852"/>
      <c r="CJ2852"/>
      <c r="CK2852"/>
      <c r="CL2852"/>
      <c r="CM2852"/>
    </row>
    <row r="2853" spans="87:91" x14ac:dyDescent="0.25">
      <c r="CI2853"/>
      <c r="CJ2853"/>
      <c r="CK2853"/>
      <c r="CL2853"/>
      <c r="CM2853"/>
    </row>
    <row r="2854" spans="87:91" x14ac:dyDescent="0.25">
      <c r="CI2854"/>
      <c r="CJ2854"/>
      <c r="CK2854"/>
      <c r="CL2854"/>
      <c r="CM2854"/>
    </row>
    <row r="2855" spans="87:91" x14ac:dyDescent="0.25">
      <c r="CI2855"/>
      <c r="CJ2855"/>
      <c r="CK2855"/>
      <c r="CL2855"/>
      <c r="CM2855"/>
    </row>
    <row r="2856" spans="87:91" x14ac:dyDescent="0.25">
      <c r="CI2856"/>
      <c r="CJ2856"/>
      <c r="CK2856"/>
      <c r="CL2856"/>
      <c r="CM2856"/>
    </row>
    <row r="2857" spans="87:91" x14ac:dyDescent="0.25">
      <c r="CI2857"/>
      <c r="CJ2857"/>
      <c r="CK2857"/>
      <c r="CL2857"/>
      <c r="CM2857"/>
    </row>
    <row r="2858" spans="87:91" x14ac:dyDescent="0.25">
      <c r="CI2858"/>
      <c r="CJ2858"/>
      <c r="CK2858"/>
      <c r="CL2858"/>
      <c r="CM2858"/>
    </row>
    <row r="2859" spans="87:91" x14ac:dyDescent="0.25">
      <c r="CI2859"/>
      <c r="CJ2859"/>
      <c r="CK2859"/>
      <c r="CL2859"/>
      <c r="CM2859"/>
    </row>
    <row r="2860" spans="87:91" x14ac:dyDescent="0.25">
      <c r="CI2860"/>
      <c r="CJ2860"/>
      <c r="CK2860"/>
      <c r="CL2860"/>
      <c r="CM2860"/>
    </row>
    <row r="2861" spans="87:91" x14ac:dyDescent="0.25">
      <c r="CI2861"/>
      <c r="CJ2861"/>
      <c r="CK2861"/>
      <c r="CL2861"/>
      <c r="CM2861"/>
    </row>
    <row r="2862" spans="87:91" x14ac:dyDescent="0.25">
      <c r="CI2862"/>
      <c r="CJ2862"/>
      <c r="CK2862"/>
      <c r="CL2862"/>
      <c r="CM2862"/>
    </row>
    <row r="2863" spans="87:91" x14ac:dyDescent="0.25">
      <c r="CI2863"/>
      <c r="CJ2863"/>
      <c r="CK2863"/>
      <c r="CL2863"/>
      <c r="CM2863"/>
    </row>
    <row r="2864" spans="87:91" x14ac:dyDescent="0.25">
      <c r="CI2864"/>
      <c r="CJ2864"/>
      <c r="CK2864"/>
      <c r="CL2864"/>
      <c r="CM2864"/>
    </row>
    <row r="2865" spans="87:91" x14ac:dyDescent="0.25">
      <c r="CI2865"/>
      <c r="CJ2865"/>
      <c r="CK2865"/>
      <c r="CL2865"/>
      <c r="CM2865"/>
    </row>
    <row r="2866" spans="87:91" x14ac:dyDescent="0.25">
      <c r="CI2866"/>
      <c r="CJ2866"/>
      <c r="CK2866"/>
      <c r="CL2866"/>
      <c r="CM2866"/>
    </row>
    <row r="2867" spans="87:91" x14ac:dyDescent="0.25">
      <c r="CI2867"/>
      <c r="CJ2867"/>
      <c r="CK2867"/>
      <c r="CL2867"/>
      <c r="CM2867"/>
    </row>
    <row r="2868" spans="87:91" x14ac:dyDescent="0.25">
      <c r="CI2868"/>
      <c r="CJ2868"/>
      <c r="CK2868"/>
      <c r="CL2868"/>
      <c r="CM2868"/>
    </row>
    <row r="2869" spans="87:91" x14ac:dyDescent="0.25">
      <c r="CI2869"/>
      <c r="CJ2869"/>
      <c r="CK2869"/>
      <c r="CL2869"/>
      <c r="CM2869"/>
    </row>
    <row r="2870" spans="87:91" x14ac:dyDescent="0.25">
      <c r="CI2870"/>
      <c r="CJ2870"/>
      <c r="CK2870"/>
      <c r="CL2870"/>
      <c r="CM2870"/>
    </row>
    <row r="2871" spans="87:91" x14ac:dyDescent="0.25">
      <c r="CI2871"/>
      <c r="CJ2871"/>
      <c r="CK2871"/>
      <c r="CL2871"/>
      <c r="CM2871"/>
    </row>
    <row r="2872" spans="87:91" x14ac:dyDescent="0.25">
      <c r="CI2872"/>
      <c r="CJ2872"/>
      <c r="CK2872"/>
      <c r="CL2872"/>
      <c r="CM2872"/>
    </row>
    <row r="2873" spans="87:91" x14ac:dyDescent="0.25">
      <c r="CI2873"/>
      <c r="CJ2873"/>
      <c r="CK2873"/>
      <c r="CL2873"/>
      <c r="CM2873"/>
    </row>
    <row r="2874" spans="87:91" x14ac:dyDescent="0.25">
      <c r="CI2874"/>
      <c r="CJ2874"/>
      <c r="CK2874"/>
      <c r="CL2874"/>
      <c r="CM2874"/>
    </row>
    <row r="2875" spans="87:91" x14ac:dyDescent="0.25">
      <c r="CI2875"/>
      <c r="CJ2875"/>
      <c r="CK2875"/>
      <c r="CL2875"/>
      <c r="CM2875"/>
    </row>
    <row r="2876" spans="87:91" x14ac:dyDescent="0.25">
      <c r="CI2876"/>
      <c r="CJ2876"/>
      <c r="CK2876"/>
      <c r="CL2876"/>
      <c r="CM2876"/>
    </row>
    <row r="2877" spans="87:91" x14ac:dyDescent="0.25">
      <c r="CI2877"/>
      <c r="CJ2877"/>
      <c r="CK2877"/>
      <c r="CL2877"/>
      <c r="CM2877"/>
    </row>
    <row r="2878" spans="87:91" x14ac:dyDescent="0.25">
      <c r="CI2878"/>
      <c r="CJ2878"/>
      <c r="CK2878"/>
      <c r="CL2878"/>
      <c r="CM2878"/>
    </row>
    <row r="2879" spans="87:91" x14ac:dyDescent="0.25">
      <c r="CI2879"/>
      <c r="CJ2879"/>
      <c r="CK2879"/>
      <c r="CL2879"/>
      <c r="CM2879"/>
    </row>
    <row r="2880" spans="87:91" x14ac:dyDescent="0.25">
      <c r="CI2880"/>
      <c r="CJ2880"/>
      <c r="CK2880"/>
      <c r="CL2880"/>
      <c r="CM2880"/>
    </row>
    <row r="2881" spans="87:91" x14ac:dyDescent="0.25">
      <c r="CI2881"/>
      <c r="CJ2881"/>
      <c r="CK2881"/>
      <c r="CL2881"/>
      <c r="CM2881"/>
    </row>
    <row r="2882" spans="87:91" x14ac:dyDescent="0.25">
      <c r="CI2882"/>
      <c r="CJ2882"/>
      <c r="CK2882"/>
      <c r="CL2882"/>
      <c r="CM2882"/>
    </row>
    <row r="2883" spans="87:91" x14ac:dyDescent="0.25">
      <c r="CI2883"/>
      <c r="CJ2883"/>
      <c r="CK2883"/>
      <c r="CL2883"/>
      <c r="CM2883"/>
    </row>
    <row r="2884" spans="87:91" x14ac:dyDescent="0.25">
      <c r="CI2884"/>
      <c r="CJ2884"/>
      <c r="CK2884"/>
      <c r="CL2884"/>
      <c r="CM2884"/>
    </row>
    <row r="2885" spans="87:91" x14ac:dyDescent="0.25">
      <c r="CI2885"/>
      <c r="CJ2885"/>
      <c r="CK2885"/>
      <c r="CL2885"/>
      <c r="CM2885"/>
    </row>
    <row r="2886" spans="87:91" x14ac:dyDescent="0.25">
      <c r="CI2886"/>
      <c r="CJ2886"/>
      <c r="CK2886"/>
      <c r="CL2886"/>
      <c r="CM2886"/>
    </row>
    <row r="2887" spans="87:91" x14ac:dyDescent="0.25">
      <c r="CI2887"/>
      <c r="CJ2887"/>
      <c r="CK2887"/>
      <c r="CL2887"/>
      <c r="CM2887"/>
    </row>
    <row r="2888" spans="87:91" x14ac:dyDescent="0.25">
      <c r="CI2888"/>
      <c r="CJ2888"/>
      <c r="CK2888"/>
      <c r="CL2888"/>
      <c r="CM2888"/>
    </row>
    <row r="2889" spans="87:91" x14ac:dyDescent="0.25">
      <c r="CI2889"/>
      <c r="CJ2889"/>
      <c r="CK2889"/>
      <c r="CL2889"/>
      <c r="CM2889"/>
    </row>
    <row r="2890" spans="87:91" x14ac:dyDescent="0.25">
      <c r="CI2890"/>
      <c r="CJ2890"/>
      <c r="CK2890"/>
      <c r="CL2890"/>
      <c r="CM2890"/>
    </row>
    <row r="2891" spans="87:91" x14ac:dyDescent="0.25">
      <c r="CI2891"/>
      <c r="CJ2891"/>
      <c r="CK2891"/>
      <c r="CL2891"/>
      <c r="CM2891"/>
    </row>
    <row r="2892" spans="87:91" x14ac:dyDescent="0.25">
      <c r="CI2892"/>
      <c r="CJ2892"/>
      <c r="CK2892"/>
      <c r="CL2892"/>
      <c r="CM2892"/>
    </row>
    <row r="2893" spans="87:91" x14ac:dyDescent="0.25">
      <c r="CI2893"/>
      <c r="CJ2893"/>
      <c r="CK2893"/>
      <c r="CL2893"/>
      <c r="CM2893"/>
    </row>
    <row r="2894" spans="87:91" x14ac:dyDescent="0.25">
      <c r="CI2894"/>
      <c r="CJ2894"/>
      <c r="CK2894"/>
      <c r="CL2894"/>
      <c r="CM2894"/>
    </row>
    <row r="2895" spans="87:91" x14ac:dyDescent="0.25">
      <c r="CI2895"/>
      <c r="CJ2895"/>
      <c r="CK2895"/>
      <c r="CL2895"/>
      <c r="CM2895"/>
    </row>
    <row r="2896" spans="87:91" x14ac:dyDescent="0.25">
      <c r="CI2896"/>
      <c r="CJ2896"/>
      <c r="CK2896"/>
      <c r="CL2896"/>
      <c r="CM2896"/>
    </row>
    <row r="2897" spans="87:91" x14ac:dyDescent="0.25">
      <c r="CI2897"/>
      <c r="CJ2897"/>
      <c r="CK2897"/>
      <c r="CL2897"/>
      <c r="CM2897"/>
    </row>
    <row r="2898" spans="87:91" x14ac:dyDescent="0.25">
      <c r="CI2898"/>
      <c r="CJ2898"/>
      <c r="CK2898"/>
      <c r="CL2898"/>
      <c r="CM2898"/>
    </row>
    <row r="2899" spans="87:91" x14ac:dyDescent="0.25">
      <c r="CI2899"/>
      <c r="CJ2899"/>
      <c r="CK2899"/>
      <c r="CL2899"/>
      <c r="CM2899"/>
    </row>
    <row r="2900" spans="87:91" x14ac:dyDescent="0.25">
      <c r="CI2900"/>
      <c r="CJ2900"/>
      <c r="CK2900"/>
      <c r="CL2900"/>
      <c r="CM2900"/>
    </row>
    <row r="2901" spans="87:91" x14ac:dyDescent="0.25">
      <c r="CI2901"/>
      <c r="CJ2901"/>
      <c r="CK2901"/>
      <c r="CL2901"/>
      <c r="CM2901"/>
    </row>
    <row r="2902" spans="87:91" x14ac:dyDescent="0.25">
      <c r="CI2902"/>
      <c r="CJ2902"/>
      <c r="CK2902"/>
      <c r="CL2902"/>
      <c r="CM2902"/>
    </row>
    <row r="2903" spans="87:91" x14ac:dyDescent="0.25">
      <c r="CI2903"/>
      <c r="CJ2903"/>
      <c r="CK2903"/>
      <c r="CL2903"/>
      <c r="CM2903"/>
    </row>
    <row r="2904" spans="87:91" x14ac:dyDescent="0.25">
      <c r="CI2904"/>
      <c r="CJ2904"/>
      <c r="CK2904"/>
      <c r="CL2904"/>
      <c r="CM2904"/>
    </row>
    <row r="2905" spans="87:91" x14ac:dyDescent="0.25">
      <c r="CI2905"/>
      <c r="CJ2905"/>
      <c r="CK2905"/>
      <c r="CL2905"/>
      <c r="CM2905"/>
    </row>
    <row r="2906" spans="87:91" x14ac:dyDescent="0.25">
      <c r="CI2906"/>
      <c r="CJ2906"/>
      <c r="CK2906"/>
      <c r="CL2906"/>
      <c r="CM2906"/>
    </row>
    <row r="2907" spans="87:91" x14ac:dyDescent="0.25">
      <c r="CI2907"/>
      <c r="CJ2907"/>
      <c r="CK2907"/>
      <c r="CL2907"/>
      <c r="CM2907"/>
    </row>
    <row r="2908" spans="87:91" x14ac:dyDescent="0.25">
      <c r="CI2908"/>
      <c r="CJ2908"/>
      <c r="CK2908"/>
      <c r="CL2908"/>
      <c r="CM2908"/>
    </row>
    <row r="2909" spans="87:91" x14ac:dyDescent="0.25">
      <c r="CI2909"/>
      <c r="CJ2909"/>
      <c r="CK2909"/>
      <c r="CL2909"/>
      <c r="CM2909"/>
    </row>
    <row r="2910" spans="87:91" x14ac:dyDescent="0.25">
      <c r="CI2910"/>
      <c r="CJ2910"/>
      <c r="CK2910"/>
      <c r="CL2910"/>
      <c r="CM2910"/>
    </row>
    <row r="2911" spans="87:91" x14ac:dyDescent="0.25">
      <c r="CI2911"/>
      <c r="CJ2911"/>
      <c r="CK2911"/>
      <c r="CL2911"/>
      <c r="CM2911"/>
    </row>
    <row r="2912" spans="87:91" x14ac:dyDescent="0.25">
      <c r="CI2912"/>
      <c r="CJ2912"/>
      <c r="CK2912"/>
      <c r="CL2912"/>
      <c r="CM2912"/>
    </row>
    <row r="2913" spans="87:91" x14ac:dyDescent="0.25">
      <c r="CI2913"/>
      <c r="CJ2913"/>
      <c r="CK2913"/>
      <c r="CL2913"/>
      <c r="CM2913"/>
    </row>
    <row r="2914" spans="87:91" x14ac:dyDescent="0.25">
      <c r="CI2914"/>
      <c r="CJ2914"/>
      <c r="CK2914"/>
      <c r="CL2914"/>
      <c r="CM2914"/>
    </row>
    <row r="2915" spans="87:91" x14ac:dyDescent="0.25">
      <c r="CI2915"/>
      <c r="CJ2915"/>
      <c r="CK2915"/>
      <c r="CL2915"/>
      <c r="CM2915"/>
    </row>
    <row r="2916" spans="87:91" x14ac:dyDescent="0.25">
      <c r="CI2916"/>
      <c r="CJ2916"/>
      <c r="CK2916"/>
      <c r="CL2916"/>
      <c r="CM2916"/>
    </row>
    <row r="2917" spans="87:91" x14ac:dyDescent="0.25">
      <c r="CI2917"/>
      <c r="CJ2917"/>
      <c r="CK2917"/>
      <c r="CL2917"/>
      <c r="CM2917"/>
    </row>
    <row r="2918" spans="87:91" x14ac:dyDescent="0.25">
      <c r="CI2918"/>
      <c r="CJ2918"/>
      <c r="CK2918"/>
      <c r="CL2918"/>
      <c r="CM2918"/>
    </row>
    <row r="2919" spans="87:91" x14ac:dyDescent="0.25">
      <c r="CI2919"/>
      <c r="CJ2919"/>
      <c r="CK2919"/>
      <c r="CL2919"/>
      <c r="CM2919"/>
    </row>
    <row r="2920" spans="87:91" x14ac:dyDescent="0.25">
      <c r="CI2920"/>
      <c r="CJ2920"/>
      <c r="CK2920"/>
      <c r="CL2920"/>
      <c r="CM2920"/>
    </row>
    <row r="2921" spans="87:91" x14ac:dyDescent="0.25">
      <c r="CI2921"/>
      <c r="CJ2921"/>
      <c r="CK2921"/>
      <c r="CL2921"/>
      <c r="CM2921"/>
    </row>
    <row r="2922" spans="87:91" x14ac:dyDescent="0.25">
      <c r="CI2922"/>
      <c r="CJ2922"/>
      <c r="CK2922"/>
      <c r="CL2922"/>
      <c r="CM2922"/>
    </row>
    <row r="2923" spans="87:91" x14ac:dyDescent="0.25">
      <c r="CI2923"/>
      <c r="CJ2923"/>
      <c r="CK2923"/>
      <c r="CL2923"/>
      <c r="CM2923"/>
    </row>
    <row r="2924" spans="87:91" x14ac:dyDescent="0.25">
      <c r="CI2924"/>
      <c r="CJ2924"/>
      <c r="CK2924"/>
      <c r="CL2924"/>
      <c r="CM2924"/>
    </row>
    <row r="2925" spans="87:91" x14ac:dyDescent="0.25">
      <c r="CI2925"/>
      <c r="CJ2925"/>
      <c r="CK2925"/>
      <c r="CL2925"/>
      <c r="CM2925"/>
    </row>
    <row r="2926" spans="87:91" x14ac:dyDescent="0.25">
      <c r="CI2926"/>
      <c r="CJ2926"/>
      <c r="CK2926"/>
      <c r="CL2926"/>
      <c r="CM2926"/>
    </row>
    <row r="2927" spans="87:91" x14ac:dyDescent="0.25">
      <c r="CI2927"/>
      <c r="CJ2927"/>
      <c r="CK2927"/>
      <c r="CL2927"/>
      <c r="CM2927"/>
    </row>
    <row r="2928" spans="87:91" x14ac:dyDescent="0.25">
      <c r="CI2928"/>
      <c r="CJ2928"/>
      <c r="CK2928"/>
      <c r="CL2928"/>
      <c r="CM2928"/>
    </row>
    <row r="2929" spans="87:91" x14ac:dyDescent="0.25">
      <c r="CI2929"/>
      <c r="CJ2929"/>
      <c r="CK2929"/>
      <c r="CL2929"/>
      <c r="CM2929"/>
    </row>
    <row r="2930" spans="87:91" x14ac:dyDescent="0.25">
      <c r="CI2930"/>
      <c r="CJ2930"/>
      <c r="CK2930"/>
      <c r="CL2930"/>
      <c r="CM2930"/>
    </row>
    <row r="2931" spans="87:91" x14ac:dyDescent="0.25">
      <c r="CI2931"/>
      <c r="CJ2931"/>
      <c r="CK2931"/>
      <c r="CL2931"/>
      <c r="CM2931"/>
    </row>
    <row r="2932" spans="87:91" x14ac:dyDescent="0.25">
      <c r="CI2932"/>
      <c r="CJ2932"/>
      <c r="CK2932"/>
      <c r="CL2932"/>
      <c r="CM2932"/>
    </row>
    <row r="2933" spans="87:91" x14ac:dyDescent="0.25">
      <c r="CI2933"/>
      <c r="CJ2933"/>
      <c r="CK2933"/>
      <c r="CL2933"/>
      <c r="CM2933"/>
    </row>
    <row r="2934" spans="87:91" x14ac:dyDescent="0.25">
      <c r="CI2934"/>
      <c r="CJ2934"/>
      <c r="CK2934"/>
      <c r="CL2934"/>
      <c r="CM2934"/>
    </row>
    <row r="2935" spans="87:91" x14ac:dyDescent="0.25">
      <c r="CI2935"/>
      <c r="CJ2935"/>
      <c r="CK2935"/>
      <c r="CL2935"/>
      <c r="CM2935"/>
    </row>
    <row r="2936" spans="87:91" x14ac:dyDescent="0.25">
      <c r="CI2936"/>
      <c r="CJ2936"/>
      <c r="CK2936"/>
      <c r="CL2936"/>
      <c r="CM2936"/>
    </row>
    <row r="2937" spans="87:91" x14ac:dyDescent="0.25">
      <c r="CI2937"/>
      <c r="CJ2937"/>
      <c r="CK2937"/>
      <c r="CL2937"/>
      <c r="CM2937"/>
    </row>
    <row r="2938" spans="87:91" x14ac:dyDescent="0.25">
      <c r="CI2938"/>
      <c r="CJ2938"/>
      <c r="CK2938"/>
      <c r="CL2938"/>
      <c r="CM2938"/>
    </row>
    <row r="2939" spans="87:91" x14ac:dyDescent="0.25">
      <c r="CI2939"/>
      <c r="CJ2939"/>
      <c r="CK2939"/>
      <c r="CL2939"/>
      <c r="CM2939"/>
    </row>
    <row r="2940" spans="87:91" x14ac:dyDescent="0.25">
      <c r="CI2940"/>
      <c r="CJ2940"/>
      <c r="CK2940"/>
      <c r="CL2940"/>
      <c r="CM2940"/>
    </row>
    <row r="2941" spans="87:91" x14ac:dyDescent="0.25">
      <c r="CI2941"/>
      <c r="CJ2941"/>
      <c r="CK2941"/>
      <c r="CL2941"/>
      <c r="CM2941"/>
    </row>
    <row r="2942" spans="87:91" x14ac:dyDescent="0.25">
      <c r="CI2942"/>
      <c r="CJ2942"/>
      <c r="CK2942"/>
      <c r="CL2942"/>
      <c r="CM2942"/>
    </row>
    <row r="2943" spans="87:91" x14ac:dyDescent="0.25">
      <c r="CI2943"/>
      <c r="CJ2943"/>
      <c r="CK2943"/>
      <c r="CL2943"/>
      <c r="CM2943"/>
    </row>
    <row r="2944" spans="87:91" x14ac:dyDescent="0.25">
      <c r="CI2944"/>
      <c r="CJ2944"/>
      <c r="CK2944"/>
      <c r="CL2944"/>
      <c r="CM2944"/>
    </row>
    <row r="2945" spans="87:91" x14ac:dyDescent="0.25">
      <c r="CI2945"/>
      <c r="CJ2945"/>
      <c r="CK2945"/>
      <c r="CL2945"/>
      <c r="CM2945"/>
    </row>
    <row r="2946" spans="87:91" x14ac:dyDescent="0.25">
      <c r="CI2946"/>
      <c r="CJ2946"/>
      <c r="CK2946"/>
      <c r="CL2946"/>
      <c r="CM2946"/>
    </row>
    <row r="2947" spans="87:91" x14ac:dyDescent="0.25">
      <c r="CI2947"/>
      <c r="CJ2947"/>
      <c r="CK2947"/>
      <c r="CL2947"/>
      <c r="CM2947"/>
    </row>
    <row r="2948" spans="87:91" x14ac:dyDescent="0.25">
      <c r="CI2948"/>
      <c r="CJ2948"/>
      <c r="CK2948"/>
      <c r="CL2948"/>
      <c r="CM2948"/>
    </row>
    <row r="2949" spans="87:91" x14ac:dyDescent="0.25">
      <c r="CI2949"/>
      <c r="CJ2949"/>
      <c r="CK2949"/>
      <c r="CL2949"/>
      <c r="CM2949"/>
    </row>
    <row r="2950" spans="87:91" x14ac:dyDescent="0.25">
      <c r="CI2950"/>
      <c r="CJ2950"/>
      <c r="CK2950"/>
      <c r="CL2950"/>
      <c r="CM2950"/>
    </row>
    <row r="2951" spans="87:91" x14ac:dyDescent="0.25">
      <c r="CI2951"/>
      <c r="CJ2951"/>
      <c r="CK2951"/>
      <c r="CL2951"/>
      <c r="CM2951"/>
    </row>
    <row r="2952" spans="87:91" x14ac:dyDescent="0.25">
      <c r="CI2952"/>
      <c r="CJ2952"/>
      <c r="CK2952"/>
      <c r="CL2952"/>
      <c r="CM2952"/>
    </row>
    <row r="2953" spans="87:91" x14ac:dyDescent="0.25">
      <c r="CI2953"/>
      <c r="CJ2953"/>
      <c r="CK2953"/>
      <c r="CL2953"/>
      <c r="CM2953"/>
    </row>
    <row r="2954" spans="87:91" x14ac:dyDescent="0.25">
      <c r="CI2954"/>
      <c r="CJ2954"/>
      <c r="CK2954"/>
      <c r="CL2954"/>
      <c r="CM2954"/>
    </row>
    <row r="2955" spans="87:91" x14ac:dyDescent="0.25">
      <c r="CI2955"/>
      <c r="CJ2955"/>
      <c r="CK2955"/>
      <c r="CL2955"/>
      <c r="CM2955"/>
    </row>
    <row r="2956" spans="87:91" x14ac:dyDescent="0.25">
      <c r="CI2956"/>
      <c r="CJ2956"/>
      <c r="CK2956"/>
      <c r="CL2956"/>
      <c r="CM2956"/>
    </row>
    <row r="2957" spans="87:91" x14ac:dyDescent="0.25">
      <c r="CI2957"/>
      <c r="CJ2957"/>
      <c r="CK2957"/>
      <c r="CL2957"/>
      <c r="CM2957"/>
    </row>
    <row r="2958" spans="87:91" x14ac:dyDescent="0.25">
      <c r="CI2958"/>
      <c r="CJ2958"/>
      <c r="CK2958"/>
      <c r="CL2958"/>
      <c r="CM2958"/>
    </row>
    <row r="2959" spans="87:91" x14ac:dyDescent="0.25">
      <c r="CI2959"/>
      <c r="CJ2959"/>
      <c r="CK2959"/>
      <c r="CL2959"/>
      <c r="CM2959"/>
    </row>
    <row r="2960" spans="87:91" x14ac:dyDescent="0.25">
      <c r="CI2960"/>
      <c r="CJ2960"/>
      <c r="CK2960"/>
      <c r="CL2960"/>
      <c r="CM2960"/>
    </row>
    <row r="2961" spans="87:91" x14ac:dyDescent="0.25">
      <c r="CI2961"/>
      <c r="CJ2961"/>
      <c r="CK2961"/>
      <c r="CL2961"/>
      <c r="CM2961"/>
    </row>
    <row r="2962" spans="87:91" x14ac:dyDescent="0.25">
      <c r="CI2962"/>
      <c r="CJ2962"/>
      <c r="CK2962"/>
      <c r="CL2962"/>
      <c r="CM2962"/>
    </row>
    <row r="2963" spans="87:91" x14ac:dyDescent="0.25">
      <c r="CI2963"/>
      <c r="CJ2963"/>
      <c r="CK2963"/>
      <c r="CL2963"/>
      <c r="CM2963"/>
    </row>
    <row r="2964" spans="87:91" x14ac:dyDescent="0.25">
      <c r="CI2964"/>
      <c r="CJ2964"/>
      <c r="CK2964"/>
      <c r="CL2964"/>
      <c r="CM2964"/>
    </row>
    <row r="2965" spans="87:91" x14ac:dyDescent="0.25">
      <c r="CI2965"/>
      <c r="CJ2965"/>
      <c r="CK2965"/>
      <c r="CL2965"/>
      <c r="CM2965"/>
    </row>
    <row r="2966" spans="87:91" x14ac:dyDescent="0.25">
      <c r="CI2966"/>
      <c r="CJ2966"/>
      <c r="CK2966"/>
      <c r="CL2966"/>
      <c r="CM2966"/>
    </row>
    <row r="2967" spans="87:91" x14ac:dyDescent="0.25">
      <c r="CI2967"/>
      <c r="CJ2967"/>
      <c r="CK2967"/>
      <c r="CL2967"/>
      <c r="CM2967"/>
    </row>
    <row r="2968" spans="87:91" x14ac:dyDescent="0.25">
      <c r="CI2968"/>
      <c r="CJ2968"/>
      <c r="CK2968"/>
      <c r="CL2968"/>
      <c r="CM2968"/>
    </row>
    <row r="2969" spans="87:91" x14ac:dyDescent="0.25">
      <c r="CI2969"/>
      <c r="CJ2969"/>
      <c r="CK2969"/>
      <c r="CL2969"/>
      <c r="CM2969"/>
    </row>
    <row r="2970" spans="87:91" x14ac:dyDescent="0.25">
      <c r="CI2970"/>
      <c r="CJ2970"/>
      <c r="CK2970"/>
      <c r="CL2970"/>
      <c r="CM2970"/>
    </row>
    <row r="2971" spans="87:91" x14ac:dyDescent="0.25">
      <c r="CI2971"/>
      <c r="CJ2971"/>
      <c r="CK2971"/>
      <c r="CL2971"/>
      <c r="CM2971"/>
    </row>
    <row r="2972" spans="87:91" x14ac:dyDescent="0.25">
      <c r="CI2972"/>
      <c r="CJ2972"/>
      <c r="CK2972"/>
      <c r="CL2972"/>
      <c r="CM2972"/>
    </row>
    <row r="2973" spans="87:91" x14ac:dyDescent="0.25">
      <c r="CI2973"/>
      <c r="CJ2973"/>
      <c r="CK2973"/>
      <c r="CL2973"/>
      <c r="CM2973"/>
    </row>
    <row r="2974" spans="87:91" x14ac:dyDescent="0.25">
      <c r="CI2974"/>
      <c r="CJ2974"/>
      <c r="CK2974"/>
      <c r="CL2974"/>
      <c r="CM2974"/>
    </row>
    <row r="2975" spans="87:91" x14ac:dyDescent="0.25">
      <c r="CI2975"/>
      <c r="CJ2975"/>
      <c r="CK2975"/>
      <c r="CL2975"/>
      <c r="CM2975"/>
    </row>
    <row r="2976" spans="87:91" x14ac:dyDescent="0.25">
      <c r="CI2976"/>
      <c r="CJ2976"/>
      <c r="CK2976"/>
      <c r="CL2976"/>
      <c r="CM2976"/>
    </row>
    <row r="2977" spans="87:91" x14ac:dyDescent="0.25">
      <c r="CI2977"/>
      <c r="CJ2977"/>
      <c r="CK2977"/>
      <c r="CL2977"/>
      <c r="CM2977"/>
    </row>
    <row r="2978" spans="87:91" x14ac:dyDescent="0.25">
      <c r="CI2978"/>
      <c r="CJ2978"/>
      <c r="CK2978"/>
      <c r="CL2978"/>
      <c r="CM2978"/>
    </row>
    <row r="2979" spans="87:91" x14ac:dyDescent="0.25">
      <c r="CI2979"/>
      <c r="CJ2979"/>
      <c r="CK2979"/>
      <c r="CL2979"/>
      <c r="CM2979"/>
    </row>
    <row r="2980" spans="87:91" x14ac:dyDescent="0.25">
      <c r="CI2980"/>
      <c r="CJ2980"/>
      <c r="CK2980"/>
      <c r="CL2980"/>
      <c r="CM2980"/>
    </row>
    <row r="2981" spans="87:91" x14ac:dyDescent="0.25">
      <c r="CI2981"/>
      <c r="CJ2981"/>
      <c r="CK2981"/>
      <c r="CL2981"/>
      <c r="CM2981"/>
    </row>
    <row r="2982" spans="87:91" x14ac:dyDescent="0.25">
      <c r="CI2982"/>
      <c r="CJ2982"/>
      <c r="CK2982"/>
      <c r="CL2982"/>
      <c r="CM2982"/>
    </row>
    <row r="2983" spans="87:91" x14ac:dyDescent="0.25">
      <c r="CI2983"/>
      <c r="CJ2983"/>
      <c r="CK2983"/>
      <c r="CL2983"/>
      <c r="CM2983"/>
    </row>
    <row r="2984" spans="87:91" x14ac:dyDescent="0.25">
      <c r="CI2984"/>
      <c r="CJ2984"/>
      <c r="CK2984"/>
      <c r="CL2984"/>
      <c r="CM2984"/>
    </row>
    <row r="2985" spans="87:91" x14ac:dyDescent="0.25">
      <c r="CI2985"/>
      <c r="CJ2985"/>
      <c r="CK2985"/>
      <c r="CL2985"/>
      <c r="CM2985"/>
    </row>
    <row r="2986" spans="87:91" x14ac:dyDescent="0.25">
      <c r="CI2986"/>
      <c r="CJ2986"/>
      <c r="CK2986"/>
      <c r="CL2986"/>
      <c r="CM2986"/>
    </row>
    <row r="2987" spans="87:91" x14ac:dyDescent="0.25">
      <c r="CI2987"/>
      <c r="CJ2987"/>
      <c r="CK2987"/>
      <c r="CL2987"/>
      <c r="CM2987"/>
    </row>
    <row r="2988" spans="87:91" x14ac:dyDescent="0.25">
      <c r="CI2988"/>
      <c r="CJ2988"/>
      <c r="CK2988"/>
      <c r="CL2988"/>
      <c r="CM2988"/>
    </row>
    <row r="2989" spans="87:91" x14ac:dyDescent="0.25">
      <c r="CI2989"/>
      <c r="CJ2989"/>
      <c r="CK2989"/>
      <c r="CL2989"/>
      <c r="CM2989"/>
    </row>
    <row r="2990" spans="87:91" x14ac:dyDescent="0.25">
      <c r="CI2990"/>
      <c r="CJ2990"/>
      <c r="CK2990"/>
      <c r="CL2990"/>
      <c r="CM2990"/>
    </row>
    <row r="2991" spans="87:91" x14ac:dyDescent="0.25">
      <c r="CI2991"/>
      <c r="CJ2991"/>
      <c r="CK2991"/>
      <c r="CL2991"/>
      <c r="CM2991"/>
    </row>
    <row r="2992" spans="87:91" x14ac:dyDescent="0.25">
      <c r="CI2992"/>
      <c r="CJ2992"/>
      <c r="CK2992"/>
      <c r="CL2992"/>
      <c r="CM2992"/>
    </row>
    <row r="2993" spans="87:91" x14ac:dyDescent="0.25">
      <c r="CI2993"/>
      <c r="CJ2993"/>
      <c r="CK2993"/>
      <c r="CL2993"/>
      <c r="CM2993"/>
    </row>
    <row r="2994" spans="87:91" x14ac:dyDescent="0.25">
      <c r="CI2994"/>
      <c r="CJ2994"/>
      <c r="CK2994"/>
      <c r="CL2994"/>
      <c r="CM2994"/>
    </row>
    <row r="2995" spans="87:91" x14ac:dyDescent="0.25">
      <c r="CI2995"/>
      <c r="CJ2995"/>
      <c r="CK2995"/>
      <c r="CL2995"/>
      <c r="CM2995"/>
    </row>
    <row r="2996" spans="87:91" x14ac:dyDescent="0.25">
      <c r="CI2996"/>
      <c r="CJ2996"/>
      <c r="CK2996"/>
      <c r="CL2996"/>
      <c r="CM2996"/>
    </row>
    <row r="2997" spans="87:91" x14ac:dyDescent="0.25">
      <c r="CI2997"/>
      <c r="CJ2997"/>
      <c r="CK2997"/>
      <c r="CL2997"/>
      <c r="CM2997"/>
    </row>
    <row r="2998" spans="87:91" x14ac:dyDescent="0.25">
      <c r="CI2998"/>
      <c r="CJ2998"/>
      <c r="CK2998"/>
      <c r="CL2998"/>
      <c r="CM2998"/>
    </row>
    <row r="2999" spans="87:91" x14ac:dyDescent="0.25">
      <c r="CI2999"/>
      <c r="CJ2999"/>
      <c r="CK2999"/>
      <c r="CL2999"/>
      <c r="CM2999"/>
    </row>
    <row r="3000" spans="87:91" x14ac:dyDescent="0.25">
      <c r="CI3000"/>
      <c r="CJ3000"/>
      <c r="CK3000"/>
      <c r="CL3000"/>
      <c r="CM3000"/>
    </row>
    <row r="3001" spans="87:91" x14ac:dyDescent="0.25">
      <c r="CI3001"/>
      <c r="CJ3001"/>
      <c r="CK3001"/>
      <c r="CL3001"/>
      <c r="CM3001"/>
    </row>
    <row r="3002" spans="87:91" x14ac:dyDescent="0.25">
      <c r="CI3002"/>
      <c r="CJ3002"/>
      <c r="CK3002"/>
      <c r="CL3002"/>
      <c r="CM3002"/>
    </row>
    <row r="3003" spans="87:91" x14ac:dyDescent="0.25">
      <c r="CI3003"/>
      <c r="CJ3003"/>
      <c r="CK3003"/>
      <c r="CL3003"/>
      <c r="CM3003"/>
    </row>
    <row r="3004" spans="87:91" x14ac:dyDescent="0.25">
      <c r="CI3004"/>
      <c r="CJ3004"/>
      <c r="CK3004"/>
      <c r="CL3004"/>
      <c r="CM3004"/>
    </row>
    <row r="3005" spans="87:91" x14ac:dyDescent="0.25">
      <c r="CI3005"/>
      <c r="CJ3005"/>
      <c r="CK3005"/>
      <c r="CL3005"/>
      <c r="CM3005"/>
    </row>
    <row r="3006" spans="87:91" x14ac:dyDescent="0.25">
      <c r="CI3006"/>
      <c r="CJ3006"/>
      <c r="CK3006"/>
      <c r="CL3006"/>
      <c r="CM3006"/>
    </row>
    <row r="3007" spans="87:91" x14ac:dyDescent="0.25">
      <c r="CI3007"/>
      <c r="CJ3007"/>
      <c r="CK3007"/>
      <c r="CL3007"/>
      <c r="CM3007"/>
    </row>
    <row r="3008" spans="87:91" x14ac:dyDescent="0.25">
      <c r="CI3008"/>
      <c r="CJ3008"/>
      <c r="CK3008"/>
      <c r="CL3008"/>
      <c r="CM3008"/>
    </row>
    <row r="3009" spans="87:91" x14ac:dyDescent="0.25">
      <c r="CI3009"/>
      <c r="CJ3009"/>
      <c r="CK3009"/>
      <c r="CL3009"/>
      <c r="CM3009"/>
    </row>
    <row r="3010" spans="87:91" x14ac:dyDescent="0.25">
      <c r="CI3010"/>
      <c r="CJ3010"/>
      <c r="CK3010"/>
      <c r="CL3010"/>
      <c r="CM3010"/>
    </row>
    <row r="3011" spans="87:91" x14ac:dyDescent="0.25">
      <c r="CI3011"/>
      <c r="CJ3011"/>
      <c r="CK3011"/>
      <c r="CL3011"/>
      <c r="CM3011"/>
    </row>
    <row r="3012" spans="87:91" x14ac:dyDescent="0.25">
      <c r="CI3012"/>
      <c r="CJ3012"/>
      <c r="CK3012"/>
      <c r="CL3012"/>
      <c r="CM3012"/>
    </row>
    <row r="3013" spans="87:91" x14ac:dyDescent="0.25">
      <c r="CI3013"/>
      <c r="CJ3013"/>
      <c r="CK3013"/>
      <c r="CL3013"/>
      <c r="CM3013"/>
    </row>
    <row r="3014" spans="87:91" x14ac:dyDescent="0.25">
      <c r="CI3014"/>
      <c r="CJ3014"/>
      <c r="CK3014"/>
      <c r="CL3014"/>
      <c r="CM3014"/>
    </row>
    <row r="3015" spans="87:91" x14ac:dyDescent="0.25">
      <c r="CI3015"/>
      <c r="CJ3015"/>
      <c r="CK3015"/>
      <c r="CL3015"/>
      <c r="CM3015"/>
    </row>
    <row r="3016" spans="87:91" x14ac:dyDescent="0.25">
      <c r="CI3016"/>
      <c r="CJ3016"/>
      <c r="CK3016"/>
      <c r="CL3016"/>
      <c r="CM3016"/>
    </row>
    <row r="3017" spans="87:91" x14ac:dyDescent="0.25">
      <c r="CI3017"/>
      <c r="CJ3017"/>
      <c r="CK3017"/>
      <c r="CL3017"/>
      <c r="CM3017"/>
    </row>
    <row r="3018" spans="87:91" x14ac:dyDescent="0.25">
      <c r="CI3018"/>
      <c r="CJ3018"/>
      <c r="CK3018"/>
      <c r="CL3018"/>
      <c r="CM3018"/>
    </row>
    <row r="3019" spans="87:91" x14ac:dyDescent="0.25">
      <c r="CI3019"/>
      <c r="CJ3019"/>
      <c r="CK3019"/>
      <c r="CL3019"/>
      <c r="CM3019"/>
    </row>
    <row r="3020" spans="87:91" x14ac:dyDescent="0.25">
      <c r="CI3020"/>
      <c r="CJ3020"/>
      <c r="CK3020"/>
      <c r="CL3020"/>
      <c r="CM3020"/>
    </row>
    <row r="3021" spans="87:91" x14ac:dyDescent="0.25">
      <c r="CI3021"/>
      <c r="CJ3021"/>
      <c r="CK3021"/>
      <c r="CL3021"/>
      <c r="CM3021"/>
    </row>
    <row r="3022" spans="87:91" x14ac:dyDescent="0.25">
      <c r="CI3022"/>
      <c r="CJ3022"/>
      <c r="CK3022"/>
      <c r="CL3022"/>
      <c r="CM3022"/>
    </row>
    <row r="3023" spans="87:91" x14ac:dyDescent="0.25">
      <c r="CI3023"/>
      <c r="CJ3023"/>
      <c r="CK3023"/>
      <c r="CL3023"/>
      <c r="CM3023"/>
    </row>
    <row r="3024" spans="87:91" x14ac:dyDescent="0.25">
      <c r="CI3024"/>
      <c r="CJ3024"/>
      <c r="CK3024"/>
      <c r="CL3024"/>
      <c r="CM3024"/>
    </row>
    <row r="3025" spans="87:91" x14ac:dyDescent="0.25">
      <c r="CI3025"/>
      <c r="CJ3025"/>
      <c r="CK3025"/>
      <c r="CL3025"/>
      <c r="CM3025"/>
    </row>
    <row r="3026" spans="87:91" x14ac:dyDescent="0.25">
      <c r="CI3026"/>
      <c r="CJ3026"/>
      <c r="CK3026"/>
      <c r="CL3026"/>
      <c r="CM3026"/>
    </row>
    <row r="3027" spans="87:91" x14ac:dyDescent="0.25">
      <c r="CI3027"/>
      <c r="CJ3027"/>
      <c r="CK3027"/>
      <c r="CL3027"/>
      <c r="CM3027"/>
    </row>
    <row r="3028" spans="87:91" x14ac:dyDescent="0.25">
      <c r="CI3028"/>
      <c r="CJ3028"/>
      <c r="CK3028"/>
      <c r="CL3028"/>
      <c r="CM3028"/>
    </row>
    <row r="3029" spans="87:91" x14ac:dyDescent="0.25">
      <c r="CI3029"/>
      <c r="CJ3029"/>
      <c r="CK3029"/>
      <c r="CL3029"/>
      <c r="CM3029"/>
    </row>
    <row r="3030" spans="87:91" x14ac:dyDescent="0.25">
      <c r="CI3030"/>
      <c r="CJ3030"/>
      <c r="CK3030"/>
      <c r="CL3030"/>
      <c r="CM3030"/>
    </row>
  </sheetData>
  <autoFilter ref="A2:BV825">
    <sortState ref="A3:QK825">
      <sortCondition ref="A2:A825"/>
    </sortState>
  </autoFilter>
  <mergeCells count="6">
    <mergeCell ref="BD1:BV1"/>
    <mergeCell ref="V1:AB1"/>
    <mergeCell ref="AC1:AI1"/>
    <mergeCell ref="AJ1:AP1"/>
    <mergeCell ref="AQ1:AV1"/>
    <mergeCell ref="AX1:B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24"/>
  <sheetViews>
    <sheetView tabSelected="1" workbookViewId="0">
      <selection activeCell="D9" sqref="D9"/>
    </sheetView>
  </sheetViews>
  <sheetFormatPr baseColWidth="10" defaultRowHeight="15" x14ac:dyDescent="0.25"/>
  <sheetData>
    <row r="1" spans="2:13" ht="15.75" thickBot="1" x14ac:dyDescent="0.3"/>
    <row r="2" spans="2:13" ht="30.75" thickBot="1" x14ac:dyDescent="0.3">
      <c r="B2" s="270" t="s">
        <v>1722</v>
      </c>
      <c r="C2" s="271" t="s">
        <v>1723</v>
      </c>
      <c r="D2" s="271" t="s">
        <v>1544</v>
      </c>
      <c r="E2" s="271" t="s">
        <v>1724</v>
      </c>
      <c r="F2" s="271" t="s">
        <v>1546</v>
      </c>
      <c r="G2" s="271" t="s">
        <v>1725</v>
      </c>
      <c r="H2" s="271" t="s">
        <v>1548</v>
      </c>
      <c r="I2" s="271" t="s">
        <v>1733</v>
      </c>
      <c r="J2" s="271" t="s">
        <v>1550</v>
      </c>
      <c r="M2" s="10" t="s">
        <v>1736</v>
      </c>
    </row>
    <row r="3" spans="2:13" ht="15.75" thickBot="1" x14ac:dyDescent="0.3">
      <c r="B3" s="285" t="s">
        <v>1726</v>
      </c>
      <c r="C3" s="272" t="s">
        <v>1727</v>
      </c>
      <c r="D3" s="272">
        <v>2.02</v>
      </c>
      <c r="E3" s="272">
        <v>10.1</v>
      </c>
      <c r="F3" s="272">
        <v>1.9</v>
      </c>
      <c r="G3" s="272">
        <v>18.05</v>
      </c>
      <c r="H3" s="272">
        <v>160.19999999999999</v>
      </c>
      <c r="I3" s="272">
        <v>3.125</v>
      </c>
      <c r="J3" s="272">
        <v>1.0149999999999999</v>
      </c>
      <c r="M3">
        <v>450.72695035460993</v>
      </c>
    </row>
    <row r="4" spans="2:13" ht="15.75" thickBot="1" x14ac:dyDescent="0.3">
      <c r="B4" s="286"/>
      <c r="C4" s="272" t="s">
        <v>1709</v>
      </c>
      <c r="D4" s="272">
        <v>2</v>
      </c>
      <c r="E4" s="272">
        <v>10</v>
      </c>
      <c r="F4" s="272">
        <v>4.3</v>
      </c>
      <c r="G4" s="272">
        <v>18.05</v>
      </c>
      <c r="H4" s="272">
        <v>148.69999999999999</v>
      </c>
      <c r="I4" s="272">
        <v>3.125</v>
      </c>
      <c r="J4" s="272">
        <v>0.90300000000000002</v>
      </c>
      <c r="M4">
        <v>450.72695035460993</v>
      </c>
    </row>
    <row r="5" spans="2:13" ht="15.75" thickBot="1" x14ac:dyDescent="0.3">
      <c r="B5" s="286"/>
      <c r="C5" s="272" t="s">
        <v>1728</v>
      </c>
      <c r="D5" s="272">
        <v>2.0099999999999998</v>
      </c>
      <c r="E5" s="272">
        <v>10.050000000000001</v>
      </c>
      <c r="F5" s="272">
        <v>3.0999999999999996</v>
      </c>
      <c r="G5" s="272">
        <v>18.05</v>
      </c>
      <c r="H5" s="272">
        <v>154.44999999999999</v>
      </c>
      <c r="I5" s="272">
        <v>3.125</v>
      </c>
      <c r="J5" s="272">
        <v>0.95899999999999996</v>
      </c>
      <c r="M5">
        <v>450.72695035460993</v>
      </c>
    </row>
    <row r="6" spans="2:13" ht="15.75" thickBot="1" x14ac:dyDescent="0.3">
      <c r="B6" s="287"/>
      <c r="C6" s="272" t="s">
        <v>1729</v>
      </c>
      <c r="D6" s="272">
        <v>0.36</v>
      </c>
      <c r="E6" s="272">
        <v>1.8</v>
      </c>
      <c r="F6" s="272">
        <v>10.3</v>
      </c>
      <c r="G6" s="272">
        <v>18.05</v>
      </c>
      <c r="H6" s="272">
        <v>311.5</v>
      </c>
      <c r="I6" s="272">
        <v>3.125</v>
      </c>
      <c r="J6" s="272">
        <v>0.28499999999999998</v>
      </c>
      <c r="M6">
        <v>614.62765957446811</v>
      </c>
    </row>
    <row r="7" spans="2:13" ht="15.75" thickBot="1" x14ac:dyDescent="0.3">
      <c r="B7" s="288" t="s">
        <v>1730</v>
      </c>
      <c r="C7" s="289"/>
      <c r="D7" s="272">
        <v>2.8800000000000002E-3</v>
      </c>
      <c r="E7" s="272">
        <v>3.2000000000000002E-3</v>
      </c>
      <c r="F7" s="272">
        <v>7.5000000000000002E-4</v>
      </c>
      <c r="G7" s="272">
        <v>4.0000000000000003E-5</v>
      </c>
      <c r="H7" s="272">
        <v>6.7999999999999996E-3</v>
      </c>
      <c r="I7" s="272">
        <v>2.64</v>
      </c>
      <c r="J7" s="272">
        <v>1.4999999999999999E-2</v>
      </c>
      <c r="M7">
        <v>450.72695035460993</v>
      </c>
    </row>
    <row r="8" spans="2:13" ht="15.75" thickBot="1" x14ac:dyDescent="0.3">
      <c r="B8" s="288" t="s">
        <v>1731</v>
      </c>
      <c r="C8" s="289"/>
      <c r="D8" s="272">
        <v>0.36</v>
      </c>
      <c r="E8" s="272">
        <v>1.8</v>
      </c>
      <c r="F8" s="272">
        <v>10.3</v>
      </c>
      <c r="G8" s="272">
        <v>18.05</v>
      </c>
      <c r="H8" s="272">
        <v>311.5</v>
      </c>
      <c r="I8" s="272">
        <v>3.125</v>
      </c>
      <c r="J8" s="272">
        <v>0.28499999999999998</v>
      </c>
      <c r="M8">
        <v>450.72695035460993</v>
      </c>
    </row>
    <row r="9" spans="2:13" ht="15.75" thickBot="1" x14ac:dyDescent="0.3">
      <c r="B9" s="288" t="s">
        <v>1732</v>
      </c>
      <c r="C9" s="289"/>
      <c r="D9" s="272">
        <v>0.19635697419693701</v>
      </c>
      <c r="E9" s="272">
        <v>0.19635697419693701</v>
      </c>
      <c r="F9" s="272">
        <v>1.22072799074218</v>
      </c>
      <c r="G9" s="272">
        <v>1E-4</v>
      </c>
      <c r="H9" s="272">
        <v>0.64</v>
      </c>
      <c r="I9" s="272">
        <v>1920</v>
      </c>
      <c r="J9" s="272">
        <v>0.17599999999999999</v>
      </c>
      <c r="M9">
        <v>450.72695035460993</v>
      </c>
    </row>
    <row r="10" spans="2:13" x14ac:dyDescent="0.25">
      <c r="M10">
        <v>450.72695035460993</v>
      </c>
    </row>
    <row r="11" spans="2:13" x14ac:dyDescent="0.25">
      <c r="B11" s="290" t="s">
        <v>1737</v>
      </c>
      <c r="C11" s="290"/>
      <c r="D11" s="290"/>
      <c r="E11" s="290"/>
      <c r="F11" s="290"/>
      <c r="G11" s="290"/>
      <c r="H11" s="290"/>
      <c r="I11" s="290"/>
      <c r="J11" s="290"/>
      <c r="K11" s="290"/>
      <c r="M11">
        <v>614.62765957446811</v>
      </c>
    </row>
    <row r="12" spans="2:13" x14ac:dyDescent="0.25">
      <c r="B12" s="290"/>
      <c r="C12" s="290"/>
      <c r="D12" s="290"/>
      <c r="E12" s="290"/>
      <c r="F12" s="290"/>
      <c r="G12" s="290"/>
      <c r="H12" s="290"/>
      <c r="I12" s="290"/>
      <c r="J12" s="290"/>
      <c r="K12" s="290"/>
      <c r="M12">
        <v>614.62765957446811</v>
      </c>
    </row>
    <row r="13" spans="2:13" x14ac:dyDescent="0.25"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M13">
        <v>450.72695035460993</v>
      </c>
    </row>
    <row r="14" spans="2:13" x14ac:dyDescent="0.25">
      <c r="F14" s="189"/>
      <c r="G14" s="189"/>
      <c r="H14" s="189"/>
      <c r="I14" s="189"/>
      <c r="M14">
        <v>184.38829787234042</v>
      </c>
    </row>
    <row r="15" spans="2:13" x14ac:dyDescent="0.25">
      <c r="F15" s="189"/>
      <c r="G15" s="273"/>
      <c r="H15" s="189"/>
      <c r="I15" s="189"/>
      <c r="M15">
        <v>147.51063829787233</v>
      </c>
    </row>
    <row r="16" spans="2:13" x14ac:dyDescent="0.25">
      <c r="F16" s="189"/>
      <c r="G16" s="189"/>
      <c r="H16" s="189"/>
      <c r="I16" s="189"/>
      <c r="M16">
        <v>450.72695035460993</v>
      </c>
    </row>
    <row r="17" spans="6:13" x14ac:dyDescent="0.25">
      <c r="F17" s="189"/>
      <c r="G17" s="189"/>
      <c r="H17" s="189"/>
      <c r="I17" s="189"/>
      <c r="M17">
        <v>450.72695035460993</v>
      </c>
    </row>
    <row r="18" spans="6:13" x14ac:dyDescent="0.25">
      <c r="M18">
        <v>450.72695035460993</v>
      </c>
    </row>
    <row r="19" spans="6:13" x14ac:dyDescent="0.25">
      <c r="M19">
        <v>450.72695035460993</v>
      </c>
    </row>
    <row r="20" spans="6:13" x14ac:dyDescent="0.25">
      <c r="M20">
        <v>196.68085106382978</v>
      </c>
    </row>
    <row r="21" spans="6:13" x14ac:dyDescent="0.25">
      <c r="M21">
        <v>524.48226950354615</v>
      </c>
    </row>
    <row r="22" spans="6:13" x14ac:dyDescent="0.25">
      <c r="M22">
        <v>263.4118541033435</v>
      </c>
    </row>
    <row r="23" spans="6:13" x14ac:dyDescent="0.25">
      <c r="M23">
        <v>491.70212765957444</v>
      </c>
    </row>
    <row r="24" spans="6:13" x14ac:dyDescent="0.25">
      <c r="M24">
        <v>614.62765957446811</v>
      </c>
    </row>
    <row r="25" spans="6:13" x14ac:dyDescent="0.25">
      <c r="M25">
        <v>450.72695035460993</v>
      </c>
    </row>
    <row r="26" spans="6:13" x14ac:dyDescent="0.25">
      <c r="M26">
        <v>450.72695035460993</v>
      </c>
    </row>
    <row r="27" spans="6:13" x14ac:dyDescent="0.25">
      <c r="M27">
        <v>450.72695035460993</v>
      </c>
    </row>
    <row r="28" spans="6:13" x14ac:dyDescent="0.25">
      <c r="M28">
        <v>327.80141843971631</v>
      </c>
    </row>
    <row r="29" spans="6:13" x14ac:dyDescent="0.25">
      <c r="M29">
        <v>450.72695035460993</v>
      </c>
    </row>
    <row r="30" spans="6:13" x14ac:dyDescent="0.25">
      <c r="M30">
        <v>327.80141843971631</v>
      </c>
    </row>
    <row r="31" spans="6:13" x14ac:dyDescent="0.25">
      <c r="M31">
        <v>450.72695035460993</v>
      </c>
    </row>
    <row r="32" spans="6:13" x14ac:dyDescent="0.25">
      <c r="M32">
        <v>307.31382978723406</v>
      </c>
    </row>
    <row r="33" spans="13:13" x14ac:dyDescent="0.25">
      <c r="M33">
        <v>450.72695035460993</v>
      </c>
    </row>
    <row r="34" spans="13:13" x14ac:dyDescent="0.25">
      <c r="M34">
        <v>409.75177304964541</v>
      </c>
    </row>
    <row r="35" spans="13:13" x14ac:dyDescent="0.25">
      <c r="M35">
        <v>450.72695035460993</v>
      </c>
    </row>
    <row r="36" spans="13:13" x14ac:dyDescent="0.25">
      <c r="M36">
        <v>819.50354609929082</v>
      </c>
    </row>
    <row r="37" spans="13:13" x14ac:dyDescent="0.25">
      <c r="M37">
        <v>737.55319148936167</v>
      </c>
    </row>
    <row r="38" spans="13:13" x14ac:dyDescent="0.25">
      <c r="M38">
        <v>327.80141843971631</v>
      </c>
    </row>
    <row r="39" spans="13:13" x14ac:dyDescent="0.25">
      <c r="M39">
        <v>327.80141843971631</v>
      </c>
    </row>
    <row r="40" spans="13:13" x14ac:dyDescent="0.25">
      <c r="M40">
        <v>327.80141843971631</v>
      </c>
    </row>
    <row r="41" spans="13:13" x14ac:dyDescent="0.25">
      <c r="M41">
        <v>327.80141843971631</v>
      </c>
    </row>
    <row r="42" spans="13:13" x14ac:dyDescent="0.25">
      <c r="M42">
        <v>327.80141843971631</v>
      </c>
    </row>
    <row r="43" spans="13:13" x14ac:dyDescent="0.25">
      <c r="M43">
        <v>327.80141843971631</v>
      </c>
    </row>
    <row r="44" spans="13:13" x14ac:dyDescent="0.25">
      <c r="M44">
        <v>327.80141843971631</v>
      </c>
    </row>
    <row r="45" spans="13:13" x14ac:dyDescent="0.25">
      <c r="M45">
        <v>327.80141843971631</v>
      </c>
    </row>
    <row r="46" spans="13:13" x14ac:dyDescent="0.25">
      <c r="M46">
        <v>122.92553191489361</v>
      </c>
    </row>
    <row r="47" spans="13:13" x14ac:dyDescent="0.25">
      <c r="M47">
        <v>450.72695035460993</v>
      </c>
    </row>
    <row r="48" spans="13:13" x14ac:dyDescent="0.25">
      <c r="M48">
        <v>196.68085106382978</v>
      </c>
    </row>
    <row r="49" spans="13:13" x14ac:dyDescent="0.25">
      <c r="M49">
        <v>250.76808510638298</v>
      </c>
    </row>
    <row r="50" spans="13:13" x14ac:dyDescent="0.25">
      <c r="M50">
        <v>327.80141843971631</v>
      </c>
    </row>
    <row r="51" spans="13:13" x14ac:dyDescent="0.25">
      <c r="M51">
        <v>819.50354609929082</v>
      </c>
    </row>
    <row r="52" spans="13:13" x14ac:dyDescent="0.25">
      <c r="M52">
        <v>327.80141843971631</v>
      </c>
    </row>
    <row r="53" spans="13:13" x14ac:dyDescent="0.25">
      <c r="M53">
        <v>1229.2553191489362</v>
      </c>
    </row>
    <row r="54" spans="13:13" x14ac:dyDescent="0.25">
      <c r="M54">
        <v>368.77659574468083</v>
      </c>
    </row>
    <row r="55" spans="13:13" x14ac:dyDescent="0.25">
      <c r="M55">
        <v>1843.8829787234042</v>
      </c>
    </row>
    <row r="56" spans="13:13" x14ac:dyDescent="0.25">
      <c r="M56">
        <v>159.80319148936169</v>
      </c>
    </row>
    <row r="57" spans="13:13" x14ac:dyDescent="0.25">
      <c r="M57">
        <v>360.58156028368796</v>
      </c>
    </row>
    <row r="58" spans="13:13" x14ac:dyDescent="0.25">
      <c r="M58">
        <v>102.43794326241135</v>
      </c>
    </row>
    <row r="59" spans="13:13" x14ac:dyDescent="0.25">
      <c r="M59">
        <v>216.34893617021277</v>
      </c>
    </row>
    <row r="60" spans="13:13" x14ac:dyDescent="0.25">
      <c r="M60">
        <v>450.72695035460993</v>
      </c>
    </row>
    <row r="61" spans="13:13" x14ac:dyDescent="0.25">
      <c r="M61">
        <v>5900.4255319148933</v>
      </c>
    </row>
    <row r="62" spans="13:13" x14ac:dyDescent="0.25">
      <c r="M62">
        <v>295.02127659574467</v>
      </c>
    </row>
    <row r="63" spans="13:13" x14ac:dyDescent="0.25">
      <c r="M63">
        <v>450.72695035460993</v>
      </c>
    </row>
    <row r="64" spans="13:13" x14ac:dyDescent="0.25">
      <c r="M64">
        <v>163.90070921985816</v>
      </c>
    </row>
    <row r="65" spans="13:13" x14ac:dyDescent="0.25">
      <c r="M65">
        <v>181.11028368794325</v>
      </c>
    </row>
    <row r="66" spans="13:13" x14ac:dyDescent="0.25">
      <c r="M66">
        <v>983.40425531914889</v>
      </c>
    </row>
    <row r="67" spans="13:13" x14ac:dyDescent="0.25">
      <c r="M67">
        <v>360.58156028368796</v>
      </c>
    </row>
    <row r="68" spans="13:13" x14ac:dyDescent="0.25">
      <c r="M68">
        <v>450.72695035460993</v>
      </c>
    </row>
    <row r="69" spans="13:13" x14ac:dyDescent="0.25">
      <c r="M69">
        <v>184.38829787234042</v>
      </c>
    </row>
    <row r="70" spans="13:13" x14ac:dyDescent="0.25">
      <c r="M70">
        <v>491.70212765957444</v>
      </c>
    </row>
    <row r="71" spans="13:13" x14ac:dyDescent="0.25">
      <c r="M71">
        <v>430.23936170212767</v>
      </c>
    </row>
    <row r="72" spans="13:13" x14ac:dyDescent="0.25">
      <c r="M72">
        <v>450.72695035460993</v>
      </c>
    </row>
    <row r="73" spans="13:13" x14ac:dyDescent="0.25">
      <c r="M73">
        <v>368.77659574468083</v>
      </c>
    </row>
    <row r="74" spans="13:13" x14ac:dyDescent="0.25">
      <c r="M74">
        <v>450.72695035460993</v>
      </c>
    </row>
    <row r="75" spans="13:13" x14ac:dyDescent="0.25">
      <c r="M75">
        <v>270.43617021276594</v>
      </c>
    </row>
    <row r="76" spans="13:13" x14ac:dyDescent="0.25">
      <c r="M76">
        <v>208.97340425531914</v>
      </c>
    </row>
    <row r="77" spans="13:13" x14ac:dyDescent="0.25">
      <c r="M77">
        <v>614.62765957446811</v>
      </c>
    </row>
    <row r="78" spans="13:13" x14ac:dyDescent="0.25">
      <c r="M78">
        <v>450.72695035460993</v>
      </c>
    </row>
    <row r="79" spans="13:13" x14ac:dyDescent="0.25">
      <c r="M79">
        <v>721.16312056737593</v>
      </c>
    </row>
    <row r="80" spans="13:13" x14ac:dyDescent="0.25">
      <c r="M80">
        <v>450.72695035460993</v>
      </c>
    </row>
    <row r="81" spans="13:13" x14ac:dyDescent="0.25">
      <c r="M81">
        <v>450.72695035460993</v>
      </c>
    </row>
    <row r="82" spans="13:13" x14ac:dyDescent="0.25">
      <c r="M82">
        <v>409.75177304964541</v>
      </c>
    </row>
    <row r="83" spans="13:13" x14ac:dyDescent="0.25">
      <c r="M83">
        <v>573.65248226950359</v>
      </c>
    </row>
    <row r="84" spans="13:13" x14ac:dyDescent="0.25">
      <c r="M84">
        <v>450.72695035460993</v>
      </c>
    </row>
    <row r="85" spans="13:13" x14ac:dyDescent="0.25">
      <c r="M85">
        <v>491.70212765957444</v>
      </c>
    </row>
    <row r="86" spans="13:13" x14ac:dyDescent="0.25">
      <c r="M86">
        <v>147.51063829787233</v>
      </c>
    </row>
    <row r="87" spans="13:13" x14ac:dyDescent="0.25">
      <c r="M87">
        <v>614.62765957446811</v>
      </c>
    </row>
    <row r="88" spans="13:13" x14ac:dyDescent="0.25">
      <c r="M88">
        <v>2458.5106382978724</v>
      </c>
    </row>
    <row r="89" spans="13:13" x14ac:dyDescent="0.25">
      <c r="M89">
        <v>491.70212765957444</v>
      </c>
    </row>
    <row r="90" spans="13:13" x14ac:dyDescent="0.25">
      <c r="M90">
        <v>450.72695035460993</v>
      </c>
    </row>
    <row r="91" spans="13:13" x14ac:dyDescent="0.25">
      <c r="M91">
        <v>553.16489361702122</v>
      </c>
    </row>
    <row r="92" spans="13:13" x14ac:dyDescent="0.25">
      <c r="M92">
        <v>450.72695035460993</v>
      </c>
    </row>
    <row r="93" spans="13:13" x14ac:dyDescent="0.25">
      <c r="M93">
        <v>450.72695035460993</v>
      </c>
    </row>
    <row r="94" spans="13:13" x14ac:dyDescent="0.25">
      <c r="M94">
        <v>540.87234042553189</v>
      </c>
    </row>
    <row r="95" spans="13:13" x14ac:dyDescent="0.25">
      <c r="M95">
        <v>655.60283687943263</v>
      </c>
    </row>
    <row r="96" spans="13:13" x14ac:dyDescent="0.25">
      <c r="M96">
        <v>491.70212765957444</v>
      </c>
    </row>
    <row r="97" spans="13:13" x14ac:dyDescent="0.25">
      <c r="M97">
        <v>327.80141843971631</v>
      </c>
    </row>
    <row r="98" spans="13:13" x14ac:dyDescent="0.25">
      <c r="M98">
        <v>327.80141843971631</v>
      </c>
    </row>
    <row r="99" spans="13:13" x14ac:dyDescent="0.25">
      <c r="M99">
        <v>1229.2553191489362</v>
      </c>
    </row>
    <row r="100" spans="13:13" x14ac:dyDescent="0.25">
      <c r="M100">
        <v>450.72695035460993</v>
      </c>
    </row>
    <row r="101" spans="13:13" x14ac:dyDescent="0.25">
      <c r="M101">
        <v>163.90070921985816</v>
      </c>
    </row>
    <row r="102" spans="13:13" x14ac:dyDescent="0.25">
      <c r="M102">
        <v>36.058156028368792</v>
      </c>
    </row>
    <row r="103" spans="13:13" x14ac:dyDescent="0.25">
      <c r="M103">
        <v>983.40425531914889</v>
      </c>
    </row>
    <row r="104" spans="13:13" x14ac:dyDescent="0.25">
      <c r="M104">
        <v>819.50354609929082</v>
      </c>
    </row>
    <row r="105" spans="13:13" x14ac:dyDescent="0.25">
      <c r="M105">
        <v>491.70212765957444</v>
      </c>
    </row>
    <row r="106" spans="13:13" x14ac:dyDescent="0.25">
      <c r="M106">
        <v>983.40425531914889</v>
      </c>
    </row>
    <row r="107" spans="13:13" x14ac:dyDescent="0.25">
      <c r="M107">
        <v>491.70212765957444</v>
      </c>
    </row>
    <row r="108" spans="13:13" x14ac:dyDescent="0.25">
      <c r="M108">
        <v>1639.0070921985816</v>
      </c>
    </row>
    <row r="109" spans="13:13" x14ac:dyDescent="0.25">
      <c r="M109">
        <v>327.80141843971631</v>
      </c>
    </row>
    <row r="110" spans="13:13" x14ac:dyDescent="0.25">
      <c r="M110">
        <v>491.70212765957444</v>
      </c>
    </row>
    <row r="111" spans="13:13" x14ac:dyDescent="0.25">
      <c r="M111">
        <v>163.90070921985816</v>
      </c>
    </row>
    <row r="112" spans="13:13" x14ac:dyDescent="0.25">
      <c r="M112">
        <v>540.87234042553189</v>
      </c>
    </row>
    <row r="113" spans="13:13" x14ac:dyDescent="0.25">
      <c r="M113">
        <v>819.50354609929082</v>
      </c>
    </row>
    <row r="114" spans="13:13" x14ac:dyDescent="0.25">
      <c r="M114">
        <v>655.60283687943263</v>
      </c>
    </row>
    <row r="115" spans="13:13" x14ac:dyDescent="0.25">
      <c r="M115">
        <v>450.72695035460993</v>
      </c>
    </row>
    <row r="116" spans="13:13" x14ac:dyDescent="0.25">
      <c r="M116">
        <v>81.950354609929079</v>
      </c>
    </row>
    <row r="117" spans="13:13" x14ac:dyDescent="0.25">
      <c r="M117">
        <v>393.36170212765956</v>
      </c>
    </row>
    <row r="118" spans="13:13" x14ac:dyDescent="0.25">
      <c r="M118">
        <v>573.65248226950359</v>
      </c>
    </row>
    <row r="119" spans="13:13" x14ac:dyDescent="0.25">
      <c r="M119">
        <v>1106.3297872340424</v>
      </c>
    </row>
    <row r="120" spans="13:13" x14ac:dyDescent="0.25">
      <c r="M120">
        <v>163.90070921985816</v>
      </c>
    </row>
    <row r="121" spans="13:13" x14ac:dyDescent="0.25">
      <c r="M121">
        <v>491.70212765957444</v>
      </c>
    </row>
    <row r="122" spans="13:13" x14ac:dyDescent="0.25">
      <c r="M122">
        <v>1229.2553191489362</v>
      </c>
    </row>
    <row r="123" spans="13:13" x14ac:dyDescent="0.25">
      <c r="M123">
        <v>40.975177304964539</v>
      </c>
    </row>
    <row r="124" spans="13:13" x14ac:dyDescent="0.25">
      <c r="M124">
        <v>655.60283687943263</v>
      </c>
    </row>
    <row r="125" spans="13:13" x14ac:dyDescent="0.25">
      <c r="M125">
        <v>1024.3794326241134</v>
      </c>
    </row>
    <row r="126" spans="13:13" x14ac:dyDescent="0.25">
      <c r="M126">
        <v>245.85106382978722</v>
      </c>
    </row>
    <row r="127" spans="13:13" x14ac:dyDescent="0.25">
      <c r="M127">
        <v>450.72695035460993</v>
      </c>
    </row>
    <row r="128" spans="13:13" x14ac:dyDescent="0.25">
      <c r="M128">
        <v>1147.3049645390072</v>
      </c>
    </row>
    <row r="129" spans="13:13" x14ac:dyDescent="0.25">
      <c r="M129">
        <v>450.72695035460993</v>
      </c>
    </row>
    <row r="130" spans="13:13" x14ac:dyDescent="0.25">
      <c r="M130">
        <v>1639.0070921985816</v>
      </c>
    </row>
    <row r="131" spans="13:13" x14ac:dyDescent="0.25">
      <c r="M131">
        <v>307.31382978723406</v>
      </c>
    </row>
    <row r="132" spans="13:13" x14ac:dyDescent="0.25">
      <c r="M132">
        <v>204.8758865248227</v>
      </c>
    </row>
    <row r="133" spans="13:13" x14ac:dyDescent="0.25">
      <c r="M133">
        <v>450.72695035460993</v>
      </c>
    </row>
    <row r="134" spans="13:13" x14ac:dyDescent="0.25">
      <c r="M134">
        <v>631.01773049645385</v>
      </c>
    </row>
    <row r="135" spans="13:13" x14ac:dyDescent="0.25">
      <c r="M135">
        <v>163.90070921985816</v>
      </c>
    </row>
    <row r="136" spans="13:13" x14ac:dyDescent="0.25">
      <c r="M136">
        <v>409.75177304964541</v>
      </c>
    </row>
    <row r="137" spans="13:13" x14ac:dyDescent="0.25">
      <c r="M137">
        <v>450.72695035460993</v>
      </c>
    </row>
    <row r="138" spans="13:13" x14ac:dyDescent="0.25">
      <c r="M138">
        <v>432.69787234042553</v>
      </c>
    </row>
    <row r="139" spans="13:13" x14ac:dyDescent="0.25">
      <c r="M139">
        <v>491.70212765957444</v>
      </c>
    </row>
    <row r="140" spans="13:13" x14ac:dyDescent="0.25">
      <c r="M140">
        <v>1639.0070921985816</v>
      </c>
    </row>
    <row r="141" spans="13:13" x14ac:dyDescent="0.25">
      <c r="M141">
        <v>131.12056737588654</v>
      </c>
    </row>
    <row r="142" spans="13:13" x14ac:dyDescent="0.25">
      <c r="M142">
        <v>445.80992907801419</v>
      </c>
    </row>
    <row r="143" spans="13:13" x14ac:dyDescent="0.25">
      <c r="M143">
        <v>327.80141843971631</v>
      </c>
    </row>
    <row r="144" spans="13:13" x14ac:dyDescent="0.25">
      <c r="M144">
        <v>409.75177304964541</v>
      </c>
    </row>
    <row r="145" spans="13:13" x14ac:dyDescent="0.25">
      <c r="M145">
        <v>450.72695035460993</v>
      </c>
    </row>
    <row r="146" spans="13:13" x14ac:dyDescent="0.25">
      <c r="M146">
        <v>819.50354609929082</v>
      </c>
    </row>
    <row r="147" spans="13:13" x14ac:dyDescent="0.25">
      <c r="M147">
        <v>491.70212765957444</v>
      </c>
    </row>
    <row r="148" spans="13:13" x14ac:dyDescent="0.25">
      <c r="M148">
        <v>819.50354609929082</v>
      </c>
    </row>
    <row r="149" spans="13:13" x14ac:dyDescent="0.25">
      <c r="M149">
        <v>450.72695035460993</v>
      </c>
    </row>
    <row r="150" spans="13:13" x14ac:dyDescent="0.25">
      <c r="M150">
        <v>450.72695035460993</v>
      </c>
    </row>
    <row r="151" spans="13:13" x14ac:dyDescent="0.25">
      <c r="M151">
        <v>590.04255319148933</v>
      </c>
    </row>
    <row r="152" spans="13:13" x14ac:dyDescent="0.25">
      <c r="M152">
        <v>491.70212765957444</v>
      </c>
    </row>
    <row r="153" spans="13:13" x14ac:dyDescent="0.25">
      <c r="M153">
        <v>409.75177304964541</v>
      </c>
    </row>
    <row r="154" spans="13:13" x14ac:dyDescent="0.25">
      <c r="M154">
        <v>1843.8829787234042</v>
      </c>
    </row>
    <row r="155" spans="13:13" x14ac:dyDescent="0.25">
      <c r="M155">
        <v>131.12056737588654</v>
      </c>
    </row>
    <row r="156" spans="13:13" x14ac:dyDescent="0.25">
      <c r="M156">
        <v>721.16312056737593</v>
      </c>
    </row>
    <row r="157" spans="13:13" x14ac:dyDescent="0.25">
      <c r="M157">
        <v>3073.1382978723404</v>
      </c>
    </row>
    <row r="158" spans="13:13" x14ac:dyDescent="0.25">
      <c r="M158">
        <v>450.72695035460993</v>
      </c>
    </row>
    <row r="159" spans="13:13" x14ac:dyDescent="0.25">
      <c r="M159">
        <v>491.70212765957444</v>
      </c>
    </row>
    <row r="160" spans="13:13" x14ac:dyDescent="0.25">
      <c r="M160">
        <v>512.1897163120567</v>
      </c>
    </row>
    <row r="161" spans="13:13" x14ac:dyDescent="0.25">
      <c r="M161">
        <v>450.72695035460993</v>
      </c>
    </row>
    <row r="162" spans="13:13" x14ac:dyDescent="0.25">
      <c r="M162">
        <v>631.01773049645385</v>
      </c>
    </row>
    <row r="163" spans="13:13" x14ac:dyDescent="0.25">
      <c r="M163">
        <v>614.62765957446811</v>
      </c>
    </row>
    <row r="164" spans="13:13" x14ac:dyDescent="0.25">
      <c r="M164">
        <v>327.80141843971631</v>
      </c>
    </row>
    <row r="165" spans="13:13" x14ac:dyDescent="0.25">
      <c r="M165">
        <v>614.62765957446811</v>
      </c>
    </row>
    <row r="166" spans="13:13" x14ac:dyDescent="0.25">
      <c r="M166">
        <v>24.585106382978722</v>
      </c>
    </row>
    <row r="167" spans="13:13" x14ac:dyDescent="0.25">
      <c r="M167">
        <v>1229.2553191489362</v>
      </c>
    </row>
    <row r="168" spans="13:13" x14ac:dyDescent="0.25">
      <c r="M168">
        <v>1229.2553191489362</v>
      </c>
    </row>
    <row r="169" spans="13:13" x14ac:dyDescent="0.25">
      <c r="M169">
        <v>450.72695035460993</v>
      </c>
    </row>
    <row r="170" spans="13:13" x14ac:dyDescent="0.25">
      <c r="M170">
        <v>614.62765957446811</v>
      </c>
    </row>
    <row r="171" spans="13:13" x14ac:dyDescent="0.25">
      <c r="M171">
        <v>819.50354609929082</v>
      </c>
    </row>
    <row r="172" spans="13:13" x14ac:dyDescent="0.25">
      <c r="M172">
        <v>450.72695035460993</v>
      </c>
    </row>
    <row r="173" spans="13:13" x14ac:dyDescent="0.25">
      <c r="M173">
        <v>450.72695035460993</v>
      </c>
    </row>
    <row r="174" spans="13:13" x14ac:dyDescent="0.25">
      <c r="M174">
        <v>196.68085106382978</v>
      </c>
    </row>
    <row r="175" spans="13:13" x14ac:dyDescent="0.25">
      <c r="M175">
        <v>450.72695035460993</v>
      </c>
    </row>
    <row r="176" spans="13:13" x14ac:dyDescent="0.25">
      <c r="M176">
        <v>614.62765957446811</v>
      </c>
    </row>
    <row r="177" spans="13:13" x14ac:dyDescent="0.25">
      <c r="M177">
        <v>450.72695035460993</v>
      </c>
    </row>
    <row r="178" spans="13:13" x14ac:dyDescent="0.25">
      <c r="M178">
        <v>819.50354609929082</v>
      </c>
    </row>
    <row r="179" spans="13:13" x14ac:dyDescent="0.25">
      <c r="M179">
        <v>61.462765957446805</v>
      </c>
    </row>
    <row r="180" spans="13:13" x14ac:dyDescent="0.25">
      <c r="M180">
        <v>491.70212765957444</v>
      </c>
    </row>
    <row r="181" spans="13:13" x14ac:dyDescent="0.25">
      <c r="M181">
        <v>819.50354609929082</v>
      </c>
    </row>
    <row r="182" spans="13:13" x14ac:dyDescent="0.25">
      <c r="M182">
        <v>614.62765957446811</v>
      </c>
    </row>
    <row r="183" spans="13:13" x14ac:dyDescent="0.25">
      <c r="M183">
        <v>327.80141843971631</v>
      </c>
    </row>
    <row r="184" spans="13:13" x14ac:dyDescent="0.25">
      <c r="M184">
        <v>450.72695035460993</v>
      </c>
    </row>
    <row r="185" spans="13:13" x14ac:dyDescent="0.25">
      <c r="M185">
        <v>450.72695035460993</v>
      </c>
    </row>
    <row r="186" spans="13:13" x14ac:dyDescent="0.25">
      <c r="M186">
        <v>540.87234042553189</v>
      </c>
    </row>
    <row r="187" spans="13:13" x14ac:dyDescent="0.25">
      <c r="M187">
        <v>450.72695035460993</v>
      </c>
    </row>
    <row r="188" spans="13:13" x14ac:dyDescent="0.25">
      <c r="M188">
        <v>324.52340425531912</v>
      </c>
    </row>
    <row r="189" spans="13:13" x14ac:dyDescent="0.25">
      <c r="M189">
        <v>450.72695035460993</v>
      </c>
    </row>
    <row r="190" spans="13:13" x14ac:dyDescent="0.25">
      <c r="M190">
        <v>204.8758865248227</v>
      </c>
    </row>
    <row r="191" spans="13:13" x14ac:dyDescent="0.25">
      <c r="M191">
        <v>1229.2553191489362</v>
      </c>
    </row>
    <row r="192" spans="13:13" x14ac:dyDescent="0.25">
      <c r="M192">
        <v>512.1897163120567</v>
      </c>
    </row>
    <row r="193" spans="13:13" x14ac:dyDescent="0.25">
      <c r="M193">
        <v>327.80141843971631</v>
      </c>
    </row>
    <row r="194" spans="13:13" x14ac:dyDescent="0.25">
      <c r="M194">
        <v>491.70212765957444</v>
      </c>
    </row>
    <row r="195" spans="13:13" x14ac:dyDescent="0.25">
      <c r="M195">
        <v>327.80141843971631</v>
      </c>
    </row>
    <row r="196" spans="13:13" x14ac:dyDescent="0.25">
      <c r="M196">
        <v>450.72695035460993</v>
      </c>
    </row>
    <row r="197" spans="13:13" x14ac:dyDescent="0.25">
      <c r="M197">
        <v>450.72695035460993</v>
      </c>
    </row>
    <row r="198" spans="13:13" x14ac:dyDescent="0.25">
      <c r="M198">
        <v>491.70212765957444</v>
      </c>
    </row>
    <row r="199" spans="13:13" x14ac:dyDescent="0.25">
      <c r="M199">
        <v>819.50354609929082</v>
      </c>
    </row>
    <row r="200" spans="13:13" x14ac:dyDescent="0.25">
      <c r="M200">
        <v>491.70212765957444</v>
      </c>
    </row>
    <row r="201" spans="13:13" x14ac:dyDescent="0.25">
      <c r="M201">
        <v>450.72695035460993</v>
      </c>
    </row>
    <row r="202" spans="13:13" x14ac:dyDescent="0.25">
      <c r="M202">
        <v>450.72695035460993</v>
      </c>
    </row>
    <row r="203" spans="13:13" x14ac:dyDescent="0.25">
      <c r="M203">
        <v>65.560283687943269</v>
      </c>
    </row>
    <row r="204" spans="13:13" x14ac:dyDescent="0.25">
      <c r="M204">
        <v>450.72695035460993</v>
      </c>
    </row>
    <row r="205" spans="13:13" x14ac:dyDescent="0.25">
      <c r="M205">
        <v>327.80141843971631</v>
      </c>
    </row>
    <row r="206" spans="13:13" x14ac:dyDescent="0.25">
      <c r="M206">
        <v>590.04255319148933</v>
      </c>
    </row>
    <row r="207" spans="13:13" x14ac:dyDescent="0.25">
      <c r="M207">
        <v>450.72695035460993</v>
      </c>
    </row>
    <row r="208" spans="13:13" x14ac:dyDescent="0.25">
      <c r="M208">
        <v>450.72695035460993</v>
      </c>
    </row>
    <row r="209" spans="13:13" x14ac:dyDescent="0.25">
      <c r="M209">
        <v>450.72695035460993</v>
      </c>
    </row>
    <row r="210" spans="13:13" x14ac:dyDescent="0.25">
      <c r="M210">
        <v>590.04255319148933</v>
      </c>
    </row>
    <row r="211" spans="13:13" x14ac:dyDescent="0.25">
      <c r="M211">
        <v>819.50354609929082</v>
      </c>
    </row>
    <row r="212" spans="13:13" x14ac:dyDescent="0.25">
      <c r="M212">
        <v>270.43617021276594</v>
      </c>
    </row>
    <row r="213" spans="13:13" x14ac:dyDescent="0.25">
      <c r="M213">
        <v>819.50354609929082</v>
      </c>
    </row>
    <row r="214" spans="13:13" x14ac:dyDescent="0.25">
      <c r="M214">
        <v>409.75177304964541</v>
      </c>
    </row>
    <row r="215" spans="13:13" x14ac:dyDescent="0.25">
      <c r="M215">
        <v>450.72695035460993</v>
      </c>
    </row>
    <row r="216" spans="13:13" x14ac:dyDescent="0.25">
      <c r="M216">
        <v>1229.2553191489362</v>
      </c>
    </row>
    <row r="217" spans="13:13" x14ac:dyDescent="0.25">
      <c r="M217">
        <v>655.60283687943263</v>
      </c>
    </row>
    <row r="218" spans="13:13" x14ac:dyDescent="0.25">
      <c r="M218">
        <v>540.87234042553189</v>
      </c>
    </row>
    <row r="219" spans="13:13" x14ac:dyDescent="0.25">
      <c r="M219">
        <v>450.72695035460993</v>
      </c>
    </row>
    <row r="220" spans="13:13" x14ac:dyDescent="0.25">
      <c r="M220">
        <v>180.29078014184398</v>
      </c>
    </row>
    <row r="221" spans="13:13" x14ac:dyDescent="0.25">
      <c r="M221">
        <v>573.65248226950359</v>
      </c>
    </row>
    <row r="222" spans="13:13" x14ac:dyDescent="0.25">
      <c r="M222">
        <v>450.72695035460993</v>
      </c>
    </row>
    <row r="223" spans="13:13" x14ac:dyDescent="0.25">
      <c r="M223">
        <v>655.60283687943263</v>
      </c>
    </row>
    <row r="224" spans="13:13" x14ac:dyDescent="0.25">
      <c r="M224">
        <v>1065.3546099290779</v>
      </c>
    </row>
    <row r="225" spans="13:13" x14ac:dyDescent="0.25">
      <c r="M225">
        <v>450.72695035460993</v>
      </c>
    </row>
    <row r="226" spans="13:13" x14ac:dyDescent="0.25">
      <c r="M226">
        <v>491.70212765957444</v>
      </c>
    </row>
    <row r="227" spans="13:13" x14ac:dyDescent="0.25">
      <c r="M227">
        <v>307.31382978723406</v>
      </c>
    </row>
    <row r="228" spans="13:13" x14ac:dyDescent="0.25">
      <c r="M228">
        <v>491.70212765957444</v>
      </c>
    </row>
    <row r="229" spans="13:13" x14ac:dyDescent="0.25">
      <c r="M229">
        <v>450.72695035460993</v>
      </c>
    </row>
    <row r="230" spans="13:13" x14ac:dyDescent="0.25">
      <c r="M230">
        <v>983.40425531914889</v>
      </c>
    </row>
    <row r="231" spans="13:13" x14ac:dyDescent="0.25">
      <c r="M231">
        <v>360.58156028368796</v>
      </c>
    </row>
    <row r="232" spans="13:13" x14ac:dyDescent="0.25">
      <c r="M232">
        <v>450.72695035460993</v>
      </c>
    </row>
    <row r="233" spans="13:13" x14ac:dyDescent="0.25">
      <c r="M233">
        <v>819.50354609929082</v>
      </c>
    </row>
    <row r="234" spans="13:13" x14ac:dyDescent="0.25">
      <c r="M234">
        <v>491.70212765957444</v>
      </c>
    </row>
    <row r="235" spans="13:13" x14ac:dyDescent="0.25">
      <c r="M235">
        <v>1048.9645390070923</v>
      </c>
    </row>
    <row r="236" spans="13:13" x14ac:dyDescent="0.25">
      <c r="M236">
        <v>327.80141843971631</v>
      </c>
    </row>
    <row r="237" spans="13:13" x14ac:dyDescent="0.25">
      <c r="M237">
        <v>163.90070921985816</v>
      </c>
    </row>
    <row r="238" spans="13:13" x14ac:dyDescent="0.25">
      <c r="M238">
        <v>450.72695035460993</v>
      </c>
    </row>
    <row r="239" spans="13:13" x14ac:dyDescent="0.25">
      <c r="M239">
        <v>147.51063829787233</v>
      </c>
    </row>
    <row r="240" spans="13:13" x14ac:dyDescent="0.25">
      <c r="M240">
        <v>450.72695035460993</v>
      </c>
    </row>
    <row r="241" spans="13:13" x14ac:dyDescent="0.25">
      <c r="M241">
        <v>491.70212765957444</v>
      </c>
    </row>
    <row r="242" spans="13:13" x14ac:dyDescent="0.25">
      <c r="M242">
        <v>614.62765957446811</v>
      </c>
    </row>
    <row r="243" spans="13:13" x14ac:dyDescent="0.25">
      <c r="M243">
        <v>491.70212765957444</v>
      </c>
    </row>
    <row r="244" spans="13:13" x14ac:dyDescent="0.25">
      <c r="M244">
        <v>450.72695035460993</v>
      </c>
    </row>
    <row r="245" spans="13:13" x14ac:dyDescent="0.25">
      <c r="M245">
        <v>450.72695035460993</v>
      </c>
    </row>
    <row r="246" spans="13:13" x14ac:dyDescent="0.25">
      <c r="M246">
        <v>1835.6879432624114</v>
      </c>
    </row>
    <row r="247" spans="13:13" x14ac:dyDescent="0.25">
      <c r="M247">
        <v>307.31382978723406</v>
      </c>
    </row>
    <row r="248" spans="13:13" x14ac:dyDescent="0.25">
      <c r="M248">
        <v>143.4131205673759</v>
      </c>
    </row>
    <row r="249" spans="13:13" x14ac:dyDescent="0.25">
      <c r="M249">
        <v>655.60283687943263</v>
      </c>
    </row>
    <row r="250" spans="13:13" x14ac:dyDescent="0.25">
      <c r="M250">
        <v>614.62765957446811</v>
      </c>
    </row>
    <row r="251" spans="13:13" x14ac:dyDescent="0.25">
      <c r="M251">
        <v>655.60283687943263</v>
      </c>
    </row>
    <row r="252" spans="13:13" x14ac:dyDescent="0.25">
      <c r="M252">
        <v>491.70212765957444</v>
      </c>
    </row>
    <row r="253" spans="13:13" x14ac:dyDescent="0.25">
      <c r="M253">
        <v>327.80141843971631</v>
      </c>
    </row>
    <row r="254" spans="13:13" x14ac:dyDescent="0.25">
      <c r="M254">
        <v>737.55319148936167</v>
      </c>
    </row>
    <row r="255" spans="13:13" x14ac:dyDescent="0.25">
      <c r="M255">
        <v>450.72695035460993</v>
      </c>
    </row>
    <row r="256" spans="13:13" x14ac:dyDescent="0.25">
      <c r="M256">
        <v>450.72695035460993</v>
      </c>
    </row>
    <row r="257" spans="13:13" x14ac:dyDescent="0.25">
      <c r="M257">
        <v>24.585106382978722</v>
      </c>
    </row>
    <row r="258" spans="13:13" x14ac:dyDescent="0.25">
      <c r="M258">
        <v>450.72695035460993</v>
      </c>
    </row>
    <row r="259" spans="13:13" x14ac:dyDescent="0.25">
      <c r="M259">
        <v>12.292553191489361</v>
      </c>
    </row>
    <row r="260" spans="13:13" x14ac:dyDescent="0.25">
      <c r="M260">
        <v>196.68085106382978</v>
      </c>
    </row>
    <row r="261" spans="13:13" x14ac:dyDescent="0.25">
      <c r="M261">
        <v>614.62765957446811</v>
      </c>
    </row>
    <row r="262" spans="13:13" x14ac:dyDescent="0.25">
      <c r="M262">
        <v>921.94148936170211</v>
      </c>
    </row>
    <row r="263" spans="13:13" x14ac:dyDescent="0.25">
      <c r="M263">
        <v>655.60283687943263</v>
      </c>
    </row>
    <row r="264" spans="13:13" x14ac:dyDescent="0.25">
      <c r="M264">
        <v>5736.5248226950353</v>
      </c>
    </row>
    <row r="265" spans="13:13" x14ac:dyDescent="0.25">
      <c r="M265">
        <v>450.72695035460993</v>
      </c>
    </row>
    <row r="266" spans="13:13" x14ac:dyDescent="0.25">
      <c r="M266">
        <v>553.16489361702122</v>
      </c>
    </row>
    <row r="267" spans="13:13" x14ac:dyDescent="0.25">
      <c r="M267">
        <v>450.72695035460993</v>
      </c>
    </row>
    <row r="268" spans="13:13" x14ac:dyDescent="0.25">
      <c r="M268">
        <v>147.51063829787233</v>
      </c>
    </row>
    <row r="269" spans="13:13" x14ac:dyDescent="0.25">
      <c r="M269">
        <v>512.1897163120567</v>
      </c>
    </row>
    <row r="270" spans="13:13" x14ac:dyDescent="0.25">
      <c r="M270">
        <v>32.780141843971634</v>
      </c>
    </row>
    <row r="271" spans="13:13" x14ac:dyDescent="0.25">
      <c r="M271">
        <v>450.72695035460993</v>
      </c>
    </row>
    <row r="272" spans="13:13" x14ac:dyDescent="0.25">
      <c r="M272">
        <v>491.70212765957444</v>
      </c>
    </row>
    <row r="273" spans="13:13" x14ac:dyDescent="0.25">
      <c r="M273">
        <v>819.50354609929082</v>
      </c>
    </row>
    <row r="274" spans="13:13" x14ac:dyDescent="0.25">
      <c r="M274">
        <v>491.70212765957444</v>
      </c>
    </row>
    <row r="275" spans="13:13" x14ac:dyDescent="0.25">
      <c r="M275">
        <v>245.85106382978722</v>
      </c>
    </row>
    <row r="276" spans="13:13" x14ac:dyDescent="0.25">
      <c r="M276">
        <v>1024.3794326241134</v>
      </c>
    </row>
    <row r="277" spans="13:13" x14ac:dyDescent="0.25">
      <c r="M277">
        <v>450.72695035460993</v>
      </c>
    </row>
    <row r="278" spans="13:13" x14ac:dyDescent="0.25">
      <c r="M278">
        <v>307.31382978723406</v>
      </c>
    </row>
    <row r="279" spans="13:13" x14ac:dyDescent="0.25">
      <c r="M279">
        <v>655.60283687943263</v>
      </c>
    </row>
    <row r="280" spans="13:13" x14ac:dyDescent="0.25">
      <c r="M280">
        <v>307.31382978723406</v>
      </c>
    </row>
    <row r="281" spans="13:13" x14ac:dyDescent="0.25">
      <c r="M281">
        <v>245.85106382978722</v>
      </c>
    </row>
    <row r="282" spans="13:13" x14ac:dyDescent="0.25">
      <c r="M282">
        <v>245.85106382978722</v>
      </c>
    </row>
    <row r="283" spans="13:13" x14ac:dyDescent="0.25">
      <c r="M283">
        <v>614.62765957446811</v>
      </c>
    </row>
    <row r="284" spans="13:13" x14ac:dyDescent="0.25">
      <c r="M284">
        <v>4917.0212765957449</v>
      </c>
    </row>
    <row r="285" spans="13:13" x14ac:dyDescent="0.25">
      <c r="M285">
        <v>458.92198581560285</v>
      </c>
    </row>
    <row r="286" spans="13:13" x14ac:dyDescent="0.25">
      <c r="M286">
        <v>409.75177304964541</v>
      </c>
    </row>
    <row r="287" spans="13:13" x14ac:dyDescent="0.25">
      <c r="M287">
        <v>540.87234042553189</v>
      </c>
    </row>
    <row r="288" spans="13:13" x14ac:dyDescent="0.25">
      <c r="M288">
        <v>131.12056737588654</v>
      </c>
    </row>
    <row r="289" spans="13:13" x14ac:dyDescent="0.25">
      <c r="M289">
        <v>553.16489361702122</v>
      </c>
    </row>
    <row r="290" spans="13:13" x14ac:dyDescent="0.25">
      <c r="M290">
        <v>307.31382978723406</v>
      </c>
    </row>
    <row r="291" spans="13:13" x14ac:dyDescent="0.25">
      <c r="M291">
        <v>327.80141843971631</v>
      </c>
    </row>
    <row r="292" spans="13:13" x14ac:dyDescent="0.25">
      <c r="M292">
        <v>614.62765957446811</v>
      </c>
    </row>
    <row r="293" spans="13:13" x14ac:dyDescent="0.25">
      <c r="M293">
        <v>184.38829787234042</v>
      </c>
    </row>
    <row r="294" spans="13:13" x14ac:dyDescent="0.25">
      <c r="M294">
        <v>12.292553191489361</v>
      </c>
    </row>
    <row r="295" spans="13:13" x14ac:dyDescent="0.25">
      <c r="M295">
        <v>118.82801418439716</v>
      </c>
    </row>
    <row r="296" spans="13:13" x14ac:dyDescent="0.25">
      <c r="M296">
        <v>39.336170212765957</v>
      </c>
    </row>
    <row r="297" spans="13:13" x14ac:dyDescent="0.25">
      <c r="M297">
        <v>450.72695035460993</v>
      </c>
    </row>
    <row r="298" spans="13:13" x14ac:dyDescent="0.25">
      <c r="M298">
        <v>540.87234042553189</v>
      </c>
    </row>
    <row r="299" spans="13:13" x14ac:dyDescent="0.25">
      <c r="M299">
        <v>491.70212765957444</v>
      </c>
    </row>
    <row r="300" spans="13:13" x14ac:dyDescent="0.25">
      <c r="M300">
        <v>983.40425531914889</v>
      </c>
    </row>
    <row r="301" spans="13:13" x14ac:dyDescent="0.25">
      <c r="M301">
        <v>819.50354609929082</v>
      </c>
    </row>
    <row r="302" spans="13:13" x14ac:dyDescent="0.25">
      <c r="M302">
        <v>16.390070921985817</v>
      </c>
    </row>
    <row r="303" spans="13:13" x14ac:dyDescent="0.25">
      <c r="M303">
        <v>1024.3794326241134</v>
      </c>
    </row>
    <row r="304" spans="13:13" x14ac:dyDescent="0.25">
      <c r="M304">
        <v>2163.4893617021276</v>
      </c>
    </row>
    <row r="305" spans="13:13" x14ac:dyDescent="0.25">
      <c r="M305">
        <v>573.65248226950359</v>
      </c>
    </row>
    <row r="306" spans="13:13" x14ac:dyDescent="0.25">
      <c r="M306">
        <v>368.77659574468083</v>
      </c>
    </row>
    <row r="307" spans="13:13" x14ac:dyDescent="0.25">
      <c r="M307">
        <v>1311.2056737588653</v>
      </c>
    </row>
    <row r="308" spans="13:13" x14ac:dyDescent="0.25">
      <c r="M308">
        <v>307.31382978723406</v>
      </c>
    </row>
    <row r="309" spans="13:13" x14ac:dyDescent="0.25">
      <c r="M309">
        <v>678.0572340425532</v>
      </c>
    </row>
    <row r="310" spans="13:13" x14ac:dyDescent="0.25">
      <c r="M310">
        <v>98.340425531914889</v>
      </c>
    </row>
    <row r="311" spans="13:13" x14ac:dyDescent="0.25">
      <c r="M311">
        <v>1229.2553191489362</v>
      </c>
    </row>
    <row r="312" spans="13:13" x14ac:dyDescent="0.25">
      <c r="M312">
        <v>852.28368794326241</v>
      </c>
    </row>
    <row r="313" spans="13:13" x14ac:dyDescent="0.25">
      <c r="M313">
        <v>450.72695035460993</v>
      </c>
    </row>
    <row r="314" spans="13:13" x14ac:dyDescent="0.25">
      <c r="M314">
        <v>983.40425531914889</v>
      </c>
    </row>
    <row r="315" spans="13:13" x14ac:dyDescent="0.25">
      <c r="M315">
        <v>614.62765957446811</v>
      </c>
    </row>
    <row r="316" spans="13:13" x14ac:dyDescent="0.25">
      <c r="M316">
        <v>450.72695035460993</v>
      </c>
    </row>
    <row r="317" spans="13:13" x14ac:dyDescent="0.25">
      <c r="M317">
        <v>184.38829787234042</v>
      </c>
    </row>
    <row r="318" spans="13:13" x14ac:dyDescent="0.25">
      <c r="M318">
        <v>32.780141843971634</v>
      </c>
    </row>
    <row r="319" spans="13:13" x14ac:dyDescent="0.25">
      <c r="M319">
        <v>245.85106382978722</v>
      </c>
    </row>
    <row r="320" spans="13:13" x14ac:dyDescent="0.25">
      <c r="M320">
        <v>655.60283687943263</v>
      </c>
    </row>
    <row r="321" spans="13:13" x14ac:dyDescent="0.25">
      <c r="M321">
        <v>1639.0070921985816</v>
      </c>
    </row>
    <row r="322" spans="13:13" x14ac:dyDescent="0.25">
      <c r="M322">
        <v>30.731382978723403</v>
      </c>
    </row>
    <row r="323" spans="13:13" x14ac:dyDescent="0.25">
      <c r="M323">
        <v>450.72695035460993</v>
      </c>
    </row>
    <row r="324" spans="13:13" x14ac:dyDescent="0.25">
      <c r="M324">
        <v>450.72695035460993</v>
      </c>
    </row>
    <row r="325" spans="13:13" x14ac:dyDescent="0.25">
      <c r="M325">
        <v>450.72695035460993</v>
      </c>
    </row>
    <row r="326" spans="13:13" x14ac:dyDescent="0.25">
      <c r="M326">
        <v>6392.1276595744685</v>
      </c>
    </row>
    <row r="327" spans="13:13" x14ac:dyDescent="0.25">
      <c r="M327">
        <v>295.02127659574467</v>
      </c>
    </row>
    <row r="328" spans="13:13" x14ac:dyDescent="0.25">
      <c r="M328">
        <v>721.16312056737593</v>
      </c>
    </row>
    <row r="329" spans="13:13" x14ac:dyDescent="0.25">
      <c r="M329">
        <v>450.72695035460993</v>
      </c>
    </row>
    <row r="330" spans="13:13" x14ac:dyDescent="0.25">
      <c r="M330">
        <v>348.28900709219857</v>
      </c>
    </row>
    <row r="331" spans="13:13" x14ac:dyDescent="0.25">
      <c r="M331">
        <v>262.24113475177307</v>
      </c>
    </row>
    <row r="332" spans="13:13" x14ac:dyDescent="0.25">
      <c r="M332">
        <v>245.85106382978722</v>
      </c>
    </row>
    <row r="333" spans="13:13" x14ac:dyDescent="0.25">
      <c r="M333">
        <v>450.72695035460993</v>
      </c>
    </row>
    <row r="334" spans="13:13" x14ac:dyDescent="0.25">
      <c r="M334">
        <v>409.75177304964541</v>
      </c>
    </row>
    <row r="335" spans="13:13" x14ac:dyDescent="0.25">
      <c r="M335">
        <v>163.90070921985816</v>
      </c>
    </row>
    <row r="336" spans="13:13" x14ac:dyDescent="0.25">
      <c r="M336">
        <v>450.72695035460993</v>
      </c>
    </row>
    <row r="337" spans="13:13" x14ac:dyDescent="0.25">
      <c r="M337">
        <v>450.72695035460993</v>
      </c>
    </row>
    <row r="338" spans="13:13" x14ac:dyDescent="0.25">
      <c r="M338">
        <v>450.72695035460993</v>
      </c>
    </row>
    <row r="339" spans="13:13" x14ac:dyDescent="0.25">
      <c r="M339">
        <v>144.23262411347517</v>
      </c>
    </row>
    <row r="340" spans="13:13" x14ac:dyDescent="0.25">
      <c r="M340">
        <v>450.72695035460993</v>
      </c>
    </row>
    <row r="341" spans="13:13" x14ac:dyDescent="0.25">
      <c r="M341">
        <v>450.72695035460993</v>
      </c>
    </row>
    <row r="342" spans="13:13" x14ac:dyDescent="0.25">
      <c r="M342">
        <v>16.390070921985817</v>
      </c>
    </row>
    <row r="343" spans="13:13" x14ac:dyDescent="0.25">
      <c r="M343">
        <v>432.69787234042553</v>
      </c>
    </row>
    <row r="344" spans="13:13" x14ac:dyDescent="0.25">
      <c r="M344">
        <v>819.50354609929082</v>
      </c>
    </row>
    <row r="345" spans="13:13" x14ac:dyDescent="0.25">
      <c r="M345">
        <v>245.85106382978722</v>
      </c>
    </row>
    <row r="346" spans="13:13" x14ac:dyDescent="0.25">
      <c r="M346">
        <v>40.975177304964539</v>
      </c>
    </row>
    <row r="347" spans="13:13" x14ac:dyDescent="0.25">
      <c r="M347">
        <v>491.70212765957444</v>
      </c>
    </row>
    <row r="348" spans="13:13" x14ac:dyDescent="0.25">
      <c r="M348">
        <v>131.12056737588654</v>
      </c>
    </row>
    <row r="349" spans="13:13" x14ac:dyDescent="0.25">
      <c r="M349">
        <v>983.40425531914889</v>
      </c>
    </row>
    <row r="350" spans="13:13" x14ac:dyDescent="0.25">
      <c r="M350">
        <v>450.72695035460993</v>
      </c>
    </row>
    <row r="351" spans="13:13" x14ac:dyDescent="0.25">
      <c r="M351">
        <v>163.90070921985816</v>
      </c>
    </row>
    <row r="352" spans="13:13" x14ac:dyDescent="0.25">
      <c r="M352">
        <v>819.50354609929082</v>
      </c>
    </row>
    <row r="353" spans="13:13" x14ac:dyDescent="0.25">
      <c r="M353">
        <v>573.65248226950359</v>
      </c>
    </row>
    <row r="354" spans="13:13" x14ac:dyDescent="0.25">
      <c r="M354">
        <v>450.72695035460993</v>
      </c>
    </row>
    <row r="355" spans="13:13" x14ac:dyDescent="0.25">
      <c r="M355">
        <v>417.94680851063828</v>
      </c>
    </row>
    <row r="356" spans="13:13" x14ac:dyDescent="0.25">
      <c r="M356">
        <v>393.36170212765956</v>
      </c>
    </row>
    <row r="357" spans="13:13" x14ac:dyDescent="0.25">
      <c r="M357">
        <v>450.72695035460993</v>
      </c>
    </row>
    <row r="358" spans="13:13" x14ac:dyDescent="0.25">
      <c r="M358">
        <v>717.06560283687941</v>
      </c>
    </row>
    <row r="359" spans="13:13" x14ac:dyDescent="0.25">
      <c r="M359">
        <v>32.780141843971634</v>
      </c>
    </row>
    <row r="360" spans="13:13" x14ac:dyDescent="0.25">
      <c r="M360">
        <v>491.70212765957444</v>
      </c>
    </row>
    <row r="361" spans="13:13" x14ac:dyDescent="0.25">
      <c r="M361">
        <v>557.26241134751774</v>
      </c>
    </row>
    <row r="362" spans="13:13" x14ac:dyDescent="0.25">
      <c r="M362">
        <v>409.75177304964541</v>
      </c>
    </row>
    <row r="363" spans="13:13" x14ac:dyDescent="0.25">
      <c r="M363">
        <v>270.43617021276594</v>
      </c>
    </row>
    <row r="364" spans="13:13" x14ac:dyDescent="0.25">
      <c r="M364">
        <v>737.55319148936167</v>
      </c>
    </row>
    <row r="365" spans="13:13" x14ac:dyDescent="0.25">
      <c r="M365">
        <v>417.94680851063828</v>
      </c>
    </row>
    <row r="366" spans="13:13" x14ac:dyDescent="0.25">
      <c r="M366">
        <v>614.62765957446811</v>
      </c>
    </row>
    <row r="367" spans="13:13" x14ac:dyDescent="0.25">
      <c r="M367">
        <v>450.72695035460993</v>
      </c>
    </row>
    <row r="368" spans="13:13" x14ac:dyDescent="0.25">
      <c r="M368">
        <v>307.31382978723406</v>
      </c>
    </row>
    <row r="369" spans="13:13" x14ac:dyDescent="0.25">
      <c r="M369">
        <v>450.72695035460993</v>
      </c>
    </row>
    <row r="370" spans="13:13" x14ac:dyDescent="0.25">
      <c r="M370">
        <v>655.60283687943263</v>
      </c>
    </row>
    <row r="371" spans="13:13" x14ac:dyDescent="0.25">
      <c r="M371">
        <v>540.87234042553189</v>
      </c>
    </row>
    <row r="372" spans="13:13" x14ac:dyDescent="0.25">
      <c r="M372">
        <v>450.72695035460993</v>
      </c>
    </row>
    <row r="373" spans="13:13" x14ac:dyDescent="0.25">
      <c r="M373">
        <v>491.70212765957444</v>
      </c>
    </row>
    <row r="374" spans="13:13" x14ac:dyDescent="0.25">
      <c r="M374">
        <v>540.87234042553189</v>
      </c>
    </row>
    <row r="375" spans="13:13" x14ac:dyDescent="0.25">
      <c r="M375">
        <v>360.58156028368796</v>
      </c>
    </row>
    <row r="376" spans="13:13" x14ac:dyDescent="0.25">
      <c r="M376">
        <v>32.780141843971634</v>
      </c>
    </row>
    <row r="377" spans="13:13" x14ac:dyDescent="0.25">
      <c r="M377">
        <v>307.31382978723406</v>
      </c>
    </row>
    <row r="378" spans="13:13" x14ac:dyDescent="0.25">
      <c r="M378">
        <v>450.72695035460993</v>
      </c>
    </row>
    <row r="379" spans="13:13" x14ac:dyDescent="0.25">
      <c r="M379">
        <v>450.72695035460993</v>
      </c>
    </row>
    <row r="380" spans="13:13" x14ac:dyDescent="0.25">
      <c r="M380">
        <v>278.63120567375887</v>
      </c>
    </row>
    <row r="381" spans="13:13" x14ac:dyDescent="0.25">
      <c r="M381">
        <v>270.43617021276594</v>
      </c>
    </row>
    <row r="382" spans="13:13" x14ac:dyDescent="0.25">
      <c r="M382">
        <v>417.94680851063828</v>
      </c>
    </row>
    <row r="383" spans="13:13" x14ac:dyDescent="0.25">
      <c r="M383">
        <v>450.72695035460993</v>
      </c>
    </row>
    <row r="384" spans="13:13" x14ac:dyDescent="0.25">
      <c r="M384">
        <v>327.80141843971631</v>
      </c>
    </row>
    <row r="385" spans="13:13" x14ac:dyDescent="0.25">
      <c r="M385">
        <v>819.50354609929082</v>
      </c>
    </row>
    <row r="386" spans="13:13" x14ac:dyDescent="0.25">
      <c r="M386">
        <v>409.75177304964541</v>
      </c>
    </row>
    <row r="387" spans="13:13" x14ac:dyDescent="0.25">
      <c r="M387">
        <v>245.85106382978722</v>
      </c>
    </row>
    <row r="388" spans="13:13" x14ac:dyDescent="0.25">
      <c r="M388">
        <v>1065.3546099290779</v>
      </c>
    </row>
    <row r="389" spans="13:13" x14ac:dyDescent="0.25">
      <c r="M389">
        <v>450.72695035460993</v>
      </c>
    </row>
    <row r="390" spans="13:13" x14ac:dyDescent="0.25">
      <c r="M390">
        <v>18.029078014184396</v>
      </c>
    </row>
    <row r="391" spans="13:13" x14ac:dyDescent="0.25">
      <c r="M391">
        <v>450.72695035460993</v>
      </c>
    </row>
    <row r="392" spans="13:13" x14ac:dyDescent="0.25">
      <c r="M392">
        <v>450.72695035460993</v>
      </c>
    </row>
    <row r="393" spans="13:13" x14ac:dyDescent="0.25">
      <c r="M393">
        <v>450.72695035460993</v>
      </c>
    </row>
    <row r="394" spans="13:13" x14ac:dyDescent="0.25">
      <c r="M394">
        <v>450.72695035460993</v>
      </c>
    </row>
    <row r="395" spans="13:13" x14ac:dyDescent="0.25">
      <c r="M395">
        <v>983.40425531914889</v>
      </c>
    </row>
    <row r="396" spans="13:13" x14ac:dyDescent="0.25">
      <c r="M396">
        <v>270.43617021276594</v>
      </c>
    </row>
    <row r="397" spans="13:13" x14ac:dyDescent="0.25">
      <c r="M397">
        <v>450.72695035460993</v>
      </c>
    </row>
    <row r="398" spans="13:13" x14ac:dyDescent="0.25">
      <c r="M398">
        <v>819.50354609929082</v>
      </c>
    </row>
    <row r="399" spans="13:13" x14ac:dyDescent="0.25">
      <c r="M399">
        <v>450.72695035460993</v>
      </c>
    </row>
    <row r="400" spans="13:13" x14ac:dyDescent="0.25">
      <c r="M400">
        <v>307.31382978723406</v>
      </c>
    </row>
    <row r="401" spans="13:13" x14ac:dyDescent="0.25">
      <c r="M401">
        <v>475.31205673758865</v>
      </c>
    </row>
    <row r="402" spans="13:13" x14ac:dyDescent="0.25">
      <c r="M402">
        <v>450.72695035460993</v>
      </c>
    </row>
    <row r="403" spans="13:13" x14ac:dyDescent="0.25">
      <c r="M403">
        <v>540.87234042553189</v>
      </c>
    </row>
    <row r="404" spans="13:13" x14ac:dyDescent="0.25">
      <c r="M404">
        <v>450.72695035460993</v>
      </c>
    </row>
    <row r="405" spans="13:13" x14ac:dyDescent="0.25">
      <c r="M405">
        <v>65.560283687943269</v>
      </c>
    </row>
    <row r="406" spans="13:13" x14ac:dyDescent="0.25">
      <c r="M406">
        <v>819.50354609929082</v>
      </c>
    </row>
    <row r="407" spans="13:13" x14ac:dyDescent="0.25">
      <c r="M407">
        <v>245.85106382978722</v>
      </c>
    </row>
    <row r="408" spans="13:13" x14ac:dyDescent="0.25">
      <c r="M408">
        <v>540.87234042553189</v>
      </c>
    </row>
    <row r="409" spans="13:13" x14ac:dyDescent="0.25">
      <c r="M409">
        <v>360.58156028368796</v>
      </c>
    </row>
    <row r="410" spans="13:13" x14ac:dyDescent="0.25">
      <c r="M410">
        <v>491.70212765957444</v>
      </c>
    </row>
    <row r="411" spans="13:13" x14ac:dyDescent="0.25">
      <c r="M411">
        <v>270.43617021276594</v>
      </c>
    </row>
    <row r="412" spans="13:13" x14ac:dyDescent="0.25">
      <c r="M412">
        <v>450.72695035460993</v>
      </c>
    </row>
    <row r="413" spans="13:13" x14ac:dyDescent="0.25">
      <c r="M413">
        <v>450.72695035460993</v>
      </c>
    </row>
    <row r="414" spans="13:13" x14ac:dyDescent="0.25">
      <c r="M414">
        <v>65.560283687943269</v>
      </c>
    </row>
    <row r="415" spans="13:13" x14ac:dyDescent="0.25">
      <c r="M415">
        <v>450.72695035460993</v>
      </c>
    </row>
    <row r="416" spans="13:13" x14ac:dyDescent="0.25">
      <c r="M416">
        <v>450.72695035460993</v>
      </c>
    </row>
    <row r="417" spans="13:13" x14ac:dyDescent="0.25">
      <c r="M417">
        <v>450.72695035460993</v>
      </c>
    </row>
    <row r="418" spans="13:13" x14ac:dyDescent="0.25">
      <c r="M418">
        <v>450.72695035460993</v>
      </c>
    </row>
    <row r="419" spans="13:13" x14ac:dyDescent="0.25">
      <c r="M419">
        <v>491.70212765957444</v>
      </c>
    </row>
    <row r="420" spans="13:13" x14ac:dyDescent="0.25">
      <c r="M420">
        <v>450.72695035460993</v>
      </c>
    </row>
    <row r="421" spans="13:13" x14ac:dyDescent="0.25">
      <c r="M421">
        <v>450.72695035460993</v>
      </c>
    </row>
    <row r="422" spans="13:13" x14ac:dyDescent="0.25">
      <c r="M422">
        <v>450.72695035460993</v>
      </c>
    </row>
    <row r="423" spans="13:13" x14ac:dyDescent="0.25">
      <c r="M423">
        <v>450.72695035460993</v>
      </c>
    </row>
    <row r="424" spans="13:13" x14ac:dyDescent="0.25">
      <c r="M424">
        <v>450.72695035460993</v>
      </c>
    </row>
    <row r="425" spans="13:13" x14ac:dyDescent="0.25">
      <c r="M425">
        <v>409.75177304964541</v>
      </c>
    </row>
    <row r="426" spans="13:13" x14ac:dyDescent="0.25">
      <c r="M426">
        <v>450.72695035460993</v>
      </c>
    </row>
    <row r="427" spans="13:13" x14ac:dyDescent="0.25">
      <c r="M427">
        <v>122.92553191489361</v>
      </c>
    </row>
    <row r="428" spans="13:13" x14ac:dyDescent="0.25">
      <c r="M428">
        <v>614.62765957446811</v>
      </c>
    </row>
    <row r="429" spans="13:13" x14ac:dyDescent="0.25">
      <c r="M429">
        <v>49.170212765957444</v>
      </c>
    </row>
    <row r="430" spans="13:13" x14ac:dyDescent="0.25">
      <c r="M430">
        <v>491.70212765957444</v>
      </c>
    </row>
    <row r="431" spans="13:13" x14ac:dyDescent="0.25">
      <c r="M431">
        <v>811.30851063829789</v>
      </c>
    </row>
    <row r="432" spans="13:13" x14ac:dyDescent="0.25">
      <c r="M432">
        <v>655.60283687943263</v>
      </c>
    </row>
    <row r="433" spans="13:13" x14ac:dyDescent="0.25">
      <c r="M433">
        <v>409.75177304964541</v>
      </c>
    </row>
    <row r="434" spans="13:13" x14ac:dyDescent="0.25">
      <c r="M434">
        <v>327.80141843971631</v>
      </c>
    </row>
    <row r="435" spans="13:13" x14ac:dyDescent="0.25">
      <c r="M435">
        <v>614.62765957446811</v>
      </c>
    </row>
    <row r="436" spans="13:13" x14ac:dyDescent="0.25">
      <c r="M436">
        <v>450.72695035460993</v>
      </c>
    </row>
    <row r="437" spans="13:13" x14ac:dyDescent="0.25">
      <c r="M437">
        <v>360.58156028368796</v>
      </c>
    </row>
    <row r="438" spans="13:13" x14ac:dyDescent="0.25">
      <c r="M438">
        <v>2048.7588652482268</v>
      </c>
    </row>
    <row r="439" spans="13:13" x14ac:dyDescent="0.25">
      <c r="M439">
        <v>136.58392434988178</v>
      </c>
    </row>
    <row r="440" spans="13:13" x14ac:dyDescent="0.25">
      <c r="M440">
        <v>450.72695035460993</v>
      </c>
    </row>
    <row r="441" spans="13:13" x14ac:dyDescent="0.25">
      <c r="M441">
        <v>450.72695035460993</v>
      </c>
    </row>
    <row r="442" spans="13:13" x14ac:dyDescent="0.25">
      <c r="M442">
        <v>204.8758865248227</v>
      </c>
    </row>
    <row r="443" spans="13:13" x14ac:dyDescent="0.25">
      <c r="M443">
        <v>1228.0260638297873</v>
      </c>
    </row>
    <row r="444" spans="13:13" x14ac:dyDescent="0.25">
      <c r="M444">
        <v>69.657801418439718</v>
      </c>
    </row>
    <row r="445" spans="13:13" x14ac:dyDescent="0.25">
      <c r="M445">
        <v>234.37801418439716</v>
      </c>
    </row>
    <row r="446" spans="13:13" x14ac:dyDescent="0.25">
      <c r="M446">
        <v>97.520921985815605</v>
      </c>
    </row>
    <row r="447" spans="13:13" x14ac:dyDescent="0.25">
      <c r="M447">
        <v>163.90070921985816</v>
      </c>
    </row>
    <row r="448" spans="13:13" x14ac:dyDescent="0.25">
      <c r="M448">
        <v>131.12056737588654</v>
      </c>
    </row>
    <row r="449" spans="13:13" x14ac:dyDescent="0.25">
      <c r="M449">
        <v>122.92553191489361</v>
      </c>
    </row>
    <row r="450" spans="13:13" x14ac:dyDescent="0.25">
      <c r="M450">
        <v>180.29078014184398</v>
      </c>
    </row>
    <row r="451" spans="13:13" x14ac:dyDescent="0.25">
      <c r="M451">
        <v>368.77659574468083</v>
      </c>
    </row>
    <row r="452" spans="13:13" x14ac:dyDescent="0.25">
      <c r="M452">
        <v>450.72695035460993</v>
      </c>
    </row>
    <row r="453" spans="13:13" x14ac:dyDescent="0.25">
      <c r="M453">
        <v>819.50354609929082</v>
      </c>
    </row>
    <row r="454" spans="13:13" x14ac:dyDescent="0.25">
      <c r="M454">
        <v>65.560283687943269</v>
      </c>
    </row>
    <row r="455" spans="13:13" x14ac:dyDescent="0.25">
      <c r="M455">
        <v>450.72695035460993</v>
      </c>
    </row>
    <row r="456" spans="13:13" x14ac:dyDescent="0.25">
      <c r="M456">
        <v>450.72695035460993</v>
      </c>
    </row>
    <row r="457" spans="13:13" x14ac:dyDescent="0.25">
      <c r="M457">
        <v>450.72695035460993</v>
      </c>
    </row>
    <row r="458" spans="13:13" x14ac:dyDescent="0.25">
      <c r="M458">
        <v>450.72695035460993</v>
      </c>
    </row>
    <row r="459" spans="13:13" x14ac:dyDescent="0.25">
      <c r="M459">
        <v>450.72695035460993</v>
      </c>
    </row>
    <row r="460" spans="13:13" x14ac:dyDescent="0.25">
      <c r="M460">
        <v>450.72695035460993</v>
      </c>
    </row>
    <row r="461" spans="13:13" x14ac:dyDescent="0.25">
      <c r="M461">
        <v>450.72695035460993</v>
      </c>
    </row>
    <row r="462" spans="13:13" x14ac:dyDescent="0.25">
      <c r="M462">
        <v>49.170212765957444</v>
      </c>
    </row>
    <row r="463" spans="13:13" x14ac:dyDescent="0.25">
      <c r="M463">
        <v>450.72695035460993</v>
      </c>
    </row>
    <row r="464" spans="13:13" x14ac:dyDescent="0.25">
      <c r="M464">
        <v>196.68085106382978</v>
      </c>
    </row>
    <row r="465" spans="13:13" x14ac:dyDescent="0.25">
      <c r="M465">
        <v>450.72695035460993</v>
      </c>
    </row>
    <row r="466" spans="13:13" x14ac:dyDescent="0.25">
      <c r="M466">
        <v>450.72695035460993</v>
      </c>
    </row>
    <row r="467" spans="13:13" x14ac:dyDescent="0.25">
      <c r="M467">
        <v>61.462765957446805</v>
      </c>
    </row>
    <row r="468" spans="13:13" x14ac:dyDescent="0.25">
      <c r="M468">
        <v>450.72695035460993</v>
      </c>
    </row>
    <row r="469" spans="13:13" x14ac:dyDescent="0.25">
      <c r="M469">
        <v>721.16312056737593</v>
      </c>
    </row>
    <row r="470" spans="13:13" x14ac:dyDescent="0.25">
      <c r="M470">
        <v>450.72695035460993</v>
      </c>
    </row>
    <row r="471" spans="13:13" x14ac:dyDescent="0.25">
      <c r="M471">
        <v>450.72695035460993</v>
      </c>
    </row>
    <row r="472" spans="13:13" x14ac:dyDescent="0.25">
      <c r="M472">
        <v>819.50354609929082</v>
      </c>
    </row>
    <row r="473" spans="13:13" x14ac:dyDescent="0.25">
      <c r="M473">
        <v>270.43617021276594</v>
      </c>
    </row>
    <row r="474" spans="13:13" x14ac:dyDescent="0.25">
      <c r="M474">
        <v>245.85106382978722</v>
      </c>
    </row>
    <row r="475" spans="13:13" x14ac:dyDescent="0.25">
      <c r="M475">
        <v>450.72695035460993</v>
      </c>
    </row>
    <row r="476" spans="13:13" x14ac:dyDescent="0.25">
      <c r="M476">
        <v>450.72695035460993</v>
      </c>
    </row>
    <row r="477" spans="13:13" x14ac:dyDescent="0.25">
      <c r="M477">
        <v>450.72695035460993</v>
      </c>
    </row>
    <row r="478" spans="13:13" x14ac:dyDescent="0.25">
      <c r="M478">
        <v>717.06560283687941</v>
      </c>
    </row>
    <row r="479" spans="13:13" x14ac:dyDescent="0.25">
      <c r="M479">
        <v>737.55319148936167</v>
      </c>
    </row>
    <row r="480" spans="13:13" x14ac:dyDescent="0.25">
      <c r="M480">
        <v>450.72695035460993</v>
      </c>
    </row>
    <row r="481" spans="13:13" x14ac:dyDescent="0.25">
      <c r="M481">
        <v>163.90070921985816</v>
      </c>
    </row>
    <row r="482" spans="13:13" x14ac:dyDescent="0.25">
      <c r="M482">
        <v>1434.1312056737588</v>
      </c>
    </row>
    <row r="483" spans="13:13" x14ac:dyDescent="0.25">
      <c r="M483">
        <v>737.55319148936167</v>
      </c>
    </row>
    <row r="484" spans="13:13" x14ac:dyDescent="0.25">
      <c r="M484">
        <v>1311.2056737588653</v>
      </c>
    </row>
    <row r="485" spans="13:13" x14ac:dyDescent="0.25">
      <c r="M485">
        <v>450.72695035460993</v>
      </c>
    </row>
    <row r="486" spans="13:13" x14ac:dyDescent="0.25">
      <c r="M486">
        <v>835.89361702127655</v>
      </c>
    </row>
    <row r="487" spans="13:13" x14ac:dyDescent="0.25">
      <c r="M487">
        <v>983.40425531914889</v>
      </c>
    </row>
    <row r="488" spans="13:13" x14ac:dyDescent="0.25">
      <c r="M488">
        <v>450.72695035460993</v>
      </c>
    </row>
    <row r="489" spans="13:13" x14ac:dyDescent="0.25">
      <c r="M489">
        <v>450.72695035460993</v>
      </c>
    </row>
    <row r="490" spans="13:13" x14ac:dyDescent="0.25">
      <c r="M490">
        <v>450.72695035460993</v>
      </c>
    </row>
    <row r="491" spans="13:13" x14ac:dyDescent="0.25">
      <c r="M491">
        <v>450.72695035460993</v>
      </c>
    </row>
    <row r="492" spans="13:13" x14ac:dyDescent="0.25">
      <c r="M492">
        <v>983.40425531914889</v>
      </c>
    </row>
    <row r="493" spans="13:13" x14ac:dyDescent="0.25">
      <c r="M493">
        <v>450.72695035460993</v>
      </c>
    </row>
    <row r="494" spans="13:13" x14ac:dyDescent="0.25">
      <c r="M494">
        <v>216.34893617021277</v>
      </c>
    </row>
    <row r="495" spans="13:13" x14ac:dyDescent="0.25">
      <c r="M495">
        <v>409.75177304964541</v>
      </c>
    </row>
    <row r="496" spans="13:13" x14ac:dyDescent="0.25">
      <c r="M496">
        <v>1475.1063829787233</v>
      </c>
    </row>
    <row r="497" spans="13:13" x14ac:dyDescent="0.25">
      <c r="M497">
        <v>450.72695035460993</v>
      </c>
    </row>
    <row r="498" spans="13:13" x14ac:dyDescent="0.25">
      <c r="M498">
        <v>442.531914893617</v>
      </c>
    </row>
    <row r="499" spans="13:13" x14ac:dyDescent="0.25">
      <c r="M499">
        <v>819.50354609929082</v>
      </c>
    </row>
    <row r="500" spans="13:13" x14ac:dyDescent="0.25">
      <c r="M500">
        <v>1229.2553191489362</v>
      </c>
    </row>
    <row r="501" spans="13:13" x14ac:dyDescent="0.25">
      <c r="M501">
        <v>450.72695035460993</v>
      </c>
    </row>
    <row r="502" spans="13:13" x14ac:dyDescent="0.25">
      <c r="M502">
        <v>655.60283687943263</v>
      </c>
    </row>
    <row r="503" spans="13:13" x14ac:dyDescent="0.25">
      <c r="M503">
        <v>2048.7588652482268</v>
      </c>
    </row>
    <row r="504" spans="13:13" x14ac:dyDescent="0.25">
      <c r="M504">
        <v>450.72695035460993</v>
      </c>
    </row>
    <row r="505" spans="13:13" x14ac:dyDescent="0.25">
      <c r="M505">
        <v>450.72695035460993</v>
      </c>
    </row>
    <row r="506" spans="13:13" x14ac:dyDescent="0.25">
      <c r="M506">
        <v>2253.6347517730496</v>
      </c>
    </row>
    <row r="507" spans="13:13" x14ac:dyDescent="0.25">
      <c r="M507">
        <v>450.72695035460993</v>
      </c>
    </row>
    <row r="508" spans="13:13" x14ac:dyDescent="0.25">
      <c r="M508">
        <v>409.75177304964541</v>
      </c>
    </row>
    <row r="509" spans="13:13" x14ac:dyDescent="0.25">
      <c r="M509">
        <v>2130.7092198581558</v>
      </c>
    </row>
    <row r="510" spans="13:13" x14ac:dyDescent="0.25">
      <c r="M510">
        <v>2048.7588652482268</v>
      </c>
    </row>
    <row r="511" spans="13:13" x14ac:dyDescent="0.25">
      <c r="M511">
        <v>229.46099290780143</v>
      </c>
    </row>
    <row r="512" spans="13:13" x14ac:dyDescent="0.25">
      <c r="M512">
        <v>819.50354609929082</v>
      </c>
    </row>
    <row r="513" spans="13:13" x14ac:dyDescent="0.25">
      <c r="M513">
        <v>73.755319148936167</v>
      </c>
    </row>
    <row r="514" spans="13:13" x14ac:dyDescent="0.25">
      <c r="M514">
        <v>1639.0070921985816</v>
      </c>
    </row>
    <row r="515" spans="13:13" x14ac:dyDescent="0.25">
      <c r="M515">
        <v>245.85106382978722</v>
      </c>
    </row>
    <row r="516" spans="13:13" x14ac:dyDescent="0.25">
      <c r="M516">
        <v>819.50354609929082</v>
      </c>
    </row>
    <row r="517" spans="13:13" x14ac:dyDescent="0.25">
      <c r="M517">
        <v>81.950354609929079</v>
      </c>
    </row>
    <row r="518" spans="13:13" x14ac:dyDescent="0.25">
      <c r="M518">
        <v>2130.7092198581558</v>
      </c>
    </row>
    <row r="519" spans="13:13" x14ac:dyDescent="0.25">
      <c r="M519">
        <v>450.72695035460993</v>
      </c>
    </row>
    <row r="520" spans="13:13" x14ac:dyDescent="0.25">
      <c r="M520">
        <v>450.72695035460993</v>
      </c>
    </row>
    <row r="521" spans="13:13" x14ac:dyDescent="0.25">
      <c r="M521">
        <v>614.62765957446811</v>
      </c>
    </row>
    <row r="522" spans="13:13" x14ac:dyDescent="0.25">
      <c r="M522">
        <v>65.560283687943269</v>
      </c>
    </row>
    <row r="523" spans="13:13" x14ac:dyDescent="0.25">
      <c r="M523">
        <v>1311.2056737588653</v>
      </c>
    </row>
    <row r="524" spans="13:13" x14ac:dyDescent="0.25">
      <c r="M524">
        <v>491.70212765957444</v>
      </c>
    </row>
    <row r="525" spans="13:13" x14ac:dyDescent="0.25">
      <c r="M525">
        <v>327.80141843971631</v>
      </c>
    </row>
    <row r="526" spans="13:13" x14ac:dyDescent="0.25">
      <c r="M526">
        <v>450.72695035460993</v>
      </c>
    </row>
    <row r="527" spans="13:13" x14ac:dyDescent="0.25">
      <c r="M527">
        <v>409.75177304964541</v>
      </c>
    </row>
    <row r="528" spans="13:13" x14ac:dyDescent="0.25">
      <c r="M528">
        <v>819.50354609929082</v>
      </c>
    </row>
    <row r="529" spans="13:13" x14ac:dyDescent="0.25">
      <c r="M529">
        <v>73.755319148936167</v>
      </c>
    </row>
    <row r="530" spans="13:13" x14ac:dyDescent="0.25">
      <c r="M530">
        <v>450.72695035460993</v>
      </c>
    </row>
    <row r="531" spans="13:13" x14ac:dyDescent="0.25">
      <c r="M531">
        <v>450.72695035460993</v>
      </c>
    </row>
    <row r="532" spans="13:13" x14ac:dyDescent="0.25">
      <c r="M532">
        <v>450.72695035460993</v>
      </c>
    </row>
    <row r="533" spans="13:13" x14ac:dyDescent="0.25">
      <c r="M533">
        <v>1229.2553191489362</v>
      </c>
    </row>
    <row r="534" spans="13:13" x14ac:dyDescent="0.25">
      <c r="M534">
        <v>278.63120567375887</v>
      </c>
    </row>
    <row r="535" spans="13:13" x14ac:dyDescent="0.25">
      <c r="M535">
        <v>450.72695035460993</v>
      </c>
    </row>
    <row r="536" spans="13:13" x14ac:dyDescent="0.25">
      <c r="M536">
        <v>40.975177304964539</v>
      </c>
    </row>
    <row r="537" spans="13:13" x14ac:dyDescent="0.25">
      <c r="M537">
        <v>450.72695035460993</v>
      </c>
    </row>
    <row r="538" spans="13:13" x14ac:dyDescent="0.25">
      <c r="M538">
        <v>786.72340425531911</v>
      </c>
    </row>
    <row r="539" spans="13:13" x14ac:dyDescent="0.25">
      <c r="M539">
        <v>450.72695035460993</v>
      </c>
    </row>
    <row r="540" spans="13:13" x14ac:dyDescent="0.25">
      <c r="M540">
        <v>450.72695035460993</v>
      </c>
    </row>
    <row r="541" spans="13:13" x14ac:dyDescent="0.25">
      <c r="M541">
        <v>445.80992907801419</v>
      </c>
    </row>
    <row r="542" spans="13:13" x14ac:dyDescent="0.25">
      <c r="M542">
        <v>450.72695035460993</v>
      </c>
    </row>
    <row r="543" spans="13:13" x14ac:dyDescent="0.25">
      <c r="M543">
        <v>819.50354609929082</v>
      </c>
    </row>
    <row r="544" spans="13:13" x14ac:dyDescent="0.25">
      <c r="M544">
        <v>23601.702127659573</v>
      </c>
    </row>
    <row r="545" spans="13:13" x14ac:dyDescent="0.25">
      <c r="M545">
        <v>327.80141843971631</v>
      </c>
    </row>
    <row r="546" spans="13:13" x14ac:dyDescent="0.25">
      <c r="M546">
        <v>450.72695035460993</v>
      </c>
    </row>
    <row r="547" spans="13:13" x14ac:dyDescent="0.25">
      <c r="M547">
        <v>1966.8085106382978</v>
      </c>
    </row>
    <row r="548" spans="13:13" x14ac:dyDescent="0.25">
      <c r="M548">
        <v>417.94680851063828</v>
      </c>
    </row>
    <row r="549" spans="13:13" x14ac:dyDescent="0.25">
      <c r="M549">
        <v>417.94680851063828</v>
      </c>
    </row>
    <row r="550" spans="13:13" x14ac:dyDescent="0.25">
      <c r="M550">
        <v>1639.0070921985816</v>
      </c>
    </row>
    <row r="551" spans="13:13" x14ac:dyDescent="0.25">
      <c r="M551">
        <v>819.50354609929082</v>
      </c>
    </row>
    <row r="552" spans="13:13" x14ac:dyDescent="0.25">
      <c r="M552">
        <v>196.68085106382978</v>
      </c>
    </row>
    <row r="553" spans="13:13" x14ac:dyDescent="0.25">
      <c r="M553">
        <v>450.72695035460993</v>
      </c>
    </row>
    <row r="554" spans="13:13" x14ac:dyDescent="0.25">
      <c r="M554">
        <v>108.17446808510638</v>
      </c>
    </row>
    <row r="555" spans="13:13" x14ac:dyDescent="0.25">
      <c r="M555">
        <v>81.950354609929079</v>
      </c>
    </row>
    <row r="556" spans="13:13" x14ac:dyDescent="0.25">
      <c r="M556">
        <v>245.85106382978722</v>
      </c>
    </row>
    <row r="557" spans="13:13" x14ac:dyDescent="0.25">
      <c r="M557">
        <v>180.29078014184398</v>
      </c>
    </row>
    <row r="558" spans="13:13" x14ac:dyDescent="0.25">
      <c r="M558">
        <v>450.72695035460993</v>
      </c>
    </row>
    <row r="559" spans="13:13" x14ac:dyDescent="0.25">
      <c r="M559">
        <v>65.560283687943269</v>
      </c>
    </row>
    <row r="560" spans="13:13" x14ac:dyDescent="0.25">
      <c r="M560">
        <v>450.72695035460993</v>
      </c>
    </row>
    <row r="561" spans="13:13" x14ac:dyDescent="0.25">
      <c r="M561">
        <v>65.560283687943269</v>
      </c>
    </row>
    <row r="562" spans="13:13" x14ac:dyDescent="0.25">
      <c r="M562">
        <v>819.50354609929082</v>
      </c>
    </row>
    <row r="563" spans="13:13" x14ac:dyDescent="0.25">
      <c r="M563">
        <v>307.31382978723406</v>
      </c>
    </row>
    <row r="564" spans="13:13" x14ac:dyDescent="0.25">
      <c r="M564">
        <v>983.40425531914889</v>
      </c>
    </row>
    <row r="565" spans="13:13" x14ac:dyDescent="0.25">
      <c r="M565">
        <v>450.72695035460993</v>
      </c>
    </row>
    <row r="566" spans="13:13" x14ac:dyDescent="0.25">
      <c r="M566">
        <v>245.85106382978722</v>
      </c>
    </row>
    <row r="567" spans="13:13" x14ac:dyDescent="0.25">
      <c r="M567">
        <v>393.36170212765956</v>
      </c>
    </row>
    <row r="568" spans="13:13" x14ac:dyDescent="0.25">
      <c r="M568">
        <v>126.20354609929078</v>
      </c>
    </row>
    <row r="569" spans="13:13" x14ac:dyDescent="0.25">
      <c r="M569">
        <v>450.72695035460993</v>
      </c>
    </row>
    <row r="570" spans="13:13" x14ac:dyDescent="0.25">
      <c r="M570">
        <v>450.72695035460993</v>
      </c>
    </row>
    <row r="571" spans="13:13" x14ac:dyDescent="0.25">
      <c r="M571">
        <v>450.72695035460993</v>
      </c>
    </row>
    <row r="572" spans="13:13" x14ac:dyDescent="0.25">
      <c r="M572">
        <v>450.72695035460993</v>
      </c>
    </row>
    <row r="573" spans="13:13" x14ac:dyDescent="0.25">
      <c r="M573">
        <v>36.058156028368792</v>
      </c>
    </row>
    <row r="574" spans="13:13" x14ac:dyDescent="0.25">
      <c r="M574">
        <v>450.72695035460993</v>
      </c>
    </row>
    <row r="575" spans="13:13" x14ac:dyDescent="0.25">
      <c r="M575">
        <v>450.72695035460993</v>
      </c>
    </row>
    <row r="576" spans="13:13" x14ac:dyDescent="0.25">
      <c r="M576">
        <v>819.50354609929082</v>
      </c>
    </row>
    <row r="577" spans="13:13" x14ac:dyDescent="0.25">
      <c r="M577">
        <v>16.390070921985817</v>
      </c>
    </row>
    <row r="578" spans="13:13" x14ac:dyDescent="0.25">
      <c r="M578">
        <v>450.72695035460993</v>
      </c>
    </row>
    <row r="579" spans="13:13" x14ac:dyDescent="0.25">
      <c r="M579">
        <v>409.75177304964541</v>
      </c>
    </row>
    <row r="580" spans="13:13" x14ac:dyDescent="0.25">
      <c r="M580">
        <v>450.72695035460993</v>
      </c>
    </row>
    <row r="581" spans="13:13" x14ac:dyDescent="0.25">
      <c r="M581">
        <v>450.72695035460993</v>
      </c>
    </row>
    <row r="582" spans="13:13" x14ac:dyDescent="0.25">
      <c r="M582">
        <v>450.72695035460993</v>
      </c>
    </row>
    <row r="583" spans="13:13" x14ac:dyDescent="0.25">
      <c r="M583">
        <v>6556.0283687943265</v>
      </c>
    </row>
    <row r="584" spans="13:13" x14ac:dyDescent="0.25">
      <c r="M584">
        <v>819.50354609929082</v>
      </c>
    </row>
    <row r="585" spans="13:13" x14ac:dyDescent="0.25">
      <c r="M585">
        <v>1024.3794326241134</v>
      </c>
    </row>
    <row r="586" spans="13:13" x14ac:dyDescent="0.25">
      <c r="M586">
        <v>450.72695035460993</v>
      </c>
    </row>
    <row r="587" spans="13:13" x14ac:dyDescent="0.25">
      <c r="M587">
        <v>450.72695035460993</v>
      </c>
    </row>
    <row r="588" spans="13:13" x14ac:dyDescent="0.25">
      <c r="M588">
        <v>409.75177304964541</v>
      </c>
    </row>
    <row r="589" spans="13:13" x14ac:dyDescent="0.25">
      <c r="M589">
        <v>450.72695035460993</v>
      </c>
    </row>
    <row r="590" spans="13:13" x14ac:dyDescent="0.25">
      <c r="M590">
        <v>98.340425531914889</v>
      </c>
    </row>
    <row r="591" spans="13:13" x14ac:dyDescent="0.25">
      <c r="M591">
        <v>3441.9148936170213</v>
      </c>
    </row>
    <row r="592" spans="13:13" x14ac:dyDescent="0.25">
      <c r="M592">
        <v>2089.7340425531916</v>
      </c>
    </row>
    <row r="593" spans="13:13" x14ac:dyDescent="0.25">
      <c r="M593">
        <v>540.87234042553189</v>
      </c>
    </row>
    <row r="594" spans="13:13" x14ac:dyDescent="0.25">
      <c r="M594">
        <v>122.92553191489361</v>
      </c>
    </row>
    <row r="595" spans="13:13" x14ac:dyDescent="0.25">
      <c r="M595">
        <v>122.92553191489361</v>
      </c>
    </row>
    <row r="596" spans="13:13" x14ac:dyDescent="0.25">
      <c r="M596">
        <v>450.72695035460993</v>
      </c>
    </row>
    <row r="597" spans="13:13" x14ac:dyDescent="0.25">
      <c r="M597">
        <v>1180.0851063829787</v>
      </c>
    </row>
    <row r="598" spans="13:13" x14ac:dyDescent="0.25">
      <c r="M598">
        <v>450.72695035460993</v>
      </c>
    </row>
    <row r="599" spans="13:13" x14ac:dyDescent="0.25">
      <c r="M599">
        <v>450.72695035460993</v>
      </c>
    </row>
    <row r="600" spans="13:13" x14ac:dyDescent="0.25">
      <c r="M600">
        <v>450.72695035460993</v>
      </c>
    </row>
    <row r="601" spans="13:13" x14ac:dyDescent="0.25">
      <c r="M601">
        <v>921.94148936170211</v>
      </c>
    </row>
    <row r="602" spans="13:13" x14ac:dyDescent="0.25">
      <c r="M602">
        <v>450.72695035460993</v>
      </c>
    </row>
    <row r="603" spans="13:13" x14ac:dyDescent="0.25">
      <c r="M603">
        <v>450.72695035460993</v>
      </c>
    </row>
    <row r="604" spans="13:13" x14ac:dyDescent="0.25">
      <c r="M604">
        <v>271.66542553191488</v>
      </c>
    </row>
    <row r="605" spans="13:13" x14ac:dyDescent="0.25">
      <c r="M605">
        <v>819.50354609929082</v>
      </c>
    </row>
    <row r="606" spans="13:13" x14ac:dyDescent="0.25">
      <c r="M606">
        <v>491.70212765957444</v>
      </c>
    </row>
    <row r="607" spans="13:13" x14ac:dyDescent="0.25">
      <c r="M607">
        <v>450.72695035460993</v>
      </c>
    </row>
    <row r="608" spans="13:13" x14ac:dyDescent="0.25">
      <c r="M608">
        <v>573.65248226950359</v>
      </c>
    </row>
    <row r="609" spans="13:13" x14ac:dyDescent="0.25">
      <c r="M609">
        <v>614.62765957446811</v>
      </c>
    </row>
    <row r="610" spans="13:13" x14ac:dyDescent="0.25">
      <c r="M610">
        <v>409.75177304964541</v>
      </c>
    </row>
    <row r="611" spans="13:13" x14ac:dyDescent="0.25">
      <c r="M611">
        <v>1639.0070921985816</v>
      </c>
    </row>
    <row r="612" spans="13:13" x14ac:dyDescent="0.25">
      <c r="M612">
        <v>163.90070921985816</v>
      </c>
    </row>
    <row r="613" spans="13:13" x14ac:dyDescent="0.25">
      <c r="M613">
        <v>450.72695035460993</v>
      </c>
    </row>
    <row r="614" spans="13:13" x14ac:dyDescent="0.25">
      <c r="M614">
        <v>2458.5106382978724</v>
      </c>
    </row>
    <row r="615" spans="13:13" x14ac:dyDescent="0.25">
      <c r="M615">
        <v>327.80141843971631</v>
      </c>
    </row>
    <row r="616" spans="13:13" x14ac:dyDescent="0.25">
      <c r="M616">
        <v>450.72695035460993</v>
      </c>
    </row>
    <row r="617" spans="13:13" x14ac:dyDescent="0.25">
      <c r="M617">
        <v>450.72695035460993</v>
      </c>
    </row>
    <row r="618" spans="13:13" x14ac:dyDescent="0.25">
      <c r="M618">
        <v>450.72695035460993</v>
      </c>
    </row>
    <row r="619" spans="13:13" x14ac:dyDescent="0.25">
      <c r="M619">
        <v>450.72695035460993</v>
      </c>
    </row>
    <row r="620" spans="13:13" x14ac:dyDescent="0.25">
      <c r="M620">
        <v>450.72695035460993</v>
      </c>
    </row>
    <row r="621" spans="13:13" x14ac:dyDescent="0.25">
      <c r="M621">
        <v>450.72695035460993</v>
      </c>
    </row>
    <row r="622" spans="13:13" x14ac:dyDescent="0.25">
      <c r="M622">
        <v>49.170212765957444</v>
      </c>
    </row>
    <row r="623" spans="13:13" x14ac:dyDescent="0.25">
      <c r="M623">
        <v>450.72695035460993</v>
      </c>
    </row>
    <row r="624" spans="13:13" x14ac:dyDescent="0.25">
      <c r="M624">
        <v>450.72695035460993</v>
      </c>
    </row>
    <row r="625" spans="13:13" x14ac:dyDescent="0.25">
      <c r="M625">
        <v>3278.0141843971633</v>
      </c>
    </row>
    <row r="626" spans="13:13" x14ac:dyDescent="0.25">
      <c r="M626">
        <v>450.72695035460993</v>
      </c>
    </row>
    <row r="627" spans="13:13" x14ac:dyDescent="0.25">
      <c r="M627">
        <v>1229.2553191489362</v>
      </c>
    </row>
    <row r="628" spans="13:13" x14ac:dyDescent="0.25">
      <c r="M628">
        <v>819.50354609929082</v>
      </c>
    </row>
    <row r="629" spans="13:13" x14ac:dyDescent="0.25">
      <c r="M629">
        <v>1639.0070921985816</v>
      </c>
    </row>
    <row r="630" spans="13:13" x14ac:dyDescent="0.25">
      <c r="M630">
        <v>163.90070921985816</v>
      </c>
    </row>
    <row r="631" spans="13:13" x14ac:dyDescent="0.25">
      <c r="M631">
        <v>122.92553191489361</v>
      </c>
    </row>
    <row r="632" spans="13:13" x14ac:dyDescent="0.25">
      <c r="M632">
        <v>450.72695035460993</v>
      </c>
    </row>
    <row r="633" spans="13:13" x14ac:dyDescent="0.25">
      <c r="M633">
        <v>450.72695035460993</v>
      </c>
    </row>
    <row r="634" spans="13:13" x14ac:dyDescent="0.25">
      <c r="M634">
        <v>450.72695035460993</v>
      </c>
    </row>
    <row r="635" spans="13:13" x14ac:dyDescent="0.25">
      <c r="M635">
        <v>327.80141843971631</v>
      </c>
    </row>
    <row r="636" spans="13:13" x14ac:dyDescent="0.25">
      <c r="M636">
        <v>450.72695035460993</v>
      </c>
    </row>
    <row r="637" spans="13:13" x14ac:dyDescent="0.25">
      <c r="M637">
        <v>114.73049645390071</v>
      </c>
    </row>
    <row r="638" spans="13:13" x14ac:dyDescent="0.25">
      <c r="M638">
        <v>450.72695035460993</v>
      </c>
    </row>
    <row r="639" spans="13:13" x14ac:dyDescent="0.25">
      <c r="M639">
        <v>81.950354609929079</v>
      </c>
    </row>
    <row r="640" spans="13:13" x14ac:dyDescent="0.25">
      <c r="M640">
        <v>819.50354609929082</v>
      </c>
    </row>
    <row r="641" spans="13:13" x14ac:dyDescent="0.25">
      <c r="M641">
        <v>631.01773049645385</v>
      </c>
    </row>
    <row r="642" spans="13:13" x14ac:dyDescent="0.25">
      <c r="M642">
        <v>327.80141843971631</v>
      </c>
    </row>
    <row r="643" spans="13:13" x14ac:dyDescent="0.25">
      <c r="M643">
        <v>450.72695035460993</v>
      </c>
    </row>
    <row r="644" spans="13:13" x14ac:dyDescent="0.25">
      <c r="M644">
        <v>327.80141843971631</v>
      </c>
    </row>
    <row r="645" spans="13:13" x14ac:dyDescent="0.25">
      <c r="M645">
        <v>368.77659574468083</v>
      </c>
    </row>
    <row r="646" spans="13:13" x14ac:dyDescent="0.25">
      <c r="M646">
        <v>450.72695035460993</v>
      </c>
    </row>
    <row r="647" spans="13:13" x14ac:dyDescent="0.25">
      <c r="M647">
        <v>450.72695035460993</v>
      </c>
    </row>
    <row r="648" spans="13:13" x14ac:dyDescent="0.25">
      <c r="M648">
        <v>450.72695035460993</v>
      </c>
    </row>
    <row r="649" spans="13:13" x14ac:dyDescent="0.25">
      <c r="M649">
        <v>819.50354609929082</v>
      </c>
    </row>
    <row r="650" spans="13:13" x14ac:dyDescent="0.25">
      <c r="M650">
        <v>983.40425531914889</v>
      </c>
    </row>
    <row r="651" spans="13:13" x14ac:dyDescent="0.25">
      <c r="M651">
        <v>360.58156028368796</v>
      </c>
    </row>
    <row r="652" spans="13:13" x14ac:dyDescent="0.25">
      <c r="M652">
        <v>307.31382978723406</v>
      </c>
    </row>
    <row r="653" spans="13:13" x14ac:dyDescent="0.25">
      <c r="M653">
        <v>450.72695035460993</v>
      </c>
    </row>
    <row r="654" spans="13:13" x14ac:dyDescent="0.25">
      <c r="M654">
        <v>368.77659574468083</v>
      </c>
    </row>
    <row r="655" spans="13:13" x14ac:dyDescent="0.25">
      <c r="M655">
        <v>655.60283687943263</v>
      </c>
    </row>
    <row r="656" spans="13:13" x14ac:dyDescent="0.25">
      <c r="M656">
        <v>49.170212765957444</v>
      </c>
    </row>
    <row r="657" spans="13:13" x14ac:dyDescent="0.25">
      <c r="M657">
        <v>1147.3049645390072</v>
      </c>
    </row>
    <row r="658" spans="13:13" x14ac:dyDescent="0.25">
      <c r="M658">
        <v>819.50354609929082</v>
      </c>
    </row>
    <row r="659" spans="13:13" x14ac:dyDescent="0.25">
      <c r="M659">
        <v>450.72695035460993</v>
      </c>
    </row>
    <row r="660" spans="13:13" x14ac:dyDescent="0.25">
      <c r="M660">
        <v>450.72695035460993</v>
      </c>
    </row>
    <row r="661" spans="13:13" x14ac:dyDescent="0.25">
      <c r="M661">
        <v>327.80141843971631</v>
      </c>
    </row>
    <row r="662" spans="13:13" x14ac:dyDescent="0.25">
      <c r="M662">
        <v>1475.1063829787233</v>
      </c>
    </row>
    <row r="663" spans="13:13" x14ac:dyDescent="0.25">
      <c r="M663">
        <v>819.50354609929082</v>
      </c>
    </row>
    <row r="664" spans="13:13" x14ac:dyDescent="0.25">
      <c r="M664">
        <v>409.75177304964541</v>
      </c>
    </row>
    <row r="665" spans="13:13" x14ac:dyDescent="0.25">
      <c r="M665">
        <v>655.60283687943263</v>
      </c>
    </row>
    <row r="666" spans="13:13" x14ac:dyDescent="0.25">
      <c r="M666">
        <v>491.70212765957444</v>
      </c>
    </row>
    <row r="667" spans="13:13" x14ac:dyDescent="0.25">
      <c r="M667">
        <v>450.72695035460993</v>
      </c>
    </row>
    <row r="668" spans="13:13" x14ac:dyDescent="0.25">
      <c r="M668">
        <v>409.75177304964541</v>
      </c>
    </row>
    <row r="669" spans="13:13" x14ac:dyDescent="0.25">
      <c r="M669">
        <v>245.85106382978722</v>
      </c>
    </row>
    <row r="670" spans="13:13" x14ac:dyDescent="0.25">
      <c r="M670">
        <v>327.80141843971631</v>
      </c>
    </row>
    <row r="671" spans="13:13" x14ac:dyDescent="0.25">
      <c r="M671">
        <v>491.70212765957444</v>
      </c>
    </row>
    <row r="672" spans="13:13" x14ac:dyDescent="0.25">
      <c r="M672">
        <v>450.72695035460993</v>
      </c>
    </row>
    <row r="673" spans="13:13" x14ac:dyDescent="0.25">
      <c r="M673">
        <v>721.16312056737593</v>
      </c>
    </row>
    <row r="674" spans="13:13" x14ac:dyDescent="0.25">
      <c r="M674">
        <v>491.70212765957444</v>
      </c>
    </row>
    <row r="675" spans="13:13" x14ac:dyDescent="0.25">
      <c r="M675">
        <v>245.85106382978722</v>
      </c>
    </row>
    <row r="676" spans="13:13" x14ac:dyDescent="0.25">
      <c r="M676">
        <v>163.90070921985816</v>
      </c>
    </row>
    <row r="677" spans="13:13" x14ac:dyDescent="0.25">
      <c r="M677">
        <v>34.145981087470446</v>
      </c>
    </row>
    <row r="678" spans="13:13" x14ac:dyDescent="0.25">
      <c r="M678">
        <v>614.62765957446811</v>
      </c>
    </row>
    <row r="679" spans="13:13" x14ac:dyDescent="0.25">
      <c r="M679">
        <v>557.26241134751774</v>
      </c>
    </row>
    <row r="680" spans="13:13" x14ac:dyDescent="0.25">
      <c r="M680">
        <v>262.24113475177307</v>
      </c>
    </row>
    <row r="681" spans="13:13" x14ac:dyDescent="0.25">
      <c r="M681">
        <v>450.72695035460993</v>
      </c>
    </row>
    <row r="682" spans="13:13" x14ac:dyDescent="0.25">
      <c r="M682">
        <v>2048.7588652482268</v>
      </c>
    </row>
    <row r="683" spans="13:13" x14ac:dyDescent="0.25">
      <c r="M683">
        <v>368.77659574468083</v>
      </c>
    </row>
    <row r="684" spans="13:13" x14ac:dyDescent="0.25">
      <c r="M684">
        <v>196.68085106382978</v>
      </c>
    </row>
    <row r="685" spans="13:13" x14ac:dyDescent="0.25">
      <c r="M685">
        <v>49.170212765957444</v>
      </c>
    </row>
    <row r="686" spans="13:13" x14ac:dyDescent="0.25">
      <c r="M686">
        <v>450.72695035460993</v>
      </c>
    </row>
    <row r="687" spans="13:13" x14ac:dyDescent="0.25">
      <c r="M687">
        <v>450.72695035460993</v>
      </c>
    </row>
    <row r="688" spans="13:13" x14ac:dyDescent="0.25">
      <c r="M688">
        <v>344.19148936170211</v>
      </c>
    </row>
    <row r="689" spans="13:13" x14ac:dyDescent="0.25">
      <c r="M689">
        <v>450.72695035460993</v>
      </c>
    </row>
    <row r="690" spans="13:13" x14ac:dyDescent="0.25">
      <c r="M690">
        <v>983.40425531914889</v>
      </c>
    </row>
    <row r="691" spans="13:13" x14ac:dyDescent="0.25">
      <c r="M691">
        <v>450.72695035460993</v>
      </c>
    </row>
    <row r="692" spans="13:13" x14ac:dyDescent="0.25">
      <c r="M692">
        <v>368.77659574468083</v>
      </c>
    </row>
    <row r="693" spans="13:13" x14ac:dyDescent="0.25">
      <c r="M693">
        <v>450.72695035460993</v>
      </c>
    </row>
    <row r="694" spans="13:13" x14ac:dyDescent="0.25">
      <c r="M694">
        <v>819.50354609929082</v>
      </c>
    </row>
    <row r="695" spans="13:13" x14ac:dyDescent="0.25">
      <c r="M695">
        <v>409.75177304964541</v>
      </c>
    </row>
    <row r="696" spans="13:13" x14ac:dyDescent="0.25">
      <c r="M696">
        <v>1262.0354609929077</v>
      </c>
    </row>
    <row r="697" spans="13:13" x14ac:dyDescent="0.25">
      <c r="M697">
        <v>696.57801418439715</v>
      </c>
    </row>
    <row r="698" spans="13:13" x14ac:dyDescent="0.25">
      <c r="M698">
        <v>1311.2056737588653</v>
      </c>
    </row>
    <row r="699" spans="13:13" x14ac:dyDescent="0.25">
      <c r="M699">
        <v>1966.8085106382978</v>
      </c>
    </row>
    <row r="700" spans="13:13" x14ac:dyDescent="0.25">
      <c r="M700">
        <v>614.62765957446811</v>
      </c>
    </row>
    <row r="701" spans="13:13" x14ac:dyDescent="0.25">
      <c r="M701">
        <v>1311.2056737588653</v>
      </c>
    </row>
    <row r="702" spans="13:13" x14ac:dyDescent="0.25">
      <c r="M702">
        <v>901.45390070921985</v>
      </c>
    </row>
    <row r="703" spans="13:13" x14ac:dyDescent="0.25">
      <c r="M703">
        <v>196.68085106382978</v>
      </c>
    </row>
    <row r="704" spans="13:13" x14ac:dyDescent="0.25">
      <c r="M704">
        <v>1311.2056737588653</v>
      </c>
    </row>
    <row r="705" spans="13:13" x14ac:dyDescent="0.25">
      <c r="M705">
        <v>450.72695035460993</v>
      </c>
    </row>
    <row r="706" spans="13:13" x14ac:dyDescent="0.25">
      <c r="M706">
        <v>16.390070921985817</v>
      </c>
    </row>
    <row r="707" spans="13:13" x14ac:dyDescent="0.25">
      <c r="M707">
        <v>1147.3049645390072</v>
      </c>
    </row>
    <row r="708" spans="13:13" x14ac:dyDescent="0.25">
      <c r="M708">
        <v>3687.7659574468084</v>
      </c>
    </row>
    <row r="709" spans="13:13" x14ac:dyDescent="0.25">
      <c r="M709">
        <v>450.72695035460993</v>
      </c>
    </row>
    <row r="710" spans="13:13" x14ac:dyDescent="0.25">
      <c r="M710">
        <v>49.170212765957444</v>
      </c>
    </row>
    <row r="711" spans="13:13" x14ac:dyDescent="0.25">
      <c r="M711">
        <v>327.80141843971631</v>
      </c>
    </row>
    <row r="712" spans="13:13" x14ac:dyDescent="0.25">
      <c r="M712">
        <v>737.55319148936167</v>
      </c>
    </row>
    <row r="713" spans="13:13" x14ac:dyDescent="0.25">
      <c r="M713">
        <v>737.55319148936167</v>
      </c>
    </row>
    <row r="714" spans="13:13" x14ac:dyDescent="0.25">
      <c r="M714">
        <v>450.72695035460993</v>
      </c>
    </row>
    <row r="715" spans="13:13" x14ac:dyDescent="0.25">
      <c r="M715">
        <v>245.85106382978722</v>
      </c>
    </row>
    <row r="716" spans="13:13" x14ac:dyDescent="0.25">
      <c r="M716">
        <v>59.004255319148939</v>
      </c>
    </row>
    <row r="717" spans="13:13" x14ac:dyDescent="0.25">
      <c r="M717">
        <v>5.7365248226950358</v>
      </c>
    </row>
    <row r="718" spans="13:13" x14ac:dyDescent="0.25">
      <c r="M718">
        <v>786.72340425531911</v>
      </c>
    </row>
    <row r="719" spans="13:13" x14ac:dyDescent="0.25">
      <c r="M719">
        <v>327.80141843971631</v>
      </c>
    </row>
    <row r="720" spans="13:13" x14ac:dyDescent="0.25">
      <c r="M720">
        <v>49.170212765957444</v>
      </c>
    </row>
    <row r="721" spans="13:13" x14ac:dyDescent="0.25">
      <c r="M721">
        <v>59.004255319148939</v>
      </c>
    </row>
    <row r="722" spans="13:13" x14ac:dyDescent="0.25">
      <c r="M722">
        <v>4097.5177304964536</v>
      </c>
    </row>
    <row r="723" spans="13:13" x14ac:dyDescent="0.25">
      <c r="M723">
        <v>450.72695035460993</v>
      </c>
    </row>
    <row r="724" spans="13:13" x14ac:dyDescent="0.25">
      <c r="M724">
        <v>3278.0141843971633</v>
      </c>
    </row>
    <row r="725" spans="13:13" x14ac:dyDescent="0.25">
      <c r="M725">
        <v>450.72695035460993</v>
      </c>
    </row>
    <row r="726" spans="13:13" x14ac:dyDescent="0.25">
      <c r="M726">
        <v>32.780141843971634</v>
      </c>
    </row>
    <row r="727" spans="13:13" x14ac:dyDescent="0.25">
      <c r="M727">
        <v>327.80141843971631</v>
      </c>
    </row>
    <row r="728" spans="13:13" x14ac:dyDescent="0.25">
      <c r="M728">
        <v>118.00851063829788</v>
      </c>
    </row>
    <row r="729" spans="13:13" x14ac:dyDescent="0.25">
      <c r="M729">
        <v>450.72695035460993</v>
      </c>
    </row>
    <row r="730" spans="13:13" x14ac:dyDescent="0.25">
      <c r="M730">
        <v>450.72695035460993</v>
      </c>
    </row>
    <row r="731" spans="13:13" x14ac:dyDescent="0.25">
      <c r="M731">
        <v>450.72695035460993</v>
      </c>
    </row>
    <row r="732" spans="13:13" x14ac:dyDescent="0.25">
      <c r="M732">
        <v>450.72695035460993</v>
      </c>
    </row>
    <row r="733" spans="13:13" x14ac:dyDescent="0.25">
      <c r="M733">
        <v>450.72695035460993</v>
      </c>
    </row>
    <row r="734" spans="13:13" x14ac:dyDescent="0.25">
      <c r="M734">
        <v>368.77659574468083</v>
      </c>
    </row>
    <row r="735" spans="13:13" x14ac:dyDescent="0.25">
      <c r="M735">
        <v>3278.0141843971633</v>
      </c>
    </row>
    <row r="736" spans="13:13" x14ac:dyDescent="0.25">
      <c r="M736">
        <v>32.780141843971634</v>
      </c>
    </row>
    <row r="737" spans="13:13" x14ac:dyDescent="0.25">
      <c r="M737">
        <v>1639.0070921985816</v>
      </c>
    </row>
    <row r="738" spans="13:13" x14ac:dyDescent="0.25">
      <c r="M738">
        <v>327.80141843971631</v>
      </c>
    </row>
    <row r="739" spans="13:13" x14ac:dyDescent="0.25">
      <c r="M739">
        <v>32.780141843971634</v>
      </c>
    </row>
    <row r="740" spans="13:13" x14ac:dyDescent="0.25">
      <c r="M740">
        <v>368.77659574468083</v>
      </c>
    </row>
    <row r="741" spans="13:13" x14ac:dyDescent="0.25">
      <c r="M741">
        <v>819.50354609929082</v>
      </c>
    </row>
    <row r="742" spans="13:13" x14ac:dyDescent="0.25">
      <c r="M742">
        <v>450.72695035460993</v>
      </c>
    </row>
    <row r="743" spans="13:13" x14ac:dyDescent="0.25">
      <c r="M743">
        <v>450.72695035460993</v>
      </c>
    </row>
    <row r="744" spans="13:13" x14ac:dyDescent="0.25">
      <c r="M744">
        <v>450.72695035460993</v>
      </c>
    </row>
    <row r="745" spans="13:13" x14ac:dyDescent="0.25">
      <c r="M745">
        <v>450.72695035460993</v>
      </c>
    </row>
    <row r="746" spans="13:13" x14ac:dyDescent="0.25">
      <c r="M746">
        <v>786.72340425531911</v>
      </c>
    </row>
    <row r="747" spans="13:13" x14ac:dyDescent="0.25">
      <c r="M747">
        <v>327.80141843971631</v>
      </c>
    </row>
    <row r="748" spans="13:13" x14ac:dyDescent="0.25">
      <c r="M748">
        <v>98.340425531914889</v>
      </c>
    </row>
    <row r="749" spans="13:13" x14ac:dyDescent="0.25">
      <c r="M749">
        <v>327.80141843971631</v>
      </c>
    </row>
    <row r="750" spans="13:13" x14ac:dyDescent="0.25">
      <c r="M750">
        <v>327.80141843971631</v>
      </c>
    </row>
    <row r="751" spans="13:13" x14ac:dyDescent="0.25">
      <c r="M751">
        <v>450.72695035460993</v>
      </c>
    </row>
    <row r="752" spans="13:13" x14ac:dyDescent="0.25">
      <c r="M752">
        <v>786.72340425531911</v>
      </c>
    </row>
    <row r="753" spans="13:13" x14ac:dyDescent="0.25">
      <c r="M753">
        <v>614.62765957446811</v>
      </c>
    </row>
    <row r="754" spans="13:13" x14ac:dyDescent="0.25">
      <c r="M754">
        <v>52.448226950354609</v>
      </c>
    </row>
    <row r="755" spans="13:13" x14ac:dyDescent="0.25">
      <c r="M755">
        <v>98.340425531914889</v>
      </c>
    </row>
    <row r="756" spans="13:13" x14ac:dyDescent="0.25">
      <c r="M756">
        <v>655.60283687943263</v>
      </c>
    </row>
    <row r="757" spans="13:13" x14ac:dyDescent="0.25">
      <c r="M757">
        <v>450.72695035460993</v>
      </c>
    </row>
    <row r="758" spans="13:13" x14ac:dyDescent="0.25">
      <c r="M758">
        <v>327.80141843971631</v>
      </c>
    </row>
    <row r="759" spans="13:13" x14ac:dyDescent="0.25">
      <c r="M759">
        <v>327.80141843971631</v>
      </c>
    </row>
    <row r="760" spans="13:13" x14ac:dyDescent="0.25">
      <c r="M760">
        <v>590.04255319148933</v>
      </c>
    </row>
    <row r="761" spans="13:13" x14ac:dyDescent="0.25">
      <c r="M761">
        <v>917.8439716312057</v>
      </c>
    </row>
    <row r="762" spans="13:13" x14ac:dyDescent="0.25">
      <c r="M762">
        <v>327.80141843971631</v>
      </c>
    </row>
    <row r="763" spans="13:13" x14ac:dyDescent="0.25">
      <c r="M763">
        <v>32.780141843971634</v>
      </c>
    </row>
    <row r="764" spans="13:13" x14ac:dyDescent="0.25">
      <c r="M764">
        <v>2048.7588652482268</v>
      </c>
    </row>
    <row r="765" spans="13:13" x14ac:dyDescent="0.25">
      <c r="M765">
        <v>204.8758865248227</v>
      </c>
    </row>
    <row r="766" spans="13:13" x14ac:dyDescent="0.25">
      <c r="M766">
        <v>450.72695035460993</v>
      </c>
    </row>
    <row r="767" spans="13:13" x14ac:dyDescent="0.25">
      <c r="M767">
        <v>655.60283687943263</v>
      </c>
    </row>
    <row r="768" spans="13:13" x14ac:dyDescent="0.25">
      <c r="M768">
        <v>1311.2056737588653</v>
      </c>
    </row>
    <row r="769" spans="13:13" x14ac:dyDescent="0.25">
      <c r="M769">
        <v>360.58156028368796</v>
      </c>
    </row>
    <row r="770" spans="13:13" x14ac:dyDescent="0.25">
      <c r="M770">
        <v>1311.2056737588653</v>
      </c>
    </row>
    <row r="771" spans="13:13" x14ac:dyDescent="0.25">
      <c r="M771">
        <v>450.72695035460993</v>
      </c>
    </row>
    <row r="772" spans="13:13" x14ac:dyDescent="0.25">
      <c r="M772">
        <v>450.72695035460993</v>
      </c>
    </row>
    <row r="773" spans="13:13" x14ac:dyDescent="0.25">
      <c r="M773">
        <v>524.48226950354615</v>
      </c>
    </row>
    <row r="774" spans="13:13" x14ac:dyDescent="0.25">
      <c r="M774">
        <v>512.1897163120567</v>
      </c>
    </row>
    <row r="775" spans="13:13" x14ac:dyDescent="0.25">
      <c r="M775">
        <v>32.780141843971634</v>
      </c>
    </row>
    <row r="776" spans="13:13" x14ac:dyDescent="0.25">
      <c r="M776">
        <v>737.55319148936167</v>
      </c>
    </row>
    <row r="777" spans="13:13" x14ac:dyDescent="0.25">
      <c r="M777">
        <v>1639.0070921985816</v>
      </c>
    </row>
    <row r="778" spans="13:13" x14ac:dyDescent="0.25">
      <c r="M778">
        <v>344.19148936170211</v>
      </c>
    </row>
    <row r="779" spans="13:13" x14ac:dyDescent="0.25">
      <c r="M779">
        <v>1311.2056737588653</v>
      </c>
    </row>
    <row r="780" spans="13:13" x14ac:dyDescent="0.25">
      <c r="M780">
        <v>417.94680851063828</v>
      </c>
    </row>
    <row r="781" spans="13:13" x14ac:dyDescent="0.25">
      <c r="M781">
        <v>4917.0212765957449</v>
      </c>
    </row>
    <row r="782" spans="13:13" x14ac:dyDescent="0.25">
      <c r="M782">
        <v>450.72695035460993</v>
      </c>
    </row>
    <row r="783" spans="13:13" x14ac:dyDescent="0.25">
      <c r="M783">
        <v>819.50354609929082</v>
      </c>
    </row>
    <row r="784" spans="13:13" x14ac:dyDescent="0.25">
      <c r="M784">
        <v>131.12056737588654</v>
      </c>
    </row>
    <row r="785" spans="13:13" x14ac:dyDescent="0.25">
      <c r="M785">
        <v>2950.2127659574467</v>
      </c>
    </row>
    <row r="786" spans="13:13" x14ac:dyDescent="0.25">
      <c r="M786">
        <v>512.1897163120567</v>
      </c>
    </row>
    <row r="787" spans="13:13" x14ac:dyDescent="0.25">
      <c r="M787">
        <v>450.72695035460993</v>
      </c>
    </row>
    <row r="788" spans="13:13" x14ac:dyDescent="0.25">
      <c r="M788">
        <v>1639.0070921985816</v>
      </c>
    </row>
    <row r="789" spans="13:13" x14ac:dyDescent="0.25">
      <c r="M789">
        <v>450.72695035460993</v>
      </c>
    </row>
    <row r="790" spans="13:13" x14ac:dyDescent="0.25">
      <c r="M790">
        <v>1114.5248226950355</v>
      </c>
    </row>
    <row r="791" spans="13:13" x14ac:dyDescent="0.25">
      <c r="M791">
        <v>327.80141843971631</v>
      </c>
    </row>
    <row r="792" spans="13:13" x14ac:dyDescent="0.25">
      <c r="M792">
        <v>327.80141843971631</v>
      </c>
    </row>
    <row r="793" spans="13:13" x14ac:dyDescent="0.25">
      <c r="M793">
        <v>245.85106382978722</v>
      </c>
    </row>
    <row r="794" spans="13:13" x14ac:dyDescent="0.25">
      <c r="M794">
        <v>327.80141843971631</v>
      </c>
    </row>
    <row r="795" spans="13:13" x14ac:dyDescent="0.25">
      <c r="M795">
        <v>3278.0141843971633</v>
      </c>
    </row>
    <row r="796" spans="13:13" x14ac:dyDescent="0.25">
      <c r="M796">
        <v>327.80141843971631</v>
      </c>
    </row>
    <row r="797" spans="13:13" x14ac:dyDescent="0.25">
      <c r="M797">
        <v>2458.5106382978724</v>
      </c>
    </row>
    <row r="798" spans="13:13" x14ac:dyDescent="0.25">
      <c r="M798">
        <v>327.80141843971631</v>
      </c>
    </row>
    <row r="799" spans="13:13" x14ac:dyDescent="0.25">
      <c r="M799">
        <v>327.80141843971631</v>
      </c>
    </row>
    <row r="800" spans="13:13" x14ac:dyDescent="0.25">
      <c r="M800">
        <v>614.62765957446811</v>
      </c>
    </row>
    <row r="801" spans="13:13" x14ac:dyDescent="0.25">
      <c r="M801">
        <v>409.75177304964541</v>
      </c>
    </row>
    <row r="802" spans="13:13" x14ac:dyDescent="0.25">
      <c r="M802">
        <v>52.448226950354609</v>
      </c>
    </row>
    <row r="803" spans="13:13" x14ac:dyDescent="0.25">
      <c r="M803">
        <v>327.80141843971631</v>
      </c>
    </row>
    <row r="804" spans="13:13" x14ac:dyDescent="0.25">
      <c r="M804">
        <v>131.12056737588654</v>
      </c>
    </row>
    <row r="805" spans="13:13" x14ac:dyDescent="0.25">
      <c r="M805">
        <v>450.72695035460993</v>
      </c>
    </row>
    <row r="806" spans="13:13" x14ac:dyDescent="0.25">
      <c r="M806">
        <v>450.72695035460993</v>
      </c>
    </row>
    <row r="807" spans="13:13" x14ac:dyDescent="0.25">
      <c r="M807">
        <v>122.92553191489361</v>
      </c>
    </row>
    <row r="808" spans="13:13" x14ac:dyDescent="0.25">
      <c r="M808">
        <v>2868.2624113475176</v>
      </c>
    </row>
    <row r="809" spans="13:13" x14ac:dyDescent="0.25">
      <c r="M809">
        <v>450.72695035460993</v>
      </c>
    </row>
    <row r="810" spans="13:13" x14ac:dyDescent="0.25">
      <c r="M810">
        <v>208.97340425531914</v>
      </c>
    </row>
    <row r="811" spans="13:13" x14ac:dyDescent="0.25">
      <c r="M811">
        <v>450.72695035460993</v>
      </c>
    </row>
    <row r="812" spans="13:13" x14ac:dyDescent="0.25">
      <c r="M812">
        <v>450.72695035460993</v>
      </c>
    </row>
    <row r="813" spans="13:13" x14ac:dyDescent="0.25">
      <c r="M813">
        <v>122.92553191489361</v>
      </c>
    </row>
    <row r="814" spans="13:13" x14ac:dyDescent="0.25">
      <c r="M814">
        <v>383.52765957446809</v>
      </c>
    </row>
    <row r="815" spans="13:13" x14ac:dyDescent="0.25">
      <c r="M815">
        <v>131.12056737588654</v>
      </c>
    </row>
    <row r="816" spans="13:13" x14ac:dyDescent="0.25">
      <c r="M816">
        <v>208.97340425531914</v>
      </c>
    </row>
    <row r="817" spans="13:13" x14ac:dyDescent="0.25">
      <c r="M817">
        <v>81.950354609929079</v>
      </c>
    </row>
    <row r="818" spans="13:13" x14ac:dyDescent="0.25">
      <c r="M818">
        <v>184.38829787234042</v>
      </c>
    </row>
    <row r="819" spans="13:13" x14ac:dyDescent="0.25">
      <c r="M819">
        <v>99.159929078014187</v>
      </c>
    </row>
    <row r="820" spans="13:13" x14ac:dyDescent="0.25">
      <c r="M820">
        <v>143.4131205673759</v>
      </c>
    </row>
    <row r="821" spans="13:13" x14ac:dyDescent="0.25">
      <c r="M821">
        <v>327.80141843971631</v>
      </c>
    </row>
    <row r="822" spans="13:13" x14ac:dyDescent="0.25">
      <c r="M822">
        <v>108.17446808510638</v>
      </c>
    </row>
    <row r="823" spans="13:13" x14ac:dyDescent="0.25">
      <c r="M823">
        <v>450.72695035460993</v>
      </c>
    </row>
    <row r="824" spans="13:13" x14ac:dyDescent="0.25">
      <c r="M824">
        <v>450.72695035460993</v>
      </c>
    </row>
  </sheetData>
  <mergeCells count="5">
    <mergeCell ref="B3:B6"/>
    <mergeCell ref="B7:C7"/>
    <mergeCell ref="B8:C8"/>
    <mergeCell ref="B9:C9"/>
    <mergeCell ref="B11:K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20"/>
  <sheetViews>
    <sheetView topLeftCell="H1" workbookViewId="0">
      <selection activeCell="J26" sqref="J26"/>
    </sheetView>
  </sheetViews>
  <sheetFormatPr baseColWidth="10" defaultRowHeight="15" x14ac:dyDescent="0.25"/>
  <cols>
    <col min="3" max="3" width="14.7109375" customWidth="1"/>
    <col min="4" max="4" width="21.5703125" customWidth="1"/>
    <col min="5" max="5" width="55.5703125" customWidth="1"/>
    <col min="6" max="6" width="61.7109375" customWidth="1"/>
    <col min="7" max="7" width="18.5703125" customWidth="1"/>
    <col min="8" max="8" width="25.85546875" customWidth="1"/>
    <col min="10" max="10" width="24.28515625" customWidth="1"/>
    <col min="11" max="11" width="19.7109375" customWidth="1"/>
    <col min="12" max="12" width="23.42578125" customWidth="1"/>
    <col min="16" max="16" width="21.5703125" customWidth="1"/>
  </cols>
  <sheetData>
    <row r="2" spans="3:18" ht="15.75" thickBot="1" x14ac:dyDescent="0.3">
      <c r="C2" s="171" t="s">
        <v>1675</v>
      </c>
      <c r="D2" s="171" t="s">
        <v>1676</v>
      </c>
    </row>
    <row r="3" spans="3:18" ht="15.75" thickBot="1" x14ac:dyDescent="0.3">
      <c r="O3" s="172"/>
      <c r="P3" s="173"/>
      <c r="Q3" s="173" t="s">
        <v>1677</v>
      </c>
      <c r="R3" s="174" t="s">
        <v>1677</v>
      </c>
    </row>
    <row r="4" spans="3:18" x14ac:dyDescent="0.25">
      <c r="D4" s="175" t="s">
        <v>1678</v>
      </c>
      <c r="E4" s="176" t="s">
        <v>1679</v>
      </c>
      <c r="F4" s="176" t="s">
        <v>1680</v>
      </c>
      <c r="G4" s="176" t="s">
        <v>1681</v>
      </c>
      <c r="H4" s="176" t="s">
        <v>1682</v>
      </c>
      <c r="I4" s="176" t="s">
        <v>1683</v>
      </c>
      <c r="J4" s="176" t="s">
        <v>1684</v>
      </c>
      <c r="K4" s="176" t="s">
        <v>1685</v>
      </c>
      <c r="L4" s="176" t="s">
        <v>1686</v>
      </c>
      <c r="M4" s="177" t="s">
        <v>1687</v>
      </c>
      <c r="O4" s="178" t="s">
        <v>1688</v>
      </c>
      <c r="P4" s="179" t="s">
        <v>1689</v>
      </c>
      <c r="Q4" s="179"/>
      <c r="R4" s="180">
        <v>4.59</v>
      </c>
    </row>
    <row r="5" spans="3:18" x14ac:dyDescent="0.25">
      <c r="D5" s="181" t="s">
        <v>1690</v>
      </c>
      <c r="E5" s="182">
        <v>5.13</v>
      </c>
      <c r="F5" s="182">
        <v>5.44</v>
      </c>
      <c r="G5" s="182">
        <v>5.62</v>
      </c>
      <c r="H5" s="182">
        <v>6.03</v>
      </c>
      <c r="I5" s="182">
        <v>5.31</v>
      </c>
      <c r="J5" s="182">
        <v>6.08</v>
      </c>
      <c r="K5" s="182">
        <v>6.49</v>
      </c>
      <c r="L5" s="182">
        <v>6.49</v>
      </c>
      <c r="M5" s="180">
        <v>5.35</v>
      </c>
      <c r="O5" s="183"/>
      <c r="P5" s="179" t="s">
        <v>1691</v>
      </c>
      <c r="Q5" s="179">
        <v>25.94</v>
      </c>
      <c r="R5" s="180">
        <v>24.75</v>
      </c>
    </row>
    <row r="6" spans="3:18" x14ac:dyDescent="0.25">
      <c r="D6" s="181" t="s">
        <v>1690</v>
      </c>
      <c r="E6" s="182">
        <v>2.1800000000000002</v>
      </c>
      <c r="F6" s="182">
        <v>3.13</v>
      </c>
      <c r="G6" s="182">
        <v>2.31</v>
      </c>
      <c r="H6" s="182">
        <v>1.68</v>
      </c>
      <c r="I6" s="182">
        <v>2.09</v>
      </c>
      <c r="J6" s="182">
        <v>2.31</v>
      </c>
      <c r="K6" s="182">
        <v>2</v>
      </c>
      <c r="L6" s="182">
        <v>2.68</v>
      </c>
      <c r="M6" s="180">
        <v>0.54</v>
      </c>
      <c r="O6" s="183"/>
      <c r="P6" s="179" t="s">
        <v>1692</v>
      </c>
      <c r="Q6" s="179">
        <v>0.9</v>
      </c>
      <c r="R6" s="180">
        <v>0.86</v>
      </c>
    </row>
    <row r="7" spans="3:18" x14ac:dyDescent="0.25">
      <c r="D7" s="184" t="s">
        <v>1693</v>
      </c>
      <c r="E7" s="185">
        <f>E5-E6</f>
        <v>2.9499999999999997</v>
      </c>
      <c r="F7" s="185">
        <f t="shared" ref="F7:M7" si="0">F5-F6</f>
        <v>2.3100000000000005</v>
      </c>
      <c r="G7" s="185">
        <f t="shared" si="0"/>
        <v>3.31</v>
      </c>
      <c r="H7" s="185">
        <f t="shared" si="0"/>
        <v>4.3500000000000005</v>
      </c>
      <c r="I7" s="185">
        <f t="shared" si="0"/>
        <v>3.2199999999999998</v>
      </c>
      <c r="J7" s="185">
        <f t="shared" si="0"/>
        <v>3.77</v>
      </c>
      <c r="K7" s="185">
        <f t="shared" si="0"/>
        <v>4.49</v>
      </c>
      <c r="L7" s="185">
        <f t="shared" si="0"/>
        <v>3.81</v>
      </c>
      <c r="M7" s="186">
        <f t="shared" si="0"/>
        <v>4.8099999999999996</v>
      </c>
      <c r="O7" s="187"/>
      <c r="P7" s="188" t="s">
        <v>1694</v>
      </c>
      <c r="Q7" s="188">
        <v>73.16</v>
      </c>
      <c r="R7" s="186">
        <v>69.8</v>
      </c>
    </row>
    <row r="8" spans="3:18" x14ac:dyDescent="0.25">
      <c r="D8" s="181" t="s">
        <v>1695</v>
      </c>
      <c r="E8" s="182">
        <v>5.31</v>
      </c>
      <c r="F8" s="182">
        <v>5.3</v>
      </c>
      <c r="G8" s="182">
        <v>5.01</v>
      </c>
      <c r="H8" s="182"/>
      <c r="I8" s="182"/>
      <c r="J8" s="182">
        <v>5.27</v>
      </c>
      <c r="K8" s="182">
        <v>6.87</v>
      </c>
      <c r="L8" s="182">
        <v>5.29</v>
      </c>
      <c r="M8" s="180">
        <v>5.59</v>
      </c>
      <c r="O8" s="181" t="s">
        <v>1696</v>
      </c>
      <c r="P8" s="179" t="s">
        <v>1689</v>
      </c>
      <c r="R8" s="180">
        <v>4.43</v>
      </c>
    </row>
    <row r="9" spans="3:18" x14ac:dyDescent="0.25">
      <c r="D9" s="181" t="s">
        <v>1697</v>
      </c>
      <c r="E9" s="182">
        <v>3.39</v>
      </c>
      <c r="F9" s="182">
        <v>3.33</v>
      </c>
      <c r="G9" s="182">
        <v>3.37</v>
      </c>
      <c r="H9" s="182"/>
      <c r="I9" s="182"/>
      <c r="J9" s="182">
        <v>3.28</v>
      </c>
      <c r="K9" s="182">
        <v>4.07</v>
      </c>
      <c r="L9" s="182">
        <v>3.46</v>
      </c>
      <c r="M9" s="180">
        <v>3.9</v>
      </c>
      <c r="O9" s="183"/>
      <c r="P9" s="179" t="s">
        <v>1691</v>
      </c>
      <c r="Q9" s="189">
        <v>25.73</v>
      </c>
      <c r="R9" s="180">
        <v>24.59</v>
      </c>
    </row>
    <row r="10" spans="3:18" ht="15.75" thickBot="1" x14ac:dyDescent="0.3">
      <c r="D10" s="190" t="s">
        <v>1693</v>
      </c>
      <c r="E10" s="191">
        <f>E8-E9</f>
        <v>1.9199999999999995</v>
      </c>
      <c r="F10" s="191">
        <f t="shared" ref="F10:M10" si="1">F8-F9</f>
        <v>1.9699999999999998</v>
      </c>
      <c r="G10" s="191">
        <f t="shared" si="1"/>
        <v>1.6399999999999997</v>
      </c>
      <c r="H10" s="191">
        <f t="shared" si="1"/>
        <v>0</v>
      </c>
      <c r="I10" s="191">
        <f t="shared" si="1"/>
        <v>0</v>
      </c>
      <c r="J10" s="191">
        <f t="shared" si="1"/>
        <v>1.9899999999999998</v>
      </c>
      <c r="K10" s="191">
        <f t="shared" si="1"/>
        <v>2.8</v>
      </c>
      <c r="L10" s="191">
        <f t="shared" si="1"/>
        <v>1.83</v>
      </c>
      <c r="M10" s="192">
        <f t="shared" si="1"/>
        <v>1.69</v>
      </c>
      <c r="O10" s="183"/>
      <c r="P10" s="179" t="s">
        <v>1692</v>
      </c>
      <c r="Q10" s="189">
        <v>4.6100000000000003</v>
      </c>
      <c r="R10" s="180">
        <v>4.47</v>
      </c>
    </row>
    <row r="11" spans="3:18" ht="15.75" thickBot="1" x14ac:dyDescent="0.3">
      <c r="D11" s="193" t="s">
        <v>1698</v>
      </c>
      <c r="E11" s="194" t="s">
        <v>1699</v>
      </c>
      <c r="F11" s="194" t="s">
        <v>1699</v>
      </c>
      <c r="G11" s="194" t="s">
        <v>1699</v>
      </c>
      <c r="H11" s="194" t="s">
        <v>1700</v>
      </c>
      <c r="I11" s="194" t="s">
        <v>1699</v>
      </c>
      <c r="J11" s="194" t="s">
        <v>1700</v>
      </c>
      <c r="K11" s="194" t="s">
        <v>1700</v>
      </c>
      <c r="L11" s="194" t="s">
        <v>1700</v>
      </c>
      <c r="M11" s="195" t="s">
        <v>1700</v>
      </c>
      <c r="O11" s="196"/>
      <c r="P11" s="197" t="s">
        <v>1694</v>
      </c>
      <c r="Q11" s="198">
        <v>69.66</v>
      </c>
      <c r="R11" s="192">
        <v>66.569999999999993</v>
      </c>
    </row>
    <row r="12" spans="3:18" ht="15.75" thickBot="1" x14ac:dyDescent="0.3">
      <c r="D12" s="199" t="s">
        <v>1701</v>
      </c>
      <c r="E12" s="197" t="s">
        <v>1702</v>
      </c>
      <c r="F12" s="197" t="s">
        <v>1703</v>
      </c>
      <c r="G12" s="197" t="s">
        <v>1616</v>
      </c>
      <c r="H12" s="197"/>
      <c r="I12" s="197"/>
      <c r="J12" s="197" t="s">
        <v>1702</v>
      </c>
      <c r="K12" s="197" t="s">
        <v>1703</v>
      </c>
      <c r="L12" s="197" t="s">
        <v>1616</v>
      </c>
      <c r="M12" s="192" t="s">
        <v>1616</v>
      </c>
    </row>
    <row r="14" spans="3:18" ht="15.75" thickBot="1" x14ac:dyDescent="0.3"/>
    <row r="15" spans="3:18" x14ac:dyDescent="0.25">
      <c r="D15" s="291" t="s">
        <v>1704</v>
      </c>
      <c r="E15" s="292"/>
      <c r="F15" s="292"/>
      <c r="G15" s="292"/>
      <c r="H15" s="292"/>
      <c r="I15" s="292"/>
      <c r="J15" s="292"/>
      <c r="K15" s="292"/>
      <c r="L15" s="292"/>
      <c r="M15" s="293"/>
    </row>
    <row r="16" spans="3:18" ht="15.75" thickBot="1" x14ac:dyDescent="0.3">
      <c r="D16" s="200" t="s">
        <v>1705</v>
      </c>
      <c r="E16" s="201">
        <f>E10/E7</f>
        <v>0.65084745762711849</v>
      </c>
      <c r="F16" s="201">
        <f t="shared" ref="F16:M16" si="2">F10/F7</f>
        <v>0.85281385281385247</v>
      </c>
      <c r="G16" s="201">
        <f t="shared" si="2"/>
        <v>0.49546827794561921</v>
      </c>
      <c r="H16" s="201">
        <f t="shared" si="2"/>
        <v>0</v>
      </c>
      <c r="I16" s="201">
        <f t="shared" si="2"/>
        <v>0</v>
      </c>
      <c r="J16" s="201">
        <f t="shared" si="2"/>
        <v>0.52785145888594154</v>
      </c>
      <c r="K16" s="201">
        <f t="shared" si="2"/>
        <v>0.62360801781737185</v>
      </c>
      <c r="L16" s="201">
        <f t="shared" si="2"/>
        <v>0.48031496062992129</v>
      </c>
      <c r="M16" s="202">
        <f t="shared" si="2"/>
        <v>0.35135135135135137</v>
      </c>
    </row>
    <row r="17" spans="4:12" ht="15.75" thickBot="1" x14ac:dyDescent="0.3"/>
    <row r="18" spans="4:12" x14ac:dyDescent="0.25">
      <c r="D18" s="294" t="s">
        <v>1706</v>
      </c>
      <c r="E18" s="295"/>
      <c r="F18" s="295"/>
      <c r="G18" s="295"/>
      <c r="H18" s="295"/>
      <c r="I18" s="295"/>
      <c r="J18" s="295"/>
      <c r="K18" s="295"/>
      <c r="L18" s="296"/>
    </row>
    <row r="19" spans="4:12" ht="15.75" thickBot="1" x14ac:dyDescent="0.3">
      <c r="D19" s="200" t="s">
        <v>1705</v>
      </c>
      <c r="E19" s="203" t="s">
        <v>1707</v>
      </c>
      <c r="F19" s="204">
        <f>AVERAGE(F16,K16)</f>
        <v>0.7382109353156121</v>
      </c>
      <c r="G19" s="203" t="s">
        <v>1708</v>
      </c>
      <c r="H19" s="205">
        <f>AVERAGE(E16,J16,)</f>
        <v>0.39289963883768664</v>
      </c>
      <c r="I19" s="203" t="s">
        <v>1709</v>
      </c>
      <c r="J19" s="205">
        <f>AVERAGE(G16,L16,M16)</f>
        <v>0.44237819664229727</v>
      </c>
      <c r="K19" s="203" t="s">
        <v>1710</v>
      </c>
      <c r="L19" s="208">
        <f>AVERAGE(F19,H19)</f>
        <v>0.56555528707664937</v>
      </c>
    </row>
    <row r="20" spans="4:12" x14ac:dyDescent="0.25">
      <c r="E20" s="171" t="s">
        <v>1711</v>
      </c>
      <c r="F20" s="206">
        <f>STDEVA(F16,K16)</f>
        <v>0.16207300021353654</v>
      </c>
      <c r="H20" s="207">
        <f>STDEVA(E16,J16)</f>
        <v>8.6971304768698895E-2</v>
      </c>
      <c r="J20" s="207">
        <f>STDEVA(G16,L16,M16)</f>
        <v>7.9194827350868691E-2</v>
      </c>
      <c r="L20" s="206">
        <f>STDEVA(F19,H19)</f>
        <v>0.24417195935985944</v>
      </c>
    </row>
  </sheetData>
  <mergeCells count="2">
    <mergeCell ref="D15:M15"/>
    <mergeCell ref="D18:L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Fuentes Comerciales 2012</vt:lpstr>
      <vt:lpstr>Factores de emisión</vt:lpstr>
      <vt:lpstr>F. CONVERSIÓN DE CARBÓN A CARNE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natix</dc:creator>
  <cp:lastModifiedBy>ASUS</cp:lastModifiedBy>
  <dcterms:created xsi:type="dcterms:W3CDTF">2014-06-08T19:14:29Z</dcterms:created>
  <dcterms:modified xsi:type="dcterms:W3CDTF">2014-08-04T01:41:07Z</dcterms:modified>
</cp:coreProperties>
</file>